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omments5.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M:\K0_鑑定官室\00_共有\03組織参考資料フォルダ\令和７事務年度\02_酒類\★もろみエール\1_新バージョンHP掲載\9.3変更後\"/>
    </mc:Choice>
  </mc:AlternateContent>
  <xr:revisionPtr revIDLastSave="0" documentId="13_ncr:1_{E708E48F-75FA-4A5E-8796-CCF25FF0FDAA}" xr6:coauthVersionLast="47" xr6:coauthVersionMax="47" xr10:uidLastSave="{00000000-0000-0000-0000-000000000000}"/>
  <bookViews>
    <workbookView xWindow="-110" yWindow="-110" windowWidth="19420" windowHeight="10300" xr2:uid="{00000000-000D-0000-FFFF-FFFF00000000}"/>
  </bookViews>
  <sheets>
    <sheet name="はじめに" sheetId="26" r:id="rId1"/>
    <sheet name="操作方法" sheetId="27" r:id="rId2"/>
    <sheet name="○号" sheetId="18" r:id="rId3"/>
    <sheet name="△号" sheetId="28" r:id="rId4"/>
    <sheet name="□号" sheetId="29" r:id="rId5"/>
    <sheet name="×号" sheetId="31" r:id="rId6"/>
    <sheet name="◎号" sheetId="30" r:id="rId7"/>
    <sheet name="グラフ" sheetId="23" r:id="rId8"/>
    <sheet name="各種計算式等（配付時非表示）" sheetId="9" state="hidden" r:id="rId9"/>
  </sheets>
  <definedNames>
    <definedName name="_xlnm.Print_Area" localSheetId="5">×号!$A$2:$BF$222</definedName>
    <definedName name="_xlnm.Print_Area" localSheetId="4">□号!$A$2:$BF$230</definedName>
    <definedName name="_xlnm.Print_Area" localSheetId="3">△号!$A$2:$BF$128</definedName>
    <definedName name="_xlnm.Print_Area" localSheetId="2">○号!$A$2:$BE$226</definedName>
    <definedName name="_xlnm.Print_Area" localSheetId="6">◎号!$A$2:$BF$231</definedName>
    <definedName name="_xlnm.Print_Area" localSheetId="0">はじめに!$A$1:$K$17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63" i="18" l="1"/>
  <c r="BA163" i="18"/>
  <c r="BB163" i="18"/>
  <c r="BC163" i="18"/>
  <c r="BD163" i="18"/>
  <c r="BE163" i="18"/>
  <c r="AJ163" i="18"/>
  <c r="AK163" i="18"/>
  <c r="AL163" i="18"/>
  <c r="AM163" i="18"/>
  <c r="AN163" i="18"/>
  <c r="AO163" i="18"/>
  <c r="AP163" i="18"/>
  <c r="AQ163" i="18"/>
  <c r="AR163" i="18"/>
  <c r="AS163" i="18"/>
  <c r="AT163" i="18"/>
  <c r="AU163" i="18"/>
  <c r="AV163" i="18"/>
  <c r="AW163" i="18"/>
  <c r="AX163" i="18"/>
  <c r="AY163" i="18"/>
  <c r="Z163" i="18"/>
  <c r="AA163" i="18"/>
  <c r="AB163" i="18"/>
  <c r="AC163" i="18"/>
  <c r="AD163" i="18"/>
  <c r="AE163" i="18"/>
  <c r="AF163" i="18"/>
  <c r="AG163" i="18"/>
  <c r="AH163" i="18"/>
  <c r="AI163" i="18"/>
  <c r="M163" i="18"/>
  <c r="N163" i="18"/>
  <c r="O163" i="18"/>
  <c r="P163" i="18"/>
  <c r="Q163" i="18"/>
  <c r="R163" i="18"/>
  <c r="S163" i="18"/>
  <c r="T163" i="18"/>
  <c r="U163" i="18"/>
  <c r="V163" i="18"/>
  <c r="W163" i="18"/>
  <c r="X163" i="18"/>
  <c r="Y163" i="18"/>
  <c r="E163" i="18"/>
  <c r="F163" i="18"/>
  <c r="G163" i="18"/>
  <c r="H163" i="18"/>
  <c r="I163" i="18"/>
  <c r="J163" i="18"/>
  <c r="K163" i="18"/>
  <c r="L163" i="18"/>
  <c r="AR253" i="30" l="1"/>
  <c r="AR254" i="30"/>
  <c r="AR255" i="30"/>
  <c r="AR256" i="30"/>
  <c r="AR257" i="30"/>
  <c r="AR258" i="30"/>
  <c r="AR259" i="30"/>
  <c r="AR252" i="30"/>
  <c r="Z353" i="30"/>
  <c r="Z354" i="30"/>
  <c r="Z355" i="30"/>
  <c r="Z356" i="30"/>
  <c r="Z357" i="30"/>
  <c r="Z358" i="30"/>
  <c r="Z359" i="30"/>
  <c r="Z352" i="30"/>
  <c r="X353" i="30"/>
  <c r="X354" i="30"/>
  <c r="X355" i="30"/>
  <c r="X356" i="30"/>
  <c r="X357" i="30"/>
  <c r="X358" i="30"/>
  <c r="X359" i="30"/>
  <c r="X352" i="30"/>
  <c r="M353" i="30"/>
  <c r="M354" i="30"/>
  <c r="M355" i="30"/>
  <c r="M356" i="30"/>
  <c r="M357" i="30"/>
  <c r="M358" i="30"/>
  <c r="M359" i="30"/>
  <c r="M352" i="30"/>
  <c r="K353" i="30"/>
  <c r="K354" i="30"/>
  <c r="K355" i="30"/>
  <c r="K356" i="30"/>
  <c r="K357" i="30"/>
  <c r="K358" i="30"/>
  <c r="K359" i="30"/>
  <c r="K352" i="30"/>
  <c r="I353" i="30"/>
  <c r="I354" i="30"/>
  <c r="I355" i="30"/>
  <c r="I356" i="30"/>
  <c r="I357" i="30"/>
  <c r="I358" i="30"/>
  <c r="I359" i="30"/>
  <c r="I352" i="30"/>
  <c r="G359" i="30"/>
  <c r="G353" i="30"/>
  <c r="G354" i="30"/>
  <c r="G355" i="30"/>
  <c r="G356" i="30"/>
  <c r="G357" i="30"/>
  <c r="G358" i="30"/>
  <c r="G352" i="30"/>
  <c r="AR253" i="31"/>
  <c r="AR254" i="31"/>
  <c r="AR255" i="31"/>
  <c r="AR256" i="31"/>
  <c r="AR257" i="31"/>
  <c r="AR258" i="31"/>
  <c r="AR259" i="31"/>
  <c r="AR252" i="31"/>
  <c r="AR253" i="29"/>
  <c r="AR254" i="29"/>
  <c r="AR255" i="29"/>
  <c r="AR256" i="29"/>
  <c r="AR257" i="29"/>
  <c r="AR258" i="29"/>
  <c r="AR259" i="29"/>
  <c r="AR252" i="29"/>
  <c r="Z353" i="29"/>
  <c r="Z354" i="29"/>
  <c r="Z355" i="29"/>
  <c r="Z356" i="29"/>
  <c r="Z357" i="29"/>
  <c r="Z358" i="29"/>
  <c r="Z359" i="29"/>
  <c r="Z352" i="29"/>
  <c r="X353" i="29"/>
  <c r="X354" i="29"/>
  <c r="X355" i="29"/>
  <c r="X356" i="29"/>
  <c r="X357" i="29"/>
  <c r="X358" i="29"/>
  <c r="X359" i="29"/>
  <c r="X352" i="29"/>
  <c r="M353" i="29"/>
  <c r="M354" i="29"/>
  <c r="M355" i="29"/>
  <c r="M356" i="29"/>
  <c r="M357" i="29"/>
  <c r="M358" i="29"/>
  <c r="M359" i="29"/>
  <c r="M352" i="29"/>
  <c r="K353" i="29"/>
  <c r="K354" i="29"/>
  <c r="K355" i="29"/>
  <c r="K356" i="29"/>
  <c r="K357" i="29"/>
  <c r="K358" i="29"/>
  <c r="K359" i="29"/>
  <c r="K352" i="29"/>
  <c r="I353" i="29"/>
  <c r="I354" i="29"/>
  <c r="I355" i="29"/>
  <c r="I356" i="29"/>
  <c r="I357" i="29"/>
  <c r="I358" i="29"/>
  <c r="I359" i="29"/>
  <c r="I352" i="29"/>
  <c r="G353" i="29"/>
  <c r="G354" i="29"/>
  <c r="G355" i="29"/>
  <c r="G356" i="29"/>
  <c r="G357" i="29"/>
  <c r="G358" i="29"/>
  <c r="G359" i="29"/>
  <c r="G352" i="29"/>
  <c r="AR259" i="28"/>
  <c r="AR253" i="28"/>
  <c r="AR254" i="28"/>
  <c r="AR255" i="28"/>
  <c r="AR256" i="28"/>
  <c r="AR257" i="28"/>
  <c r="AR258" i="28"/>
  <c r="AR252" i="28"/>
  <c r="Z353" i="28"/>
  <c r="Z354" i="28"/>
  <c r="Z355" i="28"/>
  <c r="Z356" i="28"/>
  <c r="Z357" i="28"/>
  <c r="Z358" i="28"/>
  <c r="Z359" i="28"/>
  <c r="Z352" i="28"/>
  <c r="X353" i="28"/>
  <c r="X354" i="28"/>
  <c r="X355" i="28"/>
  <c r="X356" i="28"/>
  <c r="X357" i="28"/>
  <c r="X358" i="28"/>
  <c r="X359" i="28"/>
  <c r="X352" i="28"/>
  <c r="O352" i="28"/>
  <c r="M353" i="28"/>
  <c r="M354" i="28"/>
  <c r="M355" i="28"/>
  <c r="M356" i="28"/>
  <c r="M357" i="28"/>
  <c r="M358" i="28"/>
  <c r="M359" i="28"/>
  <c r="M352" i="28"/>
  <c r="K353" i="28"/>
  <c r="K354" i="28"/>
  <c r="K355" i="28"/>
  <c r="K356" i="28"/>
  <c r="K357" i="28"/>
  <c r="K358" i="28"/>
  <c r="K359" i="28"/>
  <c r="K352" i="28"/>
  <c r="I353" i="28"/>
  <c r="I354" i="28"/>
  <c r="I355" i="28"/>
  <c r="I356" i="28"/>
  <c r="I357" i="28"/>
  <c r="I358" i="28"/>
  <c r="I359" i="28"/>
  <c r="I352" i="28"/>
  <c r="G353" i="28"/>
  <c r="G354" i="28"/>
  <c r="G355" i="28"/>
  <c r="G356" i="28"/>
  <c r="G357" i="28"/>
  <c r="G358" i="28"/>
  <c r="G359" i="28"/>
  <c r="G352" i="28"/>
  <c r="AR253" i="18"/>
  <c r="AR254" i="18"/>
  <c r="AR255" i="18"/>
  <c r="AR256" i="18"/>
  <c r="AR257" i="18"/>
  <c r="AR258" i="18"/>
  <c r="AR259" i="18"/>
  <c r="Z353" i="18"/>
  <c r="Z354" i="18"/>
  <c r="Z355" i="18"/>
  <c r="Z356" i="18"/>
  <c r="Z357" i="18"/>
  <c r="Z358" i="18"/>
  <c r="Z359" i="18"/>
  <c r="Z352" i="18"/>
  <c r="X353" i="18"/>
  <c r="X354" i="18"/>
  <c r="X355" i="18"/>
  <c r="X356" i="18"/>
  <c r="X357" i="18"/>
  <c r="X358" i="18"/>
  <c r="X359" i="18"/>
  <c r="X352" i="18"/>
  <c r="E352" i="18"/>
  <c r="O352" i="18"/>
  <c r="M353" i="18"/>
  <c r="M354" i="18"/>
  <c r="M355" i="18"/>
  <c r="M356" i="18"/>
  <c r="M357" i="18"/>
  <c r="M358" i="18"/>
  <c r="M359" i="18"/>
  <c r="M352" i="18"/>
  <c r="K353" i="18"/>
  <c r="K354" i="18"/>
  <c r="K355" i="18"/>
  <c r="K356" i="18"/>
  <c r="K357" i="18"/>
  <c r="K358" i="18"/>
  <c r="K359" i="18"/>
  <c r="K352" i="18"/>
  <c r="I353" i="18"/>
  <c r="I354" i="18"/>
  <c r="I355" i="18"/>
  <c r="I356" i="18"/>
  <c r="I357" i="18"/>
  <c r="I358" i="18"/>
  <c r="I359" i="18"/>
  <c r="I352" i="18"/>
  <c r="G354" i="18"/>
  <c r="G353" i="18"/>
  <c r="G355" i="18"/>
  <c r="G356" i="18"/>
  <c r="G357" i="18"/>
  <c r="G358" i="18"/>
  <c r="G359" i="18"/>
  <c r="G352" i="18"/>
  <c r="X353" i="31"/>
  <c r="X354" i="31"/>
  <c r="X355" i="31"/>
  <c r="X356" i="31"/>
  <c r="X357" i="31"/>
  <c r="X358" i="31"/>
  <c r="X359" i="31"/>
  <c r="Z353" i="31"/>
  <c r="Z354" i="31"/>
  <c r="Z355" i="31"/>
  <c r="Z356" i="31"/>
  <c r="Z357" i="31"/>
  <c r="Z358" i="31"/>
  <c r="Z359" i="31"/>
  <c r="Z352" i="31"/>
  <c r="X352" i="31"/>
  <c r="M353" i="31"/>
  <c r="M354" i="31"/>
  <c r="M355" i="31"/>
  <c r="M356" i="31"/>
  <c r="M357" i="31"/>
  <c r="M358" i="31"/>
  <c r="M359" i="31"/>
  <c r="M352" i="31"/>
  <c r="K353" i="31"/>
  <c r="K354" i="31"/>
  <c r="K355" i="31"/>
  <c r="K356" i="31"/>
  <c r="K357" i="31"/>
  <c r="K358" i="31"/>
  <c r="K359" i="31"/>
  <c r="I353" i="31"/>
  <c r="I354" i="31"/>
  <c r="I355" i="31"/>
  <c r="I356" i="31"/>
  <c r="I357" i="31"/>
  <c r="I358" i="31"/>
  <c r="I359" i="31"/>
  <c r="I352" i="31"/>
  <c r="K352" i="31"/>
  <c r="G352" i="31"/>
  <c r="E352" i="31"/>
  <c r="G353" i="31"/>
  <c r="G354" i="31"/>
  <c r="G355" i="31"/>
  <c r="G356" i="31"/>
  <c r="G357" i="31"/>
  <c r="G358" i="31"/>
  <c r="G359" i="31"/>
  <c r="D136" i="30" a="1"/>
  <c r="D136" i="30" s="1"/>
  <c r="E136" i="30" a="1"/>
  <c r="E136" i="30" s="1"/>
  <c r="F136" i="30" a="1"/>
  <c r="F136" i="30" s="1"/>
  <c r="G136" i="30" a="1"/>
  <c r="G136" i="30" s="1"/>
  <c r="H136" i="30" a="1"/>
  <c r="H136" i="30" s="1"/>
  <c r="I136" i="30" a="1"/>
  <c r="I136" i="30" s="1"/>
  <c r="J136" i="30" a="1"/>
  <c r="J136" i="30" s="1"/>
  <c r="K136" i="30" a="1"/>
  <c r="K136" i="30" s="1"/>
  <c r="L136" i="30" a="1"/>
  <c r="L136" i="30" s="1"/>
  <c r="M136" i="30" a="1"/>
  <c r="M136" i="30" s="1"/>
  <c r="N136" i="30" a="1"/>
  <c r="N136" i="30" s="1"/>
  <c r="O136" i="30" a="1"/>
  <c r="O136" i="30" s="1"/>
  <c r="P136" i="30" a="1"/>
  <c r="P136" i="30" s="1"/>
  <c r="Q136" i="30" a="1"/>
  <c r="Q136" i="30" s="1"/>
  <c r="R136" i="30" a="1"/>
  <c r="R136" i="30" s="1"/>
  <c r="S136" i="30" a="1"/>
  <c r="S136" i="30" s="1"/>
  <c r="T136" i="30" a="1"/>
  <c r="T136" i="30" s="1"/>
  <c r="U136" i="30" a="1"/>
  <c r="U136" i="30" s="1"/>
  <c r="D137" i="30" a="1"/>
  <c r="D137" i="30" s="1"/>
  <c r="E137" i="30" a="1"/>
  <c r="E137" i="30" s="1"/>
  <c r="F137" i="30" a="1"/>
  <c r="F137" i="30" s="1"/>
  <c r="G137" i="30" a="1"/>
  <c r="G137" i="30" s="1"/>
  <c r="H137" i="30" a="1"/>
  <c r="H137" i="30" s="1"/>
  <c r="I137" i="30" a="1"/>
  <c r="I137" i="30" s="1"/>
  <c r="J137" i="30" a="1"/>
  <c r="J137" i="30" s="1"/>
  <c r="K137" i="30" a="1"/>
  <c r="K137" i="30" s="1"/>
  <c r="L137" i="30" a="1"/>
  <c r="L137" i="30" s="1"/>
  <c r="M137" i="30" a="1"/>
  <c r="M137" i="30" s="1"/>
  <c r="N137" i="30" a="1"/>
  <c r="N137" i="30" s="1"/>
  <c r="O137" i="30" a="1"/>
  <c r="O137" i="30" s="1"/>
  <c r="P137" i="30" a="1"/>
  <c r="P137" i="30" s="1"/>
  <c r="Q137" i="30" a="1"/>
  <c r="Q137" i="30" s="1"/>
  <c r="R137" i="30" a="1"/>
  <c r="R137" i="30" s="1"/>
  <c r="S137" i="30" a="1"/>
  <c r="S137" i="30" s="1"/>
  <c r="T137" i="30" a="1"/>
  <c r="T137" i="30" s="1"/>
  <c r="U137" i="30" a="1"/>
  <c r="U137" i="30" s="1"/>
  <c r="E189" i="30"/>
  <c r="E192" i="30"/>
  <c r="L136" i="31" l="1" a="1"/>
  <c r="L136" i="31" s="1"/>
  <c r="M136" i="31" a="1"/>
  <c r="M136" i="31" s="1"/>
  <c r="N136" i="31" a="1"/>
  <c r="N136" i="31" s="1"/>
  <c r="O136" i="31" a="1"/>
  <c r="O136" i="31" s="1"/>
  <c r="P136" i="31" a="1"/>
  <c r="P136" i="31" s="1"/>
  <c r="Q136" i="31" a="1"/>
  <c r="Q136" i="31" s="1"/>
  <c r="R136" i="31" a="1"/>
  <c r="R136" i="31" s="1"/>
  <c r="S136" i="31" a="1"/>
  <c r="S136" i="31" s="1"/>
  <c r="T136" i="31" a="1"/>
  <c r="T136" i="31" s="1"/>
  <c r="U136" i="31" a="1"/>
  <c r="U136" i="31" s="1"/>
  <c r="L137" i="31" a="1"/>
  <c r="L137" i="31" s="1"/>
  <c r="M137" i="31" a="1"/>
  <c r="M137" i="31" s="1"/>
  <c r="N137" i="31" a="1"/>
  <c r="N137" i="31" s="1"/>
  <c r="O137" i="31" a="1"/>
  <c r="O137" i="31" s="1"/>
  <c r="P137" i="31" a="1"/>
  <c r="P137" i="31" s="1"/>
  <c r="Q137" i="31" a="1"/>
  <c r="Q137" i="31" s="1"/>
  <c r="R137" i="31" a="1"/>
  <c r="R137" i="31" s="1"/>
  <c r="S137" i="31" a="1"/>
  <c r="S137" i="31" s="1"/>
  <c r="T137" i="31" a="1"/>
  <c r="T137" i="31" s="1"/>
  <c r="U137" i="31" a="1"/>
  <c r="U137" i="31" s="1"/>
  <c r="L136" i="29" a="1"/>
  <c r="L136" i="29" s="1"/>
  <c r="M136" i="29" a="1"/>
  <c r="M136" i="29" s="1"/>
  <c r="N136" i="29" a="1"/>
  <c r="N136" i="29" s="1"/>
  <c r="O136" i="29" a="1"/>
  <c r="O136" i="29" s="1"/>
  <c r="P136" i="29" a="1"/>
  <c r="P136" i="29" s="1"/>
  <c r="Q136" i="29" a="1"/>
  <c r="Q136" i="29" s="1"/>
  <c r="R136" i="29" a="1"/>
  <c r="R136" i="29" s="1"/>
  <c r="S136" i="29" a="1"/>
  <c r="S136" i="29" s="1"/>
  <c r="T136" i="29" a="1"/>
  <c r="T136" i="29" s="1"/>
  <c r="U136" i="29" a="1"/>
  <c r="U136" i="29" s="1"/>
  <c r="L137" i="29" a="1"/>
  <c r="L137" i="29" s="1"/>
  <c r="M137" i="29" a="1"/>
  <c r="M137" i="29" s="1"/>
  <c r="N137" i="29" a="1"/>
  <c r="N137" i="29" s="1"/>
  <c r="O137" i="29" a="1"/>
  <c r="O137" i="29" s="1"/>
  <c r="P137" i="29" a="1"/>
  <c r="P137" i="29" s="1"/>
  <c r="Q137" i="29" a="1"/>
  <c r="Q137" i="29" s="1"/>
  <c r="R137" i="29" a="1"/>
  <c r="R137" i="29" s="1"/>
  <c r="S137" i="29" a="1"/>
  <c r="S137" i="29" s="1"/>
  <c r="T137" i="29" a="1"/>
  <c r="T137" i="29" s="1"/>
  <c r="U137" i="29" a="1"/>
  <c r="U137" i="29" s="1"/>
  <c r="U136" i="28" a="1"/>
  <c r="U136" i="28" s="1"/>
  <c r="U137" i="28" a="1"/>
  <c r="U137" i="28" s="1"/>
  <c r="L136" i="28" a="1"/>
  <c r="L136" i="28" s="1"/>
  <c r="M136" i="28" a="1"/>
  <c r="M136" i="28" s="1"/>
  <c r="N136" i="28" a="1"/>
  <c r="N136" i="28" s="1"/>
  <c r="O136" i="28" a="1"/>
  <c r="O136" i="28" s="1"/>
  <c r="P136" i="28" a="1"/>
  <c r="P136" i="28" s="1"/>
  <c r="Q136" i="28" a="1"/>
  <c r="Q136" i="28" s="1"/>
  <c r="R136" i="28" a="1"/>
  <c r="R136" i="28" s="1"/>
  <c r="S136" i="28" a="1"/>
  <c r="S136" i="28" s="1"/>
  <c r="T136" i="28" a="1"/>
  <c r="T136" i="28" s="1"/>
  <c r="L137" i="28" a="1"/>
  <c r="L137" i="28" s="1"/>
  <c r="M137" i="28" a="1"/>
  <c r="M137" i="28" s="1"/>
  <c r="N137" i="28" a="1"/>
  <c r="N137" i="28" s="1"/>
  <c r="O137" i="28" a="1"/>
  <c r="O137" i="28" s="1"/>
  <c r="P137" i="28" a="1"/>
  <c r="P137" i="28" s="1"/>
  <c r="Q137" i="28" a="1"/>
  <c r="Q137" i="28" s="1"/>
  <c r="R137" i="28" a="1"/>
  <c r="R137" i="28" s="1"/>
  <c r="S137" i="28" a="1"/>
  <c r="S137" i="28" s="1"/>
  <c r="T137" i="28" a="1"/>
  <c r="T137" i="28" s="1"/>
  <c r="B136" i="18" l="1" a="1"/>
  <c r="B136" i="18" s="1"/>
  <c r="E136" i="18" a="1"/>
  <c r="E136" i="18" s="1"/>
  <c r="V142" i="18"/>
  <c r="D163" i="18"/>
  <c r="S169" i="18"/>
  <c r="W169" i="18"/>
  <c r="X169" i="18"/>
  <c r="Y169" i="18"/>
  <c r="Y178" i="18" s="1"/>
  <c r="Z169" i="18"/>
  <c r="AA169" i="18"/>
  <c r="AB169" i="18"/>
  <c r="AB178" i="18" s="1"/>
  <c r="AC169" i="18"/>
  <c r="AC178" i="18" s="1"/>
  <c r="AE169" i="18"/>
  <c r="AG169" i="18"/>
  <c r="AH169" i="18"/>
  <c r="AI169" i="18"/>
  <c r="AJ169" i="18"/>
  <c r="AJ178" i="18" s="1"/>
  <c r="AK169" i="18"/>
  <c r="AK178" i="18" s="1"/>
  <c r="AL169" i="18"/>
  <c r="AM169" i="18"/>
  <c r="AO169" i="18"/>
  <c r="AP169" i="18"/>
  <c r="AQ169" i="18"/>
  <c r="AR169" i="18"/>
  <c r="AS169" i="18"/>
  <c r="AS178" i="18" s="1"/>
  <c r="AT169" i="18"/>
  <c r="AU169" i="18"/>
  <c r="AV169" i="18"/>
  <c r="AV178" i="18" s="1"/>
  <c r="AX178" i="18"/>
  <c r="AY169" i="18"/>
  <c r="BB178" i="18"/>
  <c r="BC169"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S165" i="18"/>
  <c r="T165" i="18"/>
  <c r="U165" i="18"/>
  <c r="V165" i="18"/>
  <c r="W165" i="18"/>
  <c r="S166" i="18"/>
  <c r="T166" i="18"/>
  <c r="U166" i="18"/>
  <c r="V166" i="18"/>
  <c r="W166" i="18"/>
  <c r="S167" i="18"/>
  <c r="T169" i="18"/>
  <c r="T178" i="18" s="1"/>
  <c r="U169" i="18"/>
  <c r="U178" i="18" s="1"/>
  <c r="V169" i="18"/>
  <c r="AF169" i="18"/>
  <c r="AW169" i="18"/>
  <c r="AX169" i="18"/>
  <c r="AZ169" i="18"/>
  <c r="BA169" i="18"/>
  <c r="BB169" i="18"/>
  <c r="BD169" i="18"/>
  <c r="BE169"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S173" i="18"/>
  <c r="T173" i="18"/>
  <c r="U173" i="18"/>
  <c r="V173" i="18"/>
  <c r="W173" i="18"/>
  <c r="S174" i="18"/>
  <c r="T174" i="18"/>
  <c r="U174" i="18"/>
  <c r="V174" i="18"/>
  <c r="W174"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X178" i="18"/>
  <c r="AW178" i="18"/>
  <c r="AZ178" i="18"/>
  <c r="BA178" i="18"/>
  <c r="BD178" i="18"/>
  <c r="BE178"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S183" i="18"/>
  <c r="T183" i="18"/>
  <c r="U183" i="18"/>
  <c r="V183" i="18"/>
  <c r="W183" i="18"/>
  <c r="AB183" i="18"/>
  <c r="AC183" i="18"/>
  <c r="AD183" i="18"/>
  <c r="AE183" i="18"/>
  <c r="AF183" i="18"/>
  <c r="S184" i="18"/>
  <c r="T184" i="18"/>
  <c r="U184" i="18"/>
  <c r="V184" i="18"/>
  <c r="W184" i="18"/>
  <c r="AB184" i="18"/>
  <c r="AC184" i="18"/>
  <c r="AD184" i="18"/>
  <c r="AE184" i="18"/>
  <c r="AF184" i="18"/>
  <c r="S185" i="18"/>
  <c r="T185" i="18"/>
  <c r="U185" i="18"/>
  <c r="V185" i="18"/>
  <c r="W185" i="18"/>
  <c r="AB185" i="18"/>
  <c r="AC185" i="18"/>
  <c r="AD185" i="18"/>
  <c r="AE185" i="18"/>
  <c r="AF185" i="18"/>
  <c r="S186" i="18"/>
  <c r="T186" i="18"/>
  <c r="U186" i="18"/>
  <c r="V186" i="18"/>
  <c r="W186" i="18"/>
  <c r="AB186" i="18"/>
  <c r="AC186" i="18"/>
  <c r="AD186" i="18"/>
  <c r="AE186" i="18"/>
  <c r="AF186" i="18"/>
  <c r="L136" i="18" a="1"/>
  <c r="L136" i="18" s="1"/>
  <c r="M136" i="18" a="1"/>
  <c r="M136" i="18" s="1"/>
  <c r="N136" i="18" a="1"/>
  <c r="N136" i="18" s="1"/>
  <c r="O136" i="18" a="1"/>
  <c r="O136" i="18" s="1"/>
  <c r="P136" i="18" a="1"/>
  <c r="P136" i="18" s="1"/>
  <c r="Q136" i="18" a="1"/>
  <c r="Q136" i="18" s="1"/>
  <c r="R136" i="18" a="1"/>
  <c r="R136" i="18" s="1"/>
  <c r="S136" i="18" a="1"/>
  <c r="S136" i="18" s="1"/>
  <c r="T136" i="18" a="1"/>
  <c r="T136" i="18" s="1"/>
  <c r="U136" i="18" a="1"/>
  <c r="U136" i="18" s="1"/>
  <c r="L137" i="18" a="1"/>
  <c r="L137" i="18" s="1"/>
  <c r="M137" i="18" a="1"/>
  <c r="M137" i="18" s="1"/>
  <c r="N137" i="18" a="1"/>
  <c r="N137" i="18" s="1"/>
  <c r="O137" i="18" a="1"/>
  <c r="O137" i="18" s="1"/>
  <c r="P137" i="18" a="1"/>
  <c r="P137" i="18" s="1"/>
  <c r="Q137" i="18" a="1"/>
  <c r="Q137" i="18" s="1"/>
  <c r="R137" i="18" a="1"/>
  <c r="R137" i="18" s="1"/>
  <c r="S137" i="18" a="1"/>
  <c r="S137" i="18" s="1"/>
  <c r="T137" i="18" a="1"/>
  <c r="T137" i="18" s="1"/>
  <c r="U137" i="18" a="1"/>
  <c r="U137" i="18" s="1"/>
  <c r="AF178" i="18" l="1"/>
  <c r="AR178" i="18"/>
  <c r="AN169" i="18"/>
  <c r="AN178" i="18" s="1"/>
  <c r="AO178" i="18"/>
  <c r="AG178" i="18"/>
  <c r="AT178" i="18"/>
  <c r="AP178" i="18"/>
  <c r="AL178" i="18"/>
  <c r="AH178" i="18"/>
  <c r="Z178" i="18"/>
  <c r="V178" i="18"/>
  <c r="AD169" i="18"/>
  <c r="AD178" i="18" s="1"/>
  <c r="BC178" i="18"/>
  <c r="AY178" i="18"/>
  <c r="AU178" i="18"/>
  <c r="AQ178" i="18"/>
  <c r="AM178" i="18"/>
  <c r="AI178" i="18"/>
  <c r="AE178" i="18"/>
  <c r="AA178" i="18"/>
  <c r="W178" i="18"/>
  <c r="S178" i="18"/>
  <c r="AQ222" i="18"/>
  <c r="AP222" i="18"/>
  <c r="AO222" i="18"/>
  <c r="AN222" i="18"/>
  <c r="AM222" i="18"/>
  <c r="AL222" i="18"/>
  <c r="AK222" i="18"/>
  <c r="AJ222" i="18"/>
  <c r="AI222" i="18"/>
  <c r="AH222" i="18"/>
  <c r="AG222" i="18"/>
  <c r="AF222" i="18"/>
  <c r="AE222" i="18"/>
  <c r="AD222" i="18"/>
  <c r="AC222" i="18"/>
  <c r="AB222" i="18"/>
  <c r="AB237" i="18" s="1"/>
  <c r="AA222" i="18"/>
  <c r="Z222" i="18"/>
  <c r="Y222" i="18"/>
  <c r="X222" i="18"/>
  <c r="W222" i="18"/>
  <c r="V222" i="18"/>
  <c r="U222" i="18"/>
  <c r="T222" i="18"/>
  <c r="T237" i="18" s="1"/>
  <c r="S222" i="18"/>
  <c r="R222" i="18"/>
  <c r="Q222" i="18"/>
  <c r="P222" i="18"/>
  <c r="O222" i="18"/>
  <c r="N222" i="18"/>
  <c r="M222" i="18"/>
  <c r="L222" i="18"/>
  <c r="L237" i="18" s="1"/>
  <c r="K222" i="18"/>
  <c r="J222" i="18"/>
  <c r="I222" i="18"/>
  <c r="H222" i="18"/>
  <c r="G222" i="18"/>
  <c r="F222" i="18"/>
  <c r="E222" i="18"/>
  <c r="AQ221" i="18"/>
  <c r="AP221" i="18"/>
  <c r="AO221" i="18"/>
  <c r="AN221" i="18"/>
  <c r="AM221" i="18"/>
  <c r="AL221" i="18"/>
  <c r="AK221" i="18"/>
  <c r="AJ221" i="18"/>
  <c r="AI221" i="18"/>
  <c r="AH221" i="18"/>
  <c r="AG221" i="18"/>
  <c r="AF221" i="18"/>
  <c r="AE221" i="18"/>
  <c r="AD221"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AQ220" i="18"/>
  <c r="AP220" i="18"/>
  <c r="AO220" i="18"/>
  <c r="AN220" i="18"/>
  <c r="AM220" i="18"/>
  <c r="AL220" i="18"/>
  <c r="AK220" i="18"/>
  <c r="AJ220" i="18"/>
  <c r="AI220" i="18"/>
  <c r="AH220" i="18"/>
  <c r="AG220" i="18"/>
  <c r="AF220" i="18"/>
  <c r="AE220" i="18"/>
  <c r="AD220"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AQ219" i="18"/>
  <c r="AQ227" i="18" s="1"/>
  <c r="AP219" i="18"/>
  <c r="AP227" i="18" s="1"/>
  <c r="AO219" i="18"/>
  <c r="AO227" i="18" s="1"/>
  <c r="AN219" i="18"/>
  <c r="AN227" i="18" s="1"/>
  <c r="AM219" i="18"/>
  <c r="AM227" i="18" s="1"/>
  <c r="AL219" i="18"/>
  <c r="AL227" i="18" s="1"/>
  <c r="AK219" i="18"/>
  <c r="AK227" i="18" s="1"/>
  <c r="AJ219" i="18"/>
  <c r="AJ227" i="18" s="1"/>
  <c r="AI219" i="18"/>
  <c r="AI227" i="18" s="1"/>
  <c r="AH219" i="18"/>
  <c r="AH227" i="18" s="1"/>
  <c r="AG219" i="18"/>
  <c r="AG227" i="18" s="1"/>
  <c r="AF219" i="18"/>
  <c r="AF227" i="18" s="1"/>
  <c r="AE219" i="18"/>
  <c r="AE227" i="18" s="1"/>
  <c r="AD219" i="18"/>
  <c r="AD227" i="18" s="1"/>
  <c r="AC219" i="18"/>
  <c r="AC227" i="18" s="1"/>
  <c r="AB219" i="18"/>
  <c r="AB227" i="18" s="1"/>
  <c r="AA219" i="18"/>
  <c r="AA227" i="18" s="1"/>
  <c r="Z219" i="18"/>
  <c r="Z227" i="18" s="1"/>
  <c r="Y219" i="18"/>
  <c r="Y227" i="18" s="1"/>
  <c r="X219" i="18"/>
  <c r="X227" i="18" s="1"/>
  <c r="W219" i="18"/>
  <c r="W227" i="18" s="1"/>
  <c r="V219" i="18"/>
  <c r="V227" i="18" s="1"/>
  <c r="U219" i="18"/>
  <c r="U227" i="18" s="1"/>
  <c r="T219" i="18"/>
  <c r="T227" i="18" s="1"/>
  <c r="S219" i="18"/>
  <c r="S227" i="18" s="1"/>
  <c r="R219" i="18"/>
  <c r="R227" i="18" s="1"/>
  <c r="Q219" i="18"/>
  <c r="Q227" i="18" s="1"/>
  <c r="P219" i="18"/>
  <c r="P227" i="18" s="1"/>
  <c r="O219" i="18"/>
  <c r="O227" i="18" s="1"/>
  <c r="N219" i="18"/>
  <c r="N227" i="18" s="1"/>
  <c r="M219" i="18"/>
  <c r="M227" i="18" s="1"/>
  <c r="L219" i="18"/>
  <c r="L227" i="18" s="1"/>
  <c r="K219" i="18"/>
  <c r="K227" i="18" s="1"/>
  <c r="J219" i="18"/>
  <c r="J227" i="18" s="1"/>
  <c r="I219" i="18"/>
  <c r="I227" i="18" s="1"/>
  <c r="H219" i="18"/>
  <c r="H227" i="18" s="1"/>
  <c r="G219" i="18"/>
  <c r="G227" i="18" s="1"/>
  <c r="F219" i="18"/>
  <c r="E219" i="18"/>
  <c r="H216" i="18"/>
  <c r="G216" i="18"/>
  <c r="F216" i="18"/>
  <c r="E216" i="18"/>
  <c r="D216" i="18"/>
  <c r="H215" i="18"/>
  <c r="G215" i="18"/>
  <c r="F215" i="18"/>
  <c r="E215" i="18"/>
  <c r="D215" i="18"/>
  <c r="H214" i="18"/>
  <c r="G214" i="18"/>
  <c r="F214" i="18"/>
  <c r="E214" i="18"/>
  <c r="D214" i="18"/>
  <c r="AQ222" i="28"/>
  <c r="AP222" i="28"/>
  <c r="AO222" i="28"/>
  <c r="AN222" i="28"/>
  <c r="AM222" i="28"/>
  <c r="AL222" i="28"/>
  <c r="AK222" i="28"/>
  <c r="AJ222" i="28"/>
  <c r="AI222" i="28"/>
  <c r="AH222" i="28"/>
  <c r="AG222" i="28"/>
  <c r="AF222" i="28"/>
  <c r="AE222" i="28"/>
  <c r="AD222" i="28"/>
  <c r="AC222" i="28"/>
  <c r="AB222" i="28"/>
  <c r="AA222" i="28"/>
  <c r="Z222" i="28"/>
  <c r="Y222" i="28"/>
  <c r="X222" i="28"/>
  <c r="W222" i="28"/>
  <c r="V222" i="28"/>
  <c r="U222" i="28"/>
  <c r="T222" i="28"/>
  <c r="S222" i="28"/>
  <c r="R222" i="28"/>
  <c r="Q222" i="28"/>
  <c r="P222" i="28"/>
  <c r="O222" i="28"/>
  <c r="N222" i="28"/>
  <c r="M222" i="28"/>
  <c r="L222" i="28"/>
  <c r="K222" i="28"/>
  <c r="J222" i="28"/>
  <c r="I222" i="28"/>
  <c r="H222" i="28"/>
  <c r="G222" i="28"/>
  <c r="F222" i="28"/>
  <c r="E222" i="28"/>
  <c r="AQ221" i="28"/>
  <c r="AP221" i="28"/>
  <c r="AO221" i="28"/>
  <c r="AN221" i="28"/>
  <c r="AM221" i="28"/>
  <c r="AL221" i="28"/>
  <c r="AK221" i="28"/>
  <c r="AJ221" i="28"/>
  <c r="AI221" i="28"/>
  <c r="AH221" i="28"/>
  <c r="AG221" i="28"/>
  <c r="AF221" i="28"/>
  <c r="AE221" i="28"/>
  <c r="AD221" i="28"/>
  <c r="AC221" i="28"/>
  <c r="AB221" i="28"/>
  <c r="AA221" i="28"/>
  <c r="Z221" i="28"/>
  <c r="Y221" i="28"/>
  <c r="X221" i="28"/>
  <c r="W221" i="28"/>
  <c r="V221" i="28"/>
  <c r="U221" i="28"/>
  <c r="T221" i="28"/>
  <c r="S221" i="28"/>
  <c r="R221" i="28"/>
  <c r="Q221" i="28"/>
  <c r="P221" i="28"/>
  <c r="O221" i="28"/>
  <c r="N221" i="28"/>
  <c r="M221" i="28"/>
  <c r="L221" i="28"/>
  <c r="K221" i="28"/>
  <c r="J221" i="28"/>
  <c r="I221" i="28"/>
  <c r="H221" i="28"/>
  <c r="G221" i="28"/>
  <c r="F221" i="28"/>
  <c r="E221" i="28"/>
  <c r="AQ220" i="28"/>
  <c r="AP220" i="28"/>
  <c r="AO220" i="28"/>
  <c r="AN220" i="28"/>
  <c r="AM220" i="28"/>
  <c r="AL220" i="28"/>
  <c r="AK220" i="28"/>
  <c r="AJ220" i="28"/>
  <c r="AI220" i="28"/>
  <c r="AH220" i="28"/>
  <c r="AG220" i="28"/>
  <c r="AF220" i="28"/>
  <c r="AE220" i="28"/>
  <c r="AD220" i="28"/>
  <c r="AC220" i="28"/>
  <c r="AB220" i="28"/>
  <c r="AA220" i="28"/>
  <c r="Z220" i="28"/>
  <c r="Y220" i="28"/>
  <c r="X220" i="28"/>
  <c r="W220" i="28"/>
  <c r="V220" i="28"/>
  <c r="U220" i="28"/>
  <c r="T220" i="28"/>
  <c r="S220" i="28"/>
  <c r="R220" i="28"/>
  <c r="Q220" i="28"/>
  <c r="P220" i="28"/>
  <c r="O220" i="28"/>
  <c r="N220" i="28"/>
  <c r="M220" i="28"/>
  <c r="L220" i="28"/>
  <c r="K220" i="28"/>
  <c r="J220" i="28"/>
  <c r="I220" i="28"/>
  <c r="H220" i="28"/>
  <c r="G220" i="28"/>
  <c r="F220" i="28"/>
  <c r="E220" i="28"/>
  <c r="AQ219" i="28"/>
  <c r="AQ227" i="28" s="1"/>
  <c r="AP219" i="28"/>
  <c r="AP227" i="28" s="1"/>
  <c r="AO219" i="28"/>
  <c r="AO227" i="28" s="1"/>
  <c r="AN219" i="28"/>
  <c r="AN227" i="28" s="1"/>
  <c r="AM219" i="28"/>
  <c r="AM227" i="28" s="1"/>
  <c r="AL219" i="28"/>
  <c r="AL227" i="28" s="1"/>
  <c r="AK219" i="28"/>
  <c r="AK227" i="28" s="1"/>
  <c r="AJ219" i="28"/>
  <c r="AJ227" i="28" s="1"/>
  <c r="AI219" i="28"/>
  <c r="AI227" i="28" s="1"/>
  <c r="AH219" i="28"/>
  <c r="AH227" i="28" s="1"/>
  <c r="AG219" i="28"/>
  <c r="AG227" i="28" s="1"/>
  <c r="AF219" i="28"/>
  <c r="AF227" i="28" s="1"/>
  <c r="AE219" i="28"/>
  <c r="AE227" i="28" s="1"/>
  <c r="AD219" i="28"/>
  <c r="AD227" i="28" s="1"/>
  <c r="AC219" i="28"/>
  <c r="AC227" i="28" s="1"/>
  <c r="AB219" i="28"/>
  <c r="AB227" i="28" s="1"/>
  <c r="AA219" i="28"/>
  <c r="AA227" i="28" s="1"/>
  <c r="Z219" i="28"/>
  <c r="Z227" i="28" s="1"/>
  <c r="Y219" i="28"/>
  <c r="Y227" i="28" s="1"/>
  <c r="X219" i="28"/>
  <c r="X227" i="28" s="1"/>
  <c r="W219" i="28"/>
  <c r="W227" i="28" s="1"/>
  <c r="V219" i="28"/>
  <c r="V227" i="28" s="1"/>
  <c r="U219" i="28"/>
  <c r="U227" i="28" s="1"/>
  <c r="T219" i="28"/>
  <c r="T227" i="28" s="1"/>
  <c r="S219" i="28"/>
  <c r="S227" i="28" s="1"/>
  <c r="R219" i="28"/>
  <c r="R227" i="28" s="1"/>
  <c r="Q219" i="28"/>
  <c r="Q227" i="28" s="1"/>
  <c r="P219" i="28"/>
  <c r="P227" i="28" s="1"/>
  <c r="O219" i="28"/>
  <c r="O227" i="28" s="1"/>
  <c r="N219" i="28"/>
  <c r="N227" i="28" s="1"/>
  <c r="M219" i="28"/>
  <c r="M227" i="28" s="1"/>
  <c r="L219" i="28"/>
  <c r="L227" i="28" s="1"/>
  <c r="K219" i="28"/>
  <c r="K227" i="28" s="1"/>
  <c r="J219" i="28"/>
  <c r="J227" i="28" s="1"/>
  <c r="I219" i="28"/>
  <c r="I227" i="28" s="1"/>
  <c r="H219" i="28"/>
  <c r="H227" i="28" s="1"/>
  <c r="G219" i="28"/>
  <c r="G227" i="28" s="1"/>
  <c r="F219" i="28"/>
  <c r="E219" i="28"/>
  <c r="E227" i="28" s="1"/>
  <c r="H216" i="28"/>
  <c r="G216" i="28"/>
  <c r="F216" i="28"/>
  <c r="E216" i="28"/>
  <c r="D216" i="28"/>
  <c r="H215" i="28"/>
  <c r="G215" i="28"/>
  <c r="F215" i="28"/>
  <c r="E215" i="28"/>
  <c r="D215" i="28"/>
  <c r="H214" i="28"/>
  <c r="G214" i="28"/>
  <c r="F214" i="28"/>
  <c r="E214" i="28"/>
  <c r="D214" i="28"/>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AQ219" i="29"/>
  <c r="AQ227" i="29" s="1"/>
  <c r="AP219" i="29"/>
  <c r="AP227" i="29" s="1"/>
  <c r="AO219" i="29"/>
  <c r="AO227" i="29" s="1"/>
  <c r="AN219" i="29"/>
  <c r="AN227" i="29" s="1"/>
  <c r="AM219" i="29"/>
  <c r="AM227" i="29" s="1"/>
  <c r="AL219" i="29"/>
  <c r="AL227" i="29" s="1"/>
  <c r="AK219" i="29"/>
  <c r="AK227" i="29" s="1"/>
  <c r="AJ219" i="29"/>
  <c r="AJ227" i="29" s="1"/>
  <c r="AI219" i="29"/>
  <c r="AI227" i="29" s="1"/>
  <c r="AH219" i="29"/>
  <c r="AH227" i="29" s="1"/>
  <c r="AG219" i="29"/>
  <c r="AG227" i="29" s="1"/>
  <c r="AF219" i="29"/>
  <c r="AF227" i="29" s="1"/>
  <c r="AE219" i="29"/>
  <c r="AE227" i="29" s="1"/>
  <c r="AD219" i="29"/>
  <c r="AD227" i="29" s="1"/>
  <c r="AC219" i="29"/>
  <c r="AC227" i="29" s="1"/>
  <c r="AB219" i="29"/>
  <c r="AB227" i="29" s="1"/>
  <c r="AA219" i="29"/>
  <c r="AA227" i="29" s="1"/>
  <c r="Z219" i="29"/>
  <c r="Z227" i="29" s="1"/>
  <c r="Y219" i="29"/>
  <c r="Y227" i="29" s="1"/>
  <c r="X219" i="29"/>
  <c r="X227" i="29" s="1"/>
  <c r="W219" i="29"/>
  <c r="W227" i="29" s="1"/>
  <c r="V219" i="29"/>
  <c r="V227" i="29" s="1"/>
  <c r="U219" i="29"/>
  <c r="U227" i="29" s="1"/>
  <c r="T219" i="29"/>
  <c r="T227" i="29" s="1"/>
  <c r="S219" i="29"/>
  <c r="S227" i="29" s="1"/>
  <c r="R219" i="29"/>
  <c r="R227" i="29" s="1"/>
  <c r="Q219" i="29"/>
  <c r="Q227" i="29" s="1"/>
  <c r="P219" i="29"/>
  <c r="P227" i="29" s="1"/>
  <c r="O219" i="29"/>
  <c r="O227" i="29" s="1"/>
  <c r="N219" i="29"/>
  <c r="N227" i="29" s="1"/>
  <c r="M219" i="29"/>
  <c r="M227" i="29" s="1"/>
  <c r="L219" i="29"/>
  <c r="L227" i="29" s="1"/>
  <c r="K219" i="29"/>
  <c r="K227" i="29" s="1"/>
  <c r="J219" i="29"/>
  <c r="J227" i="29" s="1"/>
  <c r="I219" i="29"/>
  <c r="I227" i="29" s="1"/>
  <c r="H219" i="29"/>
  <c r="H227" i="29" s="1"/>
  <c r="G219" i="29"/>
  <c r="G227" i="29" s="1"/>
  <c r="F219" i="29"/>
  <c r="F227" i="29" s="1"/>
  <c r="E219" i="29"/>
  <c r="H216" i="29"/>
  <c r="G216" i="29"/>
  <c r="F216" i="29"/>
  <c r="E216" i="29"/>
  <c r="D216" i="29"/>
  <c r="H215" i="29"/>
  <c r="G215" i="29"/>
  <c r="F215" i="29"/>
  <c r="E215" i="29"/>
  <c r="D215" i="29"/>
  <c r="H214" i="29"/>
  <c r="G214" i="29"/>
  <c r="F214" i="29"/>
  <c r="E214" i="29"/>
  <c r="D214" i="29"/>
  <c r="AQ222" i="31"/>
  <c r="AP222" i="31"/>
  <c r="AO222" i="31"/>
  <c r="AN222" i="31"/>
  <c r="AM222" i="31"/>
  <c r="AL222" i="31"/>
  <c r="AK222" i="31"/>
  <c r="AJ222" i="31"/>
  <c r="AI222" i="31"/>
  <c r="AH222" i="31"/>
  <c r="AG222" i="31"/>
  <c r="AF222" i="31"/>
  <c r="AE222" i="31"/>
  <c r="AD222" i="31"/>
  <c r="AC222" i="31"/>
  <c r="AB222" i="31"/>
  <c r="AA222" i="31"/>
  <c r="Z222" i="31"/>
  <c r="Y222" i="31"/>
  <c r="X222" i="31"/>
  <c r="W222" i="31"/>
  <c r="V222" i="31"/>
  <c r="U222" i="31"/>
  <c r="T222" i="31"/>
  <c r="S222" i="31"/>
  <c r="R222" i="31"/>
  <c r="Q222" i="31"/>
  <c r="P222" i="31"/>
  <c r="O222" i="31"/>
  <c r="N222" i="31"/>
  <c r="M222" i="31"/>
  <c r="L222" i="31"/>
  <c r="K222" i="31"/>
  <c r="J222" i="31"/>
  <c r="I222" i="31"/>
  <c r="H222" i="31"/>
  <c r="G222" i="31"/>
  <c r="F222" i="31"/>
  <c r="E222" i="31"/>
  <c r="AQ221" i="31"/>
  <c r="AP221" i="31"/>
  <c r="AO221" i="31"/>
  <c r="AN221" i="31"/>
  <c r="AM221" i="31"/>
  <c r="AL221" i="31"/>
  <c r="AK221" i="31"/>
  <c r="AJ221" i="31"/>
  <c r="AI221" i="31"/>
  <c r="AH221" i="31"/>
  <c r="AG221" i="31"/>
  <c r="AF221" i="31"/>
  <c r="AE221" i="31"/>
  <c r="AD221" i="31"/>
  <c r="AC221" i="31"/>
  <c r="AB221" i="31"/>
  <c r="AA221" i="31"/>
  <c r="Z221" i="31"/>
  <c r="Y221" i="31"/>
  <c r="X221" i="31"/>
  <c r="W221" i="31"/>
  <c r="V221" i="31"/>
  <c r="U221" i="31"/>
  <c r="T221" i="31"/>
  <c r="S221" i="31"/>
  <c r="R221" i="31"/>
  <c r="Q221" i="31"/>
  <c r="P221" i="31"/>
  <c r="O221" i="31"/>
  <c r="N221" i="31"/>
  <c r="M221" i="31"/>
  <c r="L221" i="31"/>
  <c r="K221" i="31"/>
  <c r="J221" i="31"/>
  <c r="I221" i="31"/>
  <c r="H221" i="31"/>
  <c r="G221" i="31"/>
  <c r="F221" i="31"/>
  <c r="E221" i="31"/>
  <c r="AQ220" i="31"/>
  <c r="AP220" i="31"/>
  <c r="AO220" i="31"/>
  <c r="AN220" i="31"/>
  <c r="AM220" i="31"/>
  <c r="AL220" i="31"/>
  <c r="AK220" i="31"/>
  <c r="AJ220" i="31"/>
  <c r="AI220" i="31"/>
  <c r="AH220" i="31"/>
  <c r="AG220" i="31"/>
  <c r="AF220" i="31"/>
  <c r="AE220" i="31"/>
  <c r="AD220" i="31"/>
  <c r="AC220" i="31"/>
  <c r="AB220" i="31"/>
  <c r="AA220" i="31"/>
  <c r="Z220" i="31"/>
  <c r="Y220" i="31"/>
  <c r="X220" i="31"/>
  <c r="W220" i="31"/>
  <c r="V220" i="31"/>
  <c r="U220" i="31"/>
  <c r="T220" i="31"/>
  <c r="S220" i="31"/>
  <c r="R220" i="31"/>
  <c r="Q220" i="31"/>
  <c r="P220" i="31"/>
  <c r="O220" i="31"/>
  <c r="N220" i="31"/>
  <c r="M220" i="31"/>
  <c r="L220" i="31"/>
  <c r="K220" i="31"/>
  <c r="J220" i="31"/>
  <c r="I220" i="31"/>
  <c r="H220" i="31"/>
  <c r="G220" i="31"/>
  <c r="F220" i="31"/>
  <c r="E220" i="31"/>
  <c r="AQ219" i="31"/>
  <c r="AQ227" i="31" s="1"/>
  <c r="AP219" i="31"/>
  <c r="AP227" i="31" s="1"/>
  <c r="AO219" i="31"/>
  <c r="AO227" i="31" s="1"/>
  <c r="AN219" i="31"/>
  <c r="AN227" i="31" s="1"/>
  <c r="AM219" i="31"/>
  <c r="AM227" i="31" s="1"/>
  <c r="AL219" i="31"/>
  <c r="AL227" i="31" s="1"/>
  <c r="AK219" i="31"/>
  <c r="AK227" i="31" s="1"/>
  <c r="AJ219" i="31"/>
  <c r="AJ227" i="31" s="1"/>
  <c r="AI219" i="31"/>
  <c r="AI227" i="31" s="1"/>
  <c r="AH219" i="31"/>
  <c r="AH227" i="31" s="1"/>
  <c r="AG219" i="31"/>
  <c r="AG227" i="31" s="1"/>
  <c r="AF219" i="31"/>
  <c r="AF227" i="31" s="1"/>
  <c r="AE219" i="31"/>
  <c r="AE227" i="31" s="1"/>
  <c r="AD219" i="31"/>
  <c r="AD227" i="31" s="1"/>
  <c r="AC219" i="31"/>
  <c r="AC227" i="31" s="1"/>
  <c r="AB219" i="31"/>
  <c r="AB227" i="31" s="1"/>
  <c r="AA219" i="31"/>
  <c r="AA227" i="31" s="1"/>
  <c r="Z219" i="31"/>
  <c r="Z227" i="31" s="1"/>
  <c r="Y219" i="31"/>
  <c r="Y227" i="31" s="1"/>
  <c r="X219" i="31"/>
  <c r="X227" i="31" s="1"/>
  <c r="W219" i="31"/>
  <c r="W227" i="31" s="1"/>
  <c r="V219" i="31"/>
  <c r="V227" i="31" s="1"/>
  <c r="U219" i="31"/>
  <c r="U227" i="31" s="1"/>
  <c r="T219" i="31"/>
  <c r="T227" i="31" s="1"/>
  <c r="S219" i="31"/>
  <c r="S227" i="31" s="1"/>
  <c r="R219" i="31"/>
  <c r="R227" i="31" s="1"/>
  <c r="Q219" i="31"/>
  <c r="Q227" i="31" s="1"/>
  <c r="P219" i="31"/>
  <c r="P227" i="31" s="1"/>
  <c r="O219" i="31"/>
  <c r="O227" i="31" s="1"/>
  <c r="N219" i="31"/>
  <c r="N227" i="31" s="1"/>
  <c r="M219" i="31"/>
  <c r="M227" i="31" s="1"/>
  <c r="L219" i="31"/>
  <c r="L227" i="31" s="1"/>
  <c r="K219" i="31"/>
  <c r="K227" i="31" s="1"/>
  <c r="J219" i="31"/>
  <c r="J227" i="31" s="1"/>
  <c r="I219" i="31"/>
  <c r="I227" i="31" s="1"/>
  <c r="H219" i="31"/>
  <c r="G219" i="31"/>
  <c r="G227" i="31" s="1"/>
  <c r="F219" i="31"/>
  <c r="E219" i="31"/>
  <c r="H216" i="31"/>
  <c r="G216" i="31"/>
  <c r="F216" i="31"/>
  <c r="E216" i="31"/>
  <c r="D216" i="31"/>
  <c r="H215" i="31"/>
  <c r="G215" i="31"/>
  <c r="F215" i="31"/>
  <c r="E215" i="31"/>
  <c r="D215" i="31"/>
  <c r="H214" i="31"/>
  <c r="G214" i="31"/>
  <c r="F214" i="31"/>
  <c r="E214" i="31"/>
  <c r="D214" i="31"/>
  <c r="M237" i="31" l="1"/>
  <c r="AG237" i="31"/>
  <c r="N237" i="31"/>
  <c r="R237" i="31"/>
  <c r="V237" i="31"/>
  <c r="Z237" i="31"/>
  <c r="AD237" i="31"/>
  <c r="AH237" i="31"/>
  <c r="AL237" i="31"/>
  <c r="AP237" i="31"/>
  <c r="U237" i="31"/>
  <c r="AC237" i="31"/>
  <c r="AO237" i="31"/>
  <c r="K237" i="31"/>
  <c r="O237" i="31"/>
  <c r="S237" i="31"/>
  <c r="W237" i="31"/>
  <c r="AA237" i="31"/>
  <c r="AE237" i="31"/>
  <c r="AI237" i="31"/>
  <c r="AM237" i="31"/>
  <c r="AQ237" i="31"/>
  <c r="Q237" i="31"/>
  <c r="Y237" i="31"/>
  <c r="AK237" i="31"/>
  <c r="L237" i="31"/>
  <c r="P237" i="31"/>
  <c r="T237" i="31"/>
  <c r="X237" i="31"/>
  <c r="AB237" i="31"/>
  <c r="AF237" i="31"/>
  <c r="AJ237" i="31"/>
  <c r="AN237" i="31"/>
  <c r="J237" i="31"/>
  <c r="I237" i="31"/>
  <c r="H237" i="31"/>
  <c r="G237" i="31"/>
  <c r="F237" i="31"/>
  <c r="E237" i="31"/>
  <c r="N237" i="29"/>
  <c r="R237" i="29"/>
  <c r="V237" i="29"/>
  <c r="Z237" i="29"/>
  <c r="AD237" i="29"/>
  <c r="AH237" i="29"/>
  <c r="AL237" i="29"/>
  <c r="AP237" i="29"/>
  <c r="O237" i="29"/>
  <c r="S237" i="29"/>
  <c r="W237" i="29"/>
  <c r="AA237" i="29"/>
  <c r="AE237" i="29"/>
  <c r="AI237" i="29"/>
  <c r="AM237" i="29"/>
  <c r="AQ237" i="29"/>
  <c r="L237" i="29"/>
  <c r="P237" i="29"/>
  <c r="T237" i="29"/>
  <c r="X237" i="29"/>
  <c r="AB237" i="29"/>
  <c r="AF237" i="29"/>
  <c r="AJ237" i="29"/>
  <c r="AN237" i="29"/>
  <c r="M237" i="29"/>
  <c r="Q237" i="29"/>
  <c r="U237" i="29"/>
  <c r="Y237" i="29"/>
  <c r="AC237" i="29"/>
  <c r="AG237" i="29"/>
  <c r="AK237" i="29"/>
  <c r="AO237" i="29"/>
  <c r="K237" i="29"/>
  <c r="J237" i="29"/>
  <c r="H237" i="29"/>
  <c r="I237" i="29"/>
  <c r="G237" i="29"/>
  <c r="F237" i="29"/>
  <c r="E237" i="29"/>
  <c r="G237" i="28"/>
  <c r="K237" i="28"/>
  <c r="O237" i="28"/>
  <c r="S237" i="28"/>
  <c r="W237" i="28"/>
  <c r="AA237" i="28"/>
  <c r="AE237" i="28"/>
  <c r="AI237" i="28"/>
  <c r="AM237" i="28"/>
  <c r="AQ237" i="28"/>
  <c r="H237" i="28"/>
  <c r="L237" i="28"/>
  <c r="P237" i="28"/>
  <c r="T237" i="28"/>
  <c r="X237" i="28"/>
  <c r="AB237" i="28"/>
  <c r="AF237" i="28"/>
  <c r="AJ237" i="28"/>
  <c r="AN237" i="28"/>
  <c r="E237" i="28"/>
  <c r="I237" i="28"/>
  <c r="M237" i="28"/>
  <c r="Q237" i="28"/>
  <c r="U237" i="28"/>
  <c r="Y237" i="28"/>
  <c r="AC237" i="28"/>
  <c r="AG237" i="28"/>
  <c r="AK237" i="28"/>
  <c r="AO237" i="28"/>
  <c r="F237" i="28"/>
  <c r="J237" i="28"/>
  <c r="N237" i="28"/>
  <c r="R237" i="28"/>
  <c r="V237" i="28"/>
  <c r="Z237" i="28"/>
  <c r="AD237" i="28"/>
  <c r="AH237" i="28"/>
  <c r="AL237" i="28"/>
  <c r="AP237" i="28"/>
  <c r="F237" i="18"/>
  <c r="I216" i="31"/>
  <c r="J216" i="31" s="1"/>
  <c r="J215" i="29"/>
  <c r="F227" i="28"/>
  <c r="J214" i="18"/>
  <c r="J215" i="18"/>
  <c r="D228" i="18"/>
  <c r="E237" i="18"/>
  <c r="I237" i="18"/>
  <c r="M237" i="18"/>
  <c r="Q237" i="18"/>
  <c r="U237" i="18"/>
  <c r="Y237" i="18"/>
  <c r="AC237" i="18"/>
  <c r="AG237" i="18"/>
  <c r="AK237" i="18"/>
  <c r="AO237" i="18"/>
  <c r="F227" i="18"/>
  <c r="I216" i="18"/>
  <c r="J216" i="18" s="1"/>
  <c r="J237" i="18"/>
  <c r="N237" i="18"/>
  <c r="R237" i="18"/>
  <c r="V237" i="18"/>
  <c r="Z237" i="18"/>
  <c r="AD237" i="18"/>
  <c r="AH237" i="18"/>
  <c r="AL237" i="18"/>
  <c r="AP237" i="18"/>
  <c r="G237" i="18"/>
  <c r="K237" i="18"/>
  <c r="O237" i="18"/>
  <c r="S237" i="18"/>
  <c r="W237" i="18"/>
  <c r="AA237" i="18"/>
  <c r="AE237" i="18"/>
  <c r="AI237" i="18"/>
  <c r="AM237" i="18"/>
  <c r="AQ237" i="18"/>
  <c r="H237" i="18"/>
  <c r="P237" i="18"/>
  <c r="X237" i="18"/>
  <c r="AF237" i="18"/>
  <c r="AN237" i="18"/>
  <c r="E227" i="18"/>
  <c r="AJ237" i="18"/>
  <c r="D228" i="28"/>
  <c r="J215" i="28"/>
  <c r="I216" i="28"/>
  <c r="J216" i="28" s="1"/>
  <c r="J214" i="28"/>
  <c r="J214" i="29"/>
  <c r="E227" i="29"/>
  <c r="D228" i="29"/>
  <c r="I216" i="29"/>
  <c r="J216" i="29" s="1"/>
  <c r="J214" i="31"/>
  <c r="F227" i="31"/>
  <c r="H227" i="31"/>
  <c r="J215" i="31"/>
  <c r="D228" i="31"/>
  <c r="E227" i="31"/>
  <c r="BH259" i="30"/>
  <c r="AO259" i="30" s="1"/>
  <c r="BH252" i="30"/>
  <c r="AO252" i="30" s="1"/>
  <c r="BH253" i="30"/>
  <c r="BH254" i="30"/>
  <c r="BH255" i="30"/>
  <c r="BH256" i="30"/>
  <c r="BH257" i="30"/>
  <c r="BH258" i="30"/>
  <c r="AL359" i="30"/>
  <c r="O359" i="30"/>
  <c r="E359" i="30"/>
  <c r="AC359" i="30" s="1"/>
  <c r="AL358" i="30"/>
  <c r="O358" i="30"/>
  <c r="E358" i="30"/>
  <c r="AC358" i="30" s="1"/>
  <c r="AL357" i="30"/>
  <c r="O357" i="30"/>
  <c r="E357" i="30"/>
  <c r="AC357" i="30" s="1"/>
  <c r="AL356" i="30"/>
  <c r="O356" i="30"/>
  <c r="E356" i="30"/>
  <c r="AC356" i="30" s="1"/>
  <c r="AL355" i="30"/>
  <c r="O355" i="30"/>
  <c r="E355" i="30"/>
  <c r="AC355" i="30" s="1"/>
  <c r="AL354" i="30"/>
  <c r="O354" i="30"/>
  <c r="E354" i="30"/>
  <c r="AC354" i="30" s="1"/>
  <c r="AL353" i="30"/>
  <c r="O353" i="30"/>
  <c r="E353" i="30"/>
  <c r="AC353" i="30" s="1"/>
  <c r="AL352" i="30"/>
  <c r="O352" i="30"/>
  <c r="E352" i="30"/>
  <c r="AC352" i="30" s="1"/>
  <c r="AF351" i="30"/>
  <c r="AC351" i="30"/>
  <c r="U351" i="30"/>
  <c r="R351" i="30"/>
  <c r="AF350" i="30"/>
  <c r="AC350" i="30"/>
  <c r="U350" i="30"/>
  <c r="R350" i="30"/>
  <c r="AF349" i="30"/>
  <c r="AC349" i="30"/>
  <c r="U349" i="30"/>
  <c r="R349" i="30"/>
  <c r="AF348" i="30"/>
  <c r="AC348" i="30"/>
  <c r="U348" i="30"/>
  <c r="R348" i="30"/>
  <c r="AF347" i="30"/>
  <c r="AC347" i="30"/>
  <c r="U347" i="30"/>
  <c r="R347" i="30"/>
  <c r="AF346" i="30"/>
  <c r="AC346" i="30"/>
  <c r="U346" i="30"/>
  <c r="R346" i="30"/>
  <c r="AF345" i="30"/>
  <c r="AC345" i="30"/>
  <c r="U345" i="30"/>
  <c r="R345" i="30"/>
  <c r="AF344" i="30"/>
  <c r="AC344" i="30"/>
  <c r="U344" i="30"/>
  <c r="R344" i="30"/>
  <c r="AF343" i="30"/>
  <c r="AC343" i="30"/>
  <c r="U343" i="30"/>
  <c r="R343" i="30"/>
  <c r="AF342" i="30"/>
  <c r="AC342" i="30"/>
  <c r="U342" i="30"/>
  <c r="R342" i="30"/>
  <c r="AF341" i="30"/>
  <c r="AC341" i="30"/>
  <c r="U341" i="30"/>
  <c r="R341" i="30"/>
  <c r="AF340" i="30"/>
  <c r="AC340" i="30"/>
  <c r="U340" i="30"/>
  <c r="R340" i="30"/>
  <c r="AF339" i="30"/>
  <c r="AC339" i="30"/>
  <c r="U339" i="30"/>
  <c r="R339" i="30"/>
  <c r="AF338" i="30"/>
  <c r="AC338" i="30"/>
  <c r="U338" i="30"/>
  <c r="R338" i="30"/>
  <c r="AF337" i="30"/>
  <c r="AC337" i="30"/>
  <c r="U337" i="30"/>
  <c r="R337" i="30"/>
  <c r="AF336" i="30"/>
  <c r="AC336" i="30"/>
  <c r="U336" i="30"/>
  <c r="R336" i="30"/>
  <c r="AF335" i="30"/>
  <c r="AC335" i="30"/>
  <c r="U335" i="30"/>
  <c r="R335" i="30"/>
  <c r="AF334" i="30"/>
  <c r="AC334" i="30"/>
  <c r="U334" i="30"/>
  <c r="R334" i="30"/>
  <c r="AF333" i="30"/>
  <c r="AC333" i="30"/>
  <c r="U333" i="30"/>
  <c r="R333" i="30"/>
  <c r="AF332" i="30"/>
  <c r="AC332" i="30"/>
  <c r="U332" i="30"/>
  <c r="R332" i="30"/>
  <c r="AF331" i="30"/>
  <c r="AC331" i="30"/>
  <c r="U331" i="30"/>
  <c r="R331" i="30"/>
  <c r="AF330" i="30"/>
  <c r="AC330" i="30"/>
  <c r="U330" i="30"/>
  <c r="R330" i="30"/>
  <c r="AF329" i="30"/>
  <c r="AC329" i="30"/>
  <c r="U329" i="30"/>
  <c r="R329" i="30"/>
  <c r="AF328" i="30"/>
  <c r="AC328" i="30"/>
  <c r="U328" i="30"/>
  <c r="R328" i="30"/>
  <c r="AF327" i="30"/>
  <c r="AC327" i="30"/>
  <c r="U327" i="30"/>
  <c r="R327" i="30"/>
  <c r="AF326" i="30"/>
  <c r="AC326" i="30"/>
  <c r="U326" i="30"/>
  <c r="R326" i="30"/>
  <c r="AF325" i="30"/>
  <c r="AC325" i="30"/>
  <c r="U325" i="30"/>
  <c r="R325" i="30"/>
  <c r="AF324" i="30"/>
  <c r="AC324" i="30"/>
  <c r="U324" i="30"/>
  <c r="R324" i="30"/>
  <c r="AF323" i="30"/>
  <c r="AC323" i="30"/>
  <c r="U323" i="30"/>
  <c r="R323" i="30"/>
  <c r="AF322" i="30"/>
  <c r="AC322" i="30"/>
  <c r="U322" i="30"/>
  <c r="R322" i="30"/>
  <c r="AF321" i="30"/>
  <c r="AC321" i="30"/>
  <c r="U321" i="30"/>
  <c r="R321" i="30"/>
  <c r="AF320" i="30"/>
  <c r="AC320" i="30"/>
  <c r="U320" i="30"/>
  <c r="R320" i="30"/>
  <c r="AF319" i="30"/>
  <c r="AC319" i="30"/>
  <c r="U319" i="30"/>
  <c r="R319" i="30"/>
  <c r="AF318" i="30"/>
  <c r="AC318" i="30"/>
  <c r="U318" i="30"/>
  <c r="R318" i="30"/>
  <c r="AF317" i="30"/>
  <c r="AC317" i="30"/>
  <c r="U317" i="30"/>
  <c r="R317" i="30"/>
  <c r="AF316" i="30"/>
  <c r="AC316" i="30"/>
  <c r="U316" i="30"/>
  <c r="R316" i="30"/>
  <c r="AF315" i="30"/>
  <c r="AC315" i="30"/>
  <c r="U315" i="30"/>
  <c r="R315" i="30"/>
  <c r="AF314" i="30"/>
  <c r="AC314" i="30"/>
  <c r="U314" i="30"/>
  <c r="R314" i="30"/>
  <c r="AF313" i="30"/>
  <c r="AC313" i="30"/>
  <c r="U313" i="30"/>
  <c r="R313" i="30"/>
  <c r="AF312" i="30"/>
  <c r="AC312" i="30"/>
  <c r="U312" i="30"/>
  <c r="R312" i="30"/>
  <c r="AF311" i="30"/>
  <c r="AC311" i="30"/>
  <c r="U311" i="30"/>
  <c r="R311" i="30"/>
  <c r="AF310" i="30"/>
  <c r="AC310" i="30"/>
  <c r="U310" i="30"/>
  <c r="R310" i="30"/>
  <c r="AF309" i="30"/>
  <c r="AC309" i="30"/>
  <c r="U309" i="30"/>
  <c r="R309" i="30"/>
  <c r="AF308" i="30"/>
  <c r="AC308" i="30"/>
  <c r="U308" i="30"/>
  <c r="R308" i="30"/>
  <c r="AF307" i="30"/>
  <c r="AC307" i="30"/>
  <c r="U307" i="30"/>
  <c r="R307" i="30"/>
  <c r="AF306" i="30"/>
  <c r="AC306" i="30"/>
  <c r="U306" i="30"/>
  <c r="R306" i="30"/>
  <c r="AF305" i="30"/>
  <c r="AC305" i="30"/>
  <c r="U305" i="30"/>
  <c r="R305" i="30"/>
  <c r="AF304" i="30"/>
  <c r="AC304" i="30"/>
  <c r="U304" i="30"/>
  <c r="R304" i="30"/>
  <c r="AF303" i="30"/>
  <c r="AC303" i="30"/>
  <c r="U303" i="30"/>
  <c r="R303" i="30"/>
  <c r="AF302" i="30"/>
  <c r="AC302" i="30"/>
  <c r="U302" i="30"/>
  <c r="R302" i="30"/>
  <c r="AF301" i="30"/>
  <c r="AC301" i="30"/>
  <c r="U301" i="30"/>
  <c r="R301" i="30"/>
  <c r="AF300" i="30"/>
  <c r="AC300" i="30"/>
  <c r="U300" i="30"/>
  <c r="R300" i="30"/>
  <c r="AF299" i="30"/>
  <c r="AC299" i="30"/>
  <c r="U299" i="30"/>
  <c r="R299" i="30"/>
  <c r="AF298" i="30"/>
  <c r="AC298" i="30"/>
  <c r="U298" i="30"/>
  <c r="R298" i="30"/>
  <c r="AF297" i="30"/>
  <c r="AC297" i="30"/>
  <c r="U297" i="30"/>
  <c r="R297" i="30"/>
  <c r="AF296" i="30"/>
  <c r="AC296" i="30"/>
  <c r="U296" i="30"/>
  <c r="R296" i="30"/>
  <c r="AF295" i="30"/>
  <c r="AC295" i="30"/>
  <c r="U295" i="30"/>
  <c r="R295" i="30"/>
  <c r="AF294" i="30"/>
  <c r="AC294" i="30"/>
  <c r="U294" i="30"/>
  <c r="R294" i="30"/>
  <c r="AF293" i="30"/>
  <c r="AC293" i="30"/>
  <c r="U293" i="30"/>
  <c r="R293" i="30"/>
  <c r="AF292" i="30"/>
  <c r="AC292" i="30"/>
  <c r="U292" i="30"/>
  <c r="R292" i="30"/>
  <c r="AF291" i="30"/>
  <c r="AC291" i="30"/>
  <c r="U291" i="30"/>
  <c r="R291" i="30"/>
  <c r="AF290" i="30"/>
  <c r="AC290" i="30"/>
  <c r="U290" i="30"/>
  <c r="R290" i="30"/>
  <c r="AF289" i="30"/>
  <c r="AC289" i="30"/>
  <c r="U289" i="30"/>
  <c r="R289" i="30"/>
  <c r="AF288" i="30"/>
  <c r="AC288" i="30"/>
  <c r="U288" i="30"/>
  <c r="R288" i="30"/>
  <c r="AF287" i="30"/>
  <c r="AC287" i="30"/>
  <c r="U287" i="30"/>
  <c r="R287" i="30"/>
  <c r="AF286" i="30"/>
  <c r="AC286" i="30"/>
  <c r="U286" i="30"/>
  <c r="R286" i="30"/>
  <c r="AF285" i="30"/>
  <c r="AC285" i="30"/>
  <c r="U285" i="30"/>
  <c r="R285" i="30"/>
  <c r="AF284" i="30"/>
  <c r="AC284" i="30"/>
  <c r="U284" i="30"/>
  <c r="R284" i="30"/>
  <c r="AF283" i="30"/>
  <c r="AC283" i="30"/>
  <c r="U283" i="30"/>
  <c r="R283" i="30"/>
  <c r="AF282" i="30"/>
  <c r="AC282" i="30"/>
  <c r="U282" i="30"/>
  <c r="R282" i="30"/>
  <c r="AF281" i="30"/>
  <c r="AC281" i="30"/>
  <c r="U281" i="30"/>
  <c r="R281" i="30"/>
  <c r="AF280" i="30"/>
  <c r="AC280" i="30"/>
  <c r="U280" i="30"/>
  <c r="R280" i="30"/>
  <c r="AF279" i="30"/>
  <c r="AC279" i="30"/>
  <c r="U279" i="30"/>
  <c r="R279" i="30"/>
  <c r="AF278" i="30"/>
  <c r="AC278" i="30"/>
  <c r="U278" i="30"/>
  <c r="R278" i="30"/>
  <c r="AF277" i="30"/>
  <c r="AC277" i="30"/>
  <c r="U277" i="30"/>
  <c r="R277" i="30"/>
  <c r="AF276" i="30"/>
  <c r="AC276" i="30"/>
  <c r="U276" i="30"/>
  <c r="R276" i="30"/>
  <c r="AF275" i="30"/>
  <c r="AC275" i="30"/>
  <c r="U275" i="30"/>
  <c r="R275" i="30"/>
  <c r="AF274" i="30"/>
  <c r="AC274" i="30"/>
  <c r="U274" i="30"/>
  <c r="R274" i="30"/>
  <c r="AF273" i="30"/>
  <c r="AC273" i="30"/>
  <c r="U273" i="30"/>
  <c r="R273" i="30"/>
  <c r="AF272" i="30"/>
  <c r="AC272" i="30"/>
  <c r="U272" i="30"/>
  <c r="R272" i="30"/>
  <c r="AF271" i="30"/>
  <c r="AC271" i="30"/>
  <c r="U271" i="30"/>
  <c r="R271" i="30"/>
  <c r="AF270" i="30"/>
  <c r="AC270" i="30"/>
  <c r="U270" i="30"/>
  <c r="R270" i="30"/>
  <c r="AF269" i="30"/>
  <c r="AC269" i="30"/>
  <c r="U269" i="30"/>
  <c r="R269" i="30"/>
  <c r="AF268" i="30"/>
  <c r="AC268" i="30"/>
  <c r="U268" i="30"/>
  <c r="R268" i="30"/>
  <c r="AF267" i="30"/>
  <c r="AC267" i="30"/>
  <c r="U267" i="30"/>
  <c r="R267" i="30"/>
  <c r="AF266" i="30"/>
  <c r="AC266" i="30"/>
  <c r="U266" i="30"/>
  <c r="R266" i="30"/>
  <c r="AF265" i="30"/>
  <c r="AC265" i="30"/>
  <c r="U265" i="30"/>
  <c r="R265" i="30"/>
  <c r="AF264" i="30"/>
  <c r="AC264" i="30"/>
  <c r="U264" i="30"/>
  <c r="R264" i="30"/>
  <c r="AF263" i="30"/>
  <c r="AC263" i="30"/>
  <c r="U263" i="30"/>
  <c r="R263" i="30"/>
  <c r="AF262" i="30"/>
  <c r="AC262" i="30"/>
  <c r="U262" i="30"/>
  <c r="R262" i="30"/>
  <c r="AF261" i="30"/>
  <c r="AC261" i="30"/>
  <c r="U261" i="30"/>
  <c r="R261" i="30"/>
  <c r="AF260" i="30"/>
  <c r="AC260" i="30"/>
  <c r="U260" i="30"/>
  <c r="R260" i="30"/>
  <c r="AR359" i="30"/>
  <c r="AF259" i="30"/>
  <c r="AC259" i="30"/>
  <c r="U259" i="30"/>
  <c r="R259" i="30"/>
  <c r="AR358" i="30"/>
  <c r="AF258" i="30"/>
  <c r="AC258" i="30"/>
  <c r="U258" i="30"/>
  <c r="R258" i="30"/>
  <c r="AR357" i="30"/>
  <c r="AF257" i="30"/>
  <c r="AC257" i="30"/>
  <c r="U257" i="30"/>
  <c r="R257" i="30"/>
  <c r="AR356" i="30"/>
  <c r="AF256" i="30"/>
  <c r="AC256" i="30"/>
  <c r="U256" i="30"/>
  <c r="R256" i="30"/>
  <c r="AR355" i="30"/>
  <c r="AF255" i="30"/>
  <c r="AC255" i="30"/>
  <c r="U255" i="30"/>
  <c r="R255" i="30"/>
  <c r="AR354" i="30"/>
  <c r="AF254" i="30"/>
  <c r="AC254" i="30"/>
  <c r="U254" i="30"/>
  <c r="R254" i="30"/>
  <c r="AR353" i="30"/>
  <c r="AF253" i="30"/>
  <c r="AC253" i="30"/>
  <c r="U253" i="30"/>
  <c r="R253" i="30"/>
  <c r="AR352" i="30"/>
  <c r="AF252" i="30"/>
  <c r="AC252" i="30"/>
  <c r="U252" i="30"/>
  <c r="R252" i="30"/>
  <c r="BH259" i="31"/>
  <c r="AO259" i="31" s="1"/>
  <c r="AO359" i="31" s="1"/>
  <c r="BH252" i="31"/>
  <c r="AO252" i="31" s="1"/>
  <c r="AO352" i="31" s="1"/>
  <c r="BH258" i="31"/>
  <c r="AO258" i="31" s="1"/>
  <c r="AO358" i="31" s="1"/>
  <c r="BH257" i="31"/>
  <c r="AO257" i="31" s="1"/>
  <c r="AO357" i="31" s="1"/>
  <c r="BH256" i="31"/>
  <c r="AO256" i="31" s="1"/>
  <c r="AO356" i="31" s="1"/>
  <c r="BH255" i="31"/>
  <c r="AO255" i="31" s="1"/>
  <c r="AO355" i="31" s="1"/>
  <c r="BH254" i="31"/>
  <c r="AO254" i="31" s="1"/>
  <c r="AO354" i="31" s="1"/>
  <c r="BH253" i="31"/>
  <c r="AO253" i="31" s="1"/>
  <c r="AO353" i="31" s="1"/>
  <c r="BH252" i="29"/>
  <c r="AO252" i="29" s="1"/>
  <c r="AO352" i="29" s="1"/>
  <c r="AL359" i="31"/>
  <c r="O359" i="31"/>
  <c r="AF359" i="31"/>
  <c r="E359" i="31"/>
  <c r="AC359" i="31" s="1"/>
  <c r="AL358" i="31"/>
  <c r="O358" i="31"/>
  <c r="AF358" i="31"/>
  <c r="E358" i="31"/>
  <c r="AC358" i="31" s="1"/>
  <c r="AL357" i="31"/>
  <c r="O357" i="31"/>
  <c r="AF357" i="31"/>
  <c r="E357" i="31"/>
  <c r="AC357" i="31" s="1"/>
  <c r="AL356" i="31"/>
  <c r="O356" i="31"/>
  <c r="AF356" i="31"/>
  <c r="E356" i="31"/>
  <c r="AC356" i="31" s="1"/>
  <c r="AL355" i="31"/>
  <c r="O355" i="31"/>
  <c r="AF355" i="31"/>
  <c r="E355" i="31"/>
  <c r="AC355" i="31" s="1"/>
  <c r="AL354" i="31"/>
  <c r="O354" i="31"/>
  <c r="AF354" i="31"/>
  <c r="E354" i="31"/>
  <c r="R354" i="31" s="1"/>
  <c r="AL353" i="31"/>
  <c r="O353" i="31"/>
  <c r="AF353" i="31"/>
  <c r="E353" i="31"/>
  <c r="AC353" i="31" s="1"/>
  <c r="AL352" i="31"/>
  <c r="O352" i="31"/>
  <c r="AC352" i="31"/>
  <c r="AF351" i="31"/>
  <c r="AC351" i="31"/>
  <c r="U351" i="31"/>
  <c r="R351" i="31"/>
  <c r="AF350" i="31"/>
  <c r="AC350" i="31"/>
  <c r="U350" i="31"/>
  <c r="R350" i="31"/>
  <c r="AF349" i="31"/>
  <c r="AC349" i="31"/>
  <c r="U349" i="31"/>
  <c r="R349" i="31"/>
  <c r="AF348" i="31"/>
  <c r="AC348" i="31"/>
  <c r="U348" i="31"/>
  <c r="R348" i="31"/>
  <c r="AF347" i="31"/>
  <c r="AC347" i="31"/>
  <c r="U347" i="31"/>
  <c r="R347" i="31"/>
  <c r="AF346" i="31"/>
  <c r="AC346" i="31"/>
  <c r="U346" i="31"/>
  <c r="R346" i="31"/>
  <c r="AF345" i="31"/>
  <c r="AC345" i="31"/>
  <c r="U345" i="31"/>
  <c r="R345" i="31"/>
  <c r="AF344" i="31"/>
  <c r="AC344" i="31"/>
  <c r="U344" i="31"/>
  <c r="R344" i="31"/>
  <c r="AF343" i="31"/>
  <c r="AC343" i="31"/>
  <c r="U343" i="31"/>
  <c r="R343" i="31"/>
  <c r="AF342" i="31"/>
  <c r="AC342" i="31"/>
  <c r="U342" i="31"/>
  <c r="R342" i="31"/>
  <c r="AF341" i="31"/>
  <c r="AC341" i="31"/>
  <c r="U341" i="31"/>
  <c r="R341" i="31"/>
  <c r="AF340" i="31"/>
  <c r="AC340" i="31"/>
  <c r="U340" i="31"/>
  <c r="R340" i="31"/>
  <c r="AF339" i="31"/>
  <c r="AC339" i="31"/>
  <c r="U339" i="31"/>
  <c r="R339" i="31"/>
  <c r="AF338" i="31"/>
  <c r="AC338" i="31"/>
  <c r="U338" i="31"/>
  <c r="R338" i="31"/>
  <c r="AF337" i="31"/>
  <c r="AC337" i="31"/>
  <c r="U337" i="31"/>
  <c r="R337" i="31"/>
  <c r="AF336" i="31"/>
  <c r="AC336" i="31"/>
  <c r="U336" i="31"/>
  <c r="R336" i="31"/>
  <c r="AF335" i="31"/>
  <c r="AC335" i="31"/>
  <c r="U335" i="31"/>
  <c r="R335" i="31"/>
  <c r="AF334" i="31"/>
  <c r="AC334" i="31"/>
  <c r="U334" i="31"/>
  <c r="R334" i="31"/>
  <c r="AF333" i="31"/>
  <c r="AC333" i="31"/>
  <c r="U333" i="31"/>
  <c r="R333" i="31"/>
  <c r="AF332" i="31"/>
  <c r="AC332" i="31"/>
  <c r="U332" i="31"/>
  <c r="R332" i="31"/>
  <c r="AF331" i="31"/>
  <c r="AC331" i="31"/>
  <c r="U331" i="31"/>
  <c r="R331" i="31"/>
  <c r="AF330" i="31"/>
  <c r="AC330" i="31"/>
  <c r="U330" i="31"/>
  <c r="R330" i="31"/>
  <c r="AF329" i="31"/>
  <c r="AC329" i="31"/>
  <c r="U329" i="31"/>
  <c r="R329" i="31"/>
  <c r="AF328" i="31"/>
  <c r="AC328" i="31"/>
  <c r="U328" i="31"/>
  <c r="R328" i="31"/>
  <c r="AF327" i="31"/>
  <c r="AC327" i="31"/>
  <c r="U327" i="31"/>
  <c r="R327" i="31"/>
  <c r="AF326" i="31"/>
  <c r="AC326" i="31"/>
  <c r="U326" i="31"/>
  <c r="R326" i="31"/>
  <c r="AF325" i="31"/>
  <c r="AC325" i="31"/>
  <c r="U325" i="31"/>
  <c r="R325" i="31"/>
  <c r="AF324" i="31"/>
  <c r="AC324" i="31"/>
  <c r="U324" i="31"/>
  <c r="R324" i="31"/>
  <c r="AF323" i="31"/>
  <c r="AC323" i="31"/>
  <c r="U323" i="31"/>
  <c r="R323" i="31"/>
  <c r="AF322" i="31"/>
  <c r="AC322" i="31"/>
  <c r="U322" i="31"/>
  <c r="R322" i="31"/>
  <c r="AF321" i="31"/>
  <c r="AC321" i="31"/>
  <c r="U321" i="31"/>
  <c r="R321" i="31"/>
  <c r="AF320" i="31"/>
  <c r="AC320" i="31"/>
  <c r="U320" i="31"/>
  <c r="R320" i="31"/>
  <c r="AF319" i="31"/>
  <c r="AC319" i="31"/>
  <c r="U319" i="31"/>
  <c r="R319" i="31"/>
  <c r="AF318" i="31"/>
  <c r="AC318" i="31"/>
  <c r="U318" i="31"/>
  <c r="R318" i="31"/>
  <c r="AF317" i="31"/>
  <c r="AC317" i="31"/>
  <c r="U317" i="31"/>
  <c r="R317" i="31"/>
  <c r="AF316" i="31"/>
  <c r="AC316" i="31"/>
  <c r="U316" i="31"/>
  <c r="R316" i="31"/>
  <c r="AF315" i="31"/>
  <c r="AC315" i="31"/>
  <c r="U315" i="31"/>
  <c r="R315" i="31"/>
  <c r="AF314" i="31"/>
  <c r="AC314" i="31"/>
  <c r="U314" i="31"/>
  <c r="R314" i="31"/>
  <c r="AF313" i="31"/>
  <c r="AC313" i="31"/>
  <c r="U313" i="31"/>
  <c r="R313" i="31"/>
  <c r="AF312" i="31"/>
  <c r="AC312" i="31"/>
  <c r="U312" i="31"/>
  <c r="R312" i="31"/>
  <c r="AF311" i="31"/>
  <c r="AC311" i="31"/>
  <c r="U311" i="31"/>
  <c r="R311" i="31"/>
  <c r="AF310" i="31"/>
  <c r="AC310" i="31"/>
  <c r="U310" i="31"/>
  <c r="R310" i="31"/>
  <c r="AF309" i="31"/>
  <c r="AC309" i="31"/>
  <c r="U309" i="31"/>
  <c r="R309" i="31"/>
  <c r="AF308" i="31"/>
  <c r="AC308" i="31"/>
  <c r="U308" i="31"/>
  <c r="R308" i="31"/>
  <c r="AF307" i="31"/>
  <c r="AC307" i="31"/>
  <c r="U307" i="31"/>
  <c r="R307" i="31"/>
  <c r="AF306" i="31"/>
  <c r="AC306" i="31"/>
  <c r="U306" i="31"/>
  <c r="R306" i="31"/>
  <c r="AF305" i="31"/>
  <c r="AC305" i="31"/>
  <c r="U305" i="31"/>
  <c r="R305" i="31"/>
  <c r="AF304" i="31"/>
  <c r="AC304" i="31"/>
  <c r="U304" i="31"/>
  <c r="R304" i="31"/>
  <c r="AF303" i="31"/>
  <c r="AC303" i="31"/>
  <c r="U303" i="31"/>
  <c r="R303" i="31"/>
  <c r="AF302" i="31"/>
  <c r="AC302" i="31"/>
  <c r="U302" i="31"/>
  <c r="R302" i="31"/>
  <c r="AF301" i="31"/>
  <c r="AC301" i="31"/>
  <c r="U301" i="31"/>
  <c r="R301" i="31"/>
  <c r="AF300" i="31"/>
  <c r="AC300" i="31"/>
  <c r="U300" i="31"/>
  <c r="R300" i="31"/>
  <c r="AF299" i="31"/>
  <c r="AC299" i="31"/>
  <c r="U299" i="31"/>
  <c r="R299" i="31"/>
  <c r="AF298" i="31"/>
  <c r="AC298" i="31"/>
  <c r="U298" i="31"/>
  <c r="R298" i="31"/>
  <c r="AF297" i="31"/>
  <c r="AC297" i="31"/>
  <c r="U297" i="31"/>
  <c r="R297" i="31"/>
  <c r="AF296" i="31"/>
  <c r="AC296" i="31"/>
  <c r="U296" i="31"/>
  <c r="R296" i="31"/>
  <c r="AF295" i="31"/>
  <c r="AC295" i="31"/>
  <c r="U295" i="31"/>
  <c r="R295" i="31"/>
  <c r="AF294" i="31"/>
  <c r="AC294" i="31"/>
  <c r="U294" i="31"/>
  <c r="R294" i="31"/>
  <c r="AF293" i="31"/>
  <c r="AC293" i="31"/>
  <c r="U293" i="31"/>
  <c r="R293" i="31"/>
  <c r="AF292" i="31"/>
  <c r="AC292" i="31"/>
  <c r="U292" i="31"/>
  <c r="R292" i="31"/>
  <c r="AF291" i="31"/>
  <c r="AC291" i="31"/>
  <c r="U291" i="31"/>
  <c r="R291" i="31"/>
  <c r="AF290" i="31"/>
  <c r="AC290" i="31"/>
  <c r="U290" i="31"/>
  <c r="R290" i="31"/>
  <c r="AF289" i="31"/>
  <c r="AC289" i="31"/>
  <c r="U289" i="31"/>
  <c r="R289" i="31"/>
  <c r="AF288" i="31"/>
  <c r="AC288" i="31"/>
  <c r="U288" i="31"/>
  <c r="R288" i="31"/>
  <c r="AF287" i="31"/>
  <c r="AC287" i="31"/>
  <c r="U287" i="31"/>
  <c r="R287" i="31"/>
  <c r="AF286" i="31"/>
  <c r="AC286" i="31"/>
  <c r="U286" i="31"/>
  <c r="R286" i="31"/>
  <c r="AF285" i="31"/>
  <c r="AC285" i="31"/>
  <c r="U285" i="31"/>
  <c r="R285" i="31"/>
  <c r="AF284" i="31"/>
  <c r="AC284" i="31"/>
  <c r="U284" i="31"/>
  <c r="R284" i="31"/>
  <c r="AF283" i="31"/>
  <c r="AC283" i="31"/>
  <c r="U283" i="31"/>
  <c r="R283" i="31"/>
  <c r="AF282" i="31"/>
  <c r="AC282" i="31"/>
  <c r="U282" i="31"/>
  <c r="R282" i="31"/>
  <c r="AF281" i="31"/>
  <c r="AC281" i="31"/>
  <c r="U281" i="31"/>
  <c r="R281" i="31"/>
  <c r="AF280" i="31"/>
  <c r="AC280" i="31"/>
  <c r="U280" i="31"/>
  <c r="R280" i="31"/>
  <c r="AF279" i="31"/>
  <c r="AC279" i="31"/>
  <c r="U279" i="31"/>
  <c r="R279" i="31"/>
  <c r="AF278" i="31"/>
  <c r="AC278" i="31"/>
  <c r="U278" i="31"/>
  <c r="R278" i="31"/>
  <c r="AF277" i="31"/>
  <c r="AC277" i="31"/>
  <c r="U277" i="31"/>
  <c r="R277" i="31"/>
  <c r="AF276" i="31"/>
  <c r="AC276" i="31"/>
  <c r="U276" i="31"/>
  <c r="R276" i="31"/>
  <c r="AF275" i="31"/>
  <c r="AC275" i="31"/>
  <c r="U275" i="31"/>
  <c r="R275" i="31"/>
  <c r="AF274" i="31"/>
  <c r="AC274" i="31"/>
  <c r="U274" i="31"/>
  <c r="R274" i="31"/>
  <c r="AF273" i="31"/>
  <c r="AC273" i="31"/>
  <c r="U273" i="31"/>
  <c r="R273" i="31"/>
  <c r="AF272" i="31"/>
  <c r="AC272" i="31"/>
  <c r="U272" i="31"/>
  <c r="R272" i="31"/>
  <c r="AF271" i="31"/>
  <c r="AC271" i="31"/>
  <c r="U271" i="31"/>
  <c r="R271" i="31"/>
  <c r="AF270" i="31"/>
  <c r="AC270" i="31"/>
  <c r="U270" i="31"/>
  <c r="R270" i="31"/>
  <c r="AF269" i="31"/>
  <c r="AC269" i="31"/>
  <c r="U269" i="31"/>
  <c r="R269" i="31"/>
  <c r="AF268" i="31"/>
  <c r="AC268" i="31"/>
  <c r="U268" i="31"/>
  <c r="R268" i="31"/>
  <c r="AF267" i="31"/>
  <c r="AC267" i="31"/>
  <c r="U267" i="31"/>
  <c r="R267" i="31"/>
  <c r="AF266" i="31"/>
  <c r="AC266" i="31"/>
  <c r="U266" i="31"/>
  <c r="R266" i="31"/>
  <c r="AF265" i="31"/>
  <c r="AC265" i="31"/>
  <c r="U265" i="31"/>
  <c r="R265" i="31"/>
  <c r="AF264" i="31"/>
  <c r="AC264" i="31"/>
  <c r="U264" i="31"/>
  <c r="R264" i="31"/>
  <c r="AF263" i="31"/>
  <c r="AC263" i="31"/>
  <c r="U263" i="31"/>
  <c r="R263" i="31"/>
  <c r="AF262" i="31"/>
  <c r="AC262" i="31"/>
  <c r="U262" i="31"/>
  <c r="R262" i="31"/>
  <c r="AF261" i="31"/>
  <c r="AC261" i="31"/>
  <c r="U261" i="31"/>
  <c r="R261" i="31"/>
  <c r="AF260" i="31"/>
  <c r="AC260" i="31"/>
  <c r="U260" i="31"/>
  <c r="R260" i="31"/>
  <c r="AR359" i="31"/>
  <c r="AF259" i="31"/>
  <c r="AC259" i="31"/>
  <c r="U259" i="31"/>
  <c r="R259" i="31"/>
  <c r="AR358" i="31"/>
  <c r="AF258" i="31"/>
  <c r="AC258" i="31"/>
  <c r="U258" i="31"/>
  <c r="R258" i="31"/>
  <c r="AR357" i="31"/>
  <c r="AF257" i="31"/>
  <c r="AC257" i="31"/>
  <c r="U257" i="31"/>
  <c r="R257" i="31"/>
  <c r="AR356" i="31"/>
  <c r="AF256" i="31"/>
  <c r="AC256" i="31"/>
  <c r="U256" i="31"/>
  <c r="R256" i="31"/>
  <c r="AR355" i="31"/>
  <c r="AF255" i="31"/>
  <c r="AC255" i="31"/>
  <c r="U255" i="31"/>
  <c r="R255" i="31"/>
  <c r="AR354" i="31"/>
  <c r="AF254" i="31"/>
  <c r="AC254" i="31"/>
  <c r="U254" i="31"/>
  <c r="R254" i="31"/>
  <c r="AR353" i="31"/>
  <c r="AF253" i="31"/>
  <c r="AC253" i="31"/>
  <c r="U253" i="31"/>
  <c r="R253" i="31"/>
  <c r="AR352" i="31"/>
  <c r="AF252" i="31"/>
  <c r="AC252" i="31"/>
  <c r="U252" i="31"/>
  <c r="R252" i="31"/>
  <c r="BH259" i="29"/>
  <c r="AO259" i="29" s="1"/>
  <c r="AO359" i="29" s="1"/>
  <c r="BH258" i="29"/>
  <c r="AO258" i="29" s="1"/>
  <c r="AO358" i="29" s="1"/>
  <c r="BH257" i="29"/>
  <c r="AO257" i="29" s="1"/>
  <c r="AO357" i="29" s="1"/>
  <c r="BH256" i="29"/>
  <c r="AO256" i="29" s="1"/>
  <c r="AO356" i="29" s="1"/>
  <c r="BH255" i="29"/>
  <c r="AO255" i="29" s="1"/>
  <c r="AO355" i="29" s="1"/>
  <c r="BH254" i="29"/>
  <c r="AO254" i="29" s="1"/>
  <c r="AO354" i="29" s="1"/>
  <c r="BH253" i="29"/>
  <c r="AO253" i="29" s="1"/>
  <c r="AO353" i="29" s="1"/>
  <c r="AL359" i="29"/>
  <c r="O359" i="29"/>
  <c r="U359" i="29"/>
  <c r="E359" i="29"/>
  <c r="AC359" i="29" s="1"/>
  <c r="AL358" i="29"/>
  <c r="O358" i="29"/>
  <c r="AF358" i="29"/>
  <c r="E358" i="29"/>
  <c r="R358" i="29" s="1"/>
  <c r="AL357" i="29"/>
  <c r="O357" i="29"/>
  <c r="AF357" i="29"/>
  <c r="E357" i="29"/>
  <c r="AC357" i="29" s="1"/>
  <c r="AL356" i="29"/>
  <c r="O356" i="29"/>
  <c r="AF356" i="29"/>
  <c r="E356" i="29"/>
  <c r="AC356" i="29" s="1"/>
  <c r="AL355" i="29"/>
  <c r="O355" i="29"/>
  <c r="U355" i="29"/>
  <c r="E355" i="29"/>
  <c r="AC355" i="29" s="1"/>
  <c r="AL354" i="29"/>
  <c r="O354" i="29"/>
  <c r="AF354" i="29"/>
  <c r="E354" i="29"/>
  <c r="AC354" i="29" s="1"/>
  <c r="AL353" i="29"/>
  <c r="O353" i="29"/>
  <c r="AF353" i="29"/>
  <c r="E353" i="29"/>
  <c r="R353" i="29" s="1"/>
  <c r="AL352" i="29"/>
  <c r="O352" i="29"/>
  <c r="E352" i="29"/>
  <c r="AC352" i="29" s="1"/>
  <c r="AF351" i="29"/>
  <c r="AC351" i="29"/>
  <c r="U351" i="29"/>
  <c r="R351" i="29"/>
  <c r="AF350" i="29"/>
  <c r="AC350" i="29"/>
  <c r="U350" i="29"/>
  <c r="R350" i="29"/>
  <c r="AF349" i="29"/>
  <c r="AC349" i="29"/>
  <c r="U349" i="29"/>
  <c r="R349" i="29"/>
  <c r="AF348" i="29"/>
  <c r="AC348" i="29"/>
  <c r="U348" i="29"/>
  <c r="R348" i="29"/>
  <c r="AF347" i="29"/>
  <c r="AC347" i="29"/>
  <c r="U347" i="29"/>
  <c r="R347" i="29"/>
  <c r="AF346" i="29"/>
  <c r="AC346" i="29"/>
  <c r="U346" i="29"/>
  <c r="R346" i="29"/>
  <c r="AF345" i="29"/>
  <c r="AC345" i="29"/>
  <c r="U345" i="29"/>
  <c r="R345" i="29"/>
  <c r="AF344" i="29"/>
  <c r="AC344" i="29"/>
  <c r="U344" i="29"/>
  <c r="R344" i="29"/>
  <c r="AF343" i="29"/>
  <c r="AC343" i="29"/>
  <c r="U343" i="29"/>
  <c r="R343" i="29"/>
  <c r="AF342" i="29"/>
  <c r="AC342" i="29"/>
  <c r="U342" i="29"/>
  <c r="R342" i="29"/>
  <c r="AF341" i="29"/>
  <c r="AC341" i="29"/>
  <c r="U341" i="29"/>
  <c r="R341" i="29"/>
  <c r="AF340" i="29"/>
  <c r="AC340" i="29"/>
  <c r="U340" i="29"/>
  <c r="R340" i="29"/>
  <c r="AF339" i="29"/>
  <c r="AC339" i="29"/>
  <c r="U339" i="29"/>
  <c r="R339" i="29"/>
  <c r="AF338" i="29"/>
  <c r="AC338" i="29"/>
  <c r="U338" i="29"/>
  <c r="R338" i="29"/>
  <c r="AF337" i="29"/>
  <c r="AC337" i="29"/>
  <c r="U337" i="29"/>
  <c r="R337" i="29"/>
  <c r="AF336" i="29"/>
  <c r="AC336" i="29"/>
  <c r="U336" i="29"/>
  <c r="R336" i="29"/>
  <c r="AF335" i="29"/>
  <c r="AC335" i="29"/>
  <c r="U335" i="29"/>
  <c r="R335" i="29"/>
  <c r="AF334" i="29"/>
  <c r="AC334" i="29"/>
  <c r="U334" i="29"/>
  <c r="R334" i="29"/>
  <c r="AF333" i="29"/>
  <c r="AC333" i="29"/>
  <c r="U333" i="29"/>
  <c r="R333" i="29"/>
  <c r="AF332" i="29"/>
  <c r="AC332" i="29"/>
  <c r="U332" i="29"/>
  <c r="R332" i="29"/>
  <c r="AF331" i="29"/>
  <c r="AC331" i="29"/>
  <c r="U331" i="29"/>
  <c r="R331" i="29"/>
  <c r="AF330" i="29"/>
  <c r="AC330" i="29"/>
  <c r="U330" i="29"/>
  <c r="R330" i="29"/>
  <c r="AF329" i="29"/>
  <c r="AC329" i="29"/>
  <c r="U329" i="29"/>
  <c r="R329" i="29"/>
  <c r="AF328" i="29"/>
  <c r="AC328" i="29"/>
  <c r="U328" i="29"/>
  <c r="R328" i="29"/>
  <c r="AF327" i="29"/>
  <c r="AC327" i="29"/>
  <c r="U327" i="29"/>
  <c r="R327" i="29"/>
  <c r="AF326" i="29"/>
  <c r="AC326" i="29"/>
  <c r="U326" i="29"/>
  <c r="R326" i="29"/>
  <c r="AF325" i="29"/>
  <c r="AC325" i="29"/>
  <c r="U325" i="29"/>
  <c r="R325" i="29"/>
  <c r="AF324" i="29"/>
  <c r="AC324" i="29"/>
  <c r="U324" i="29"/>
  <c r="R324" i="29"/>
  <c r="AF323" i="29"/>
  <c r="AC323" i="29"/>
  <c r="U323" i="29"/>
  <c r="R323" i="29"/>
  <c r="AF322" i="29"/>
  <c r="AC322" i="29"/>
  <c r="U322" i="29"/>
  <c r="R322" i="29"/>
  <c r="AF321" i="29"/>
  <c r="AC321" i="29"/>
  <c r="U321" i="29"/>
  <c r="R321" i="29"/>
  <c r="AF320" i="29"/>
  <c r="AC320" i="29"/>
  <c r="U320" i="29"/>
  <c r="R320" i="29"/>
  <c r="AF319" i="29"/>
  <c r="AC319" i="29"/>
  <c r="U319" i="29"/>
  <c r="R319" i="29"/>
  <c r="AF318" i="29"/>
  <c r="AC318" i="29"/>
  <c r="U318" i="29"/>
  <c r="R318" i="29"/>
  <c r="AF317" i="29"/>
  <c r="AC317" i="29"/>
  <c r="U317" i="29"/>
  <c r="R317" i="29"/>
  <c r="AF316" i="29"/>
  <c r="AC316" i="29"/>
  <c r="U316" i="29"/>
  <c r="R316" i="29"/>
  <c r="AF315" i="29"/>
  <c r="AC315" i="29"/>
  <c r="U315" i="29"/>
  <c r="R315" i="29"/>
  <c r="AF314" i="29"/>
  <c r="AC314" i="29"/>
  <c r="U314" i="29"/>
  <c r="R314" i="29"/>
  <c r="AF313" i="29"/>
  <c r="AC313" i="29"/>
  <c r="U313" i="29"/>
  <c r="R313" i="29"/>
  <c r="AF312" i="29"/>
  <c r="AC312" i="29"/>
  <c r="U312" i="29"/>
  <c r="R312" i="29"/>
  <c r="AF311" i="29"/>
  <c r="AC311" i="29"/>
  <c r="U311" i="29"/>
  <c r="R311" i="29"/>
  <c r="AF310" i="29"/>
  <c r="AC310" i="29"/>
  <c r="U310" i="29"/>
  <c r="R310" i="29"/>
  <c r="AF309" i="29"/>
  <c r="AC309" i="29"/>
  <c r="U309" i="29"/>
  <c r="R309" i="29"/>
  <c r="AF308" i="29"/>
  <c r="AC308" i="29"/>
  <c r="U308" i="29"/>
  <c r="R308" i="29"/>
  <c r="AF307" i="29"/>
  <c r="AC307" i="29"/>
  <c r="U307" i="29"/>
  <c r="R307" i="29"/>
  <c r="AF306" i="29"/>
  <c r="AC306" i="29"/>
  <c r="U306" i="29"/>
  <c r="R306" i="29"/>
  <c r="AF305" i="29"/>
  <c r="AC305" i="29"/>
  <c r="U305" i="29"/>
  <c r="R305" i="29"/>
  <c r="AF304" i="29"/>
  <c r="AC304" i="29"/>
  <c r="U304" i="29"/>
  <c r="R304" i="29"/>
  <c r="AF303" i="29"/>
  <c r="AC303" i="29"/>
  <c r="U303" i="29"/>
  <c r="R303" i="29"/>
  <c r="AF302" i="29"/>
  <c r="AC302" i="29"/>
  <c r="U302" i="29"/>
  <c r="R302" i="29"/>
  <c r="AF301" i="29"/>
  <c r="AC301" i="29"/>
  <c r="U301" i="29"/>
  <c r="R301" i="29"/>
  <c r="AF300" i="29"/>
  <c r="AC300" i="29"/>
  <c r="U300" i="29"/>
  <c r="R300" i="29"/>
  <c r="AF299" i="29"/>
  <c r="AC299" i="29"/>
  <c r="U299" i="29"/>
  <c r="R299" i="29"/>
  <c r="AF298" i="29"/>
  <c r="AC298" i="29"/>
  <c r="U298" i="29"/>
  <c r="R298" i="29"/>
  <c r="AF297" i="29"/>
  <c r="AC297" i="29"/>
  <c r="U297" i="29"/>
  <c r="R297" i="29"/>
  <c r="AF296" i="29"/>
  <c r="AC296" i="29"/>
  <c r="U296" i="29"/>
  <c r="R296" i="29"/>
  <c r="AF295" i="29"/>
  <c r="AC295" i="29"/>
  <c r="U295" i="29"/>
  <c r="R295" i="29"/>
  <c r="AF294" i="29"/>
  <c r="AC294" i="29"/>
  <c r="U294" i="29"/>
  <c r="R294" i="29"/>
  <c r="AF293" i="29"/>
  <c r="AC293" i="29"/>
  <c r="U293" i="29"/>
  <c r="R293" i="29"/>
  <c r="AF292" i="29"/>
  <c r="AC292" i="29"/>
  <c r="U292" i="29"/>
  <c r="R292" i="29"/>
  <c r="AF291" i="29"/>
  <c r="AC291" i="29"/>
  <c r="U291" i="29"/>
  <c r="R291" i="29"/>
  <c r="AF290" i="29"/>
  <c r="AC290" i="29"/>
  <c r="U290" i="29"/>
  <c r="R290" i="29"/>
  <c r="AF289" i="29"/>
  <c r="AC289" i="29"/>
  <c r="U289" i="29"/>
  <c r="R289" i="29"/>
  <c r="AF288" i="29"/>
  <c r="AC288" i="29"/>
  <c r="U288" i="29"/>
  <c r="R288" i="29"/>
  <c r="AF287" i="29"/>
  <c r="AC287" i="29"/>
  <c r="U287" i="29"/>
  <c r="R287" i="29"/>
  <c r="AF286" i="29"/>
  <c r="AC286" i="29"/>
  <c r="U286" i="29"/>
  <c r="R286" i="29"/>
  <c r="AF285" i="29"/>
  <c r="AC285" i="29"/>
  <c r="U285" i="29"/>
  <c r="R285" i="29"/>
  <c r="AF284" i="29"/>
  <c r="AC284" i="29"/>
  <c r="U284" i="29"/>
  <c r="R284" i="29"/>
  <c r="AF283" i="29"/>
  <c r="AC283" i="29"/>
  <c r="U283" i="29"/>
  <c r="R283" i="29"/>
  <c r="AF282" i="29"/>
  <c r="AC282" i="29"/>
  <c r="U282" i="29"/>
  <c r="R282" i="29"/>
  <c r="AF281" i="29"/>
  <c r="AC281" i="29"/>
  <c r="U281" i="29"/>
  <c r="R281" i="29"/>
  <c r="AF280" i="29"/>
  <c r="AC280" i="29"/>
  <c r="U280" i="29"/>
  <c r="R280" i="29"/>
  <c r="AF279" i="29"/>
  <c r="AC279" i="29"/>
  <c r="U279" i="29"/>
  <c r="R279" i="29"/>
  <c r="AF278" i="29"/>
  <c r="AC278" i="29"/>
  <c r="U278" i="29"/>
  <c r="R278" i="29"/>
  <c r="AF277" i="29"/>
  <c r="AC277" i="29"/>
  <c r="U277" i="29"/>
  <c r="R277" i="29"/>
  <c r="AF276" i="29"/>
  <c r="AC276" i="29"/>
  <c r="U276" i="29"/>
  <c r="R276" i="29"/>
  <c r="AF275" i="29"/>
  <c r="AC275" i="29"/>
  <c r="U275" i="29"/>
  <c r="R275" i="29"/>
  <c r="AF274" i="29"/>
  <c r="AC274" i="29"/>
  <c r="U274" i="29"/>
  <c r="R274" i="29"/>
  <c r="AF273" i="29"/>
  <c r="AC273" i="29"/>
  <c r="U273" i="29"/>
  <c r="R273" i="29"/>
  <c r="AF272" i="29"/>
  <c r="AC272" i="29"/>
  <c r="U272" i="29"/>
  <c r="R272" i="29"/>
  <c r="AF271" i="29"/>
  <c r="AC271" i="29"/>
  <c r="U271" i="29"/>
  <c r="R271" i="29"/>
  <c r="AF270" i="29"/>
  <c r="AC270" i="29"/>
  <c r="U270" i="29"/>
  <c r="R270" i="29"/>
  <c r="AF269" i="29"/>
  <c r="AC269" i="29"/>
  <c r="U269" i="29"/>
  <c r="R269" i="29"/>
  <c r="AF268" i="29"/>
  <c r="AC268" i="29"/>
  <c r="U268" i="29"/>
  <c r="R268" i="29"/>
  <c r="AF267" i="29"/>
  <c r="AC267" i="29"/>
  <c r="U267" i="29"/>
  <c r="R267" i="29"/>
  <c r="AF266" i="29"/>
  <c r="AC266" i="29"/>
  <c r="U266" i="29"/>
  <c r="R266" i="29"/>
  <c r="AF265" i="29"/>
  <c r="AC265" i="29"/>
  <c r="U265" i="29"/>
  <c r="R265" i="29"/>
  <c r="AF264" i="29"/>
  <c r="AC264" i="29"/>
  <c r="U264" i="29"/>
  <c r="R264" i="29"/>
  <c r="AF263" i="29"/>
  <c r="AC263" i="29"/>
  <c r="U263" i="29"/>
  <c r="R263" i="29"/>
  <c r="AF262" i="29"/>
  <c r="AC262" i="29"/>
  <c r="U262" i="29"/>
  <c r="R262" i="29"/>
  <c r="AF261" i="29"/>
  <c r="AC261" i="29"/>
  <c r="U261" i="29"/>
  <c r="R261" i="29"/>
  <c r="AF260" i="29"/>
  <c r="AC260" i="29"/>
  <c r="U260" i="29"/>
  <c r="R260" i="29"/>
  <c r="AR359" i="29"/>
  <c r="AF259" i="29"/>
  <c r="AC259" i="29"/>
  <c r="U259" i="29"/>
  <c r="R259" i="29"/>
  <c r="AR358" i="29"/>
  <c r="AF258" i="29"/>
  <c r="AC258" i="29"/>
  <c r="U258" i="29"/>
  <c r="R258" i="29"/>
  <c r="AR357" i="29"/>
  <c r="AF257" i="29"/>
  <c r="AC257" i="29"/>
  <c r="U257" i="29"/>
  <c r="R257" i="29"/>
  <c r="AR356" i="29"/>
  <c r="AF256" i="29"/>
  <c r="AC256" i="29"/>
  <c r="U256" i="29"/>
  <c r="R256" i="29"/>
  <c r="AR355" i="29"/>
  <c r="AF255" i="29"/>
  <c r="AC255" i="29"/>
  <c r="U255" i="29"/>
  <c r="R255" i="29"/>
  <c r="AR354" i="29"/>
  <c r="AF254" i="29"/>
  <c r="AC254" i="29"/>
  <c r="U254" i="29"/>
  <c r="R254" i="29"/>
  <c r="AR353" i="29"/>
  <c r="AF253" i="29"/>
  <c r="AC253" i="29"/>
  <c r="U253" i="29"/>
  <c r="R253" i="29"/>
  <c r="AR352" i="29"/>
  <c r="AF252" i="29"/>
  <c r="AC252" i="29"/>
  <c r="U252" i="29"/>
  <c r="R252" i="29"/>
  <c r="BH259" i="28"/>
  <c r="BH253" i="28"/>
  <c r="AO253" i="28" s="1"/>
  <c r="AO353" i="28" s="1"/>
  <c r="BH254" i="28"/>
  <c r="AO254" i="28" s="1"/>
  <c r="AO354" i="28" s="1"/>
  <c r="BH255" i="28"/>
  <c r="BH256" i="28"/>
  <c r="AO256" i="28" s="1"/>
  <c r="AO356" i="28" s="1"/>
  <c r="BH257" i="28"/>
  <c r="AO257" i="28" s="1"/>
  <c r="AO357" i="28" s="1"/>
  <c r="BH258" i="28"/>
  <c r="AO258" i="28" s="1"/>
  <c r="AO358" i="28" s="1"/>
  <c r="BH252" i="28"/>
  <c r="AL359" i="28"/>
  <c r="O359" i="28"/>
  <c r="U359" i="28"/>
  <c r="E359" i="28"/>
  <c r="AC359" i="28" s="1"/>
  <c r="AL358" i="28"/>
  <c r="O358" i="28"/>
  <c r="AF358" i="28"/>
  <c r="E358" i="28"/>
  <c r="R358" i="28" s="1"/>
  <c r="AL357" i="28"/>
  <c r="O357" i="28"/>
  <c r="AF357" i="28"/>
  <c r="E357" i="28"/>
  <c r="AC357" i="28" s="1"/>
  <c r="AL356" i="28"/>
  <c r="O356" i="28"/>
  <c r="AF356" i="28"/>
  <c r="E356" i="28"/>
  <c r="AC356" i="28" s="1"/>
  <c r="AL355" i="28"/>
  <c r="O355" i="28"/>
  <c r="AF355" i="28"/>
  <c r="E355" i="28"/>
  <c r="AC355" i="28" s="1"/>
  <c r="AL354" i="28"/>
  <c r="O354" i="28"/>
  <c r="E354" i="28"/>
  <c r="R354" i="28" s="1"/>
  <c r="AL353" i="28"/>
  <c r="O353" i="28"/>
  <c r="AF353" i="28"/>
  <c r="E353" i="28"/>
  <c r="R353" i="28" s="1"/>
  <c r="AL352" i="28"/>
  <c r="E352" i="28"/>
  <c r="AC352" i="28" s="1"/>
  <c r="AF351" i="28"/>
  <c r="AC351" i="28"/>
  <c r="U351" i="28"/>
  <c r="R351" i="28"/>
  <c r="AF350" i="28"/>
  <c r="AC350" i="28"/>
  <c r="U350" i="28"/>
  <c r="R350" i="28"/>
  <c r="AF349" i="28"/>
  <c r="AC349" i="28"/>
  <c r="U349" i="28"/>
  <c r="R349" i="28"/>
  <c r="AF348" i="28"/>
  <c r="AC348" i="28"/>
  <c r="U348" i="28"/>
  <c r="R348" i="28"/>
  <c r="AF347" i="28"/>
  <c r="AC347" i="28"/>
  <c r="U347" i="28"/>
  <c r="R347" i="28"/>
  <c r="AF346" i="28"/>
  <c r="AC346" i="28"/>
  <c r="U346" i="28"/>
  <c r="R346" i="28"/>
  <c r="AF345" i="28"/>
  <c r="AC345" i="28"/>
  <c r="U345" i="28"/>
  <c r="R345" i="28"/>
  <c r="AF344" i="28"/>
  <c r="AC344" i="28"/>
  <c r="U344" i="28"/>
  <c r="R344" i="28"/>
  <c r="AF343" i="28"/>
  <c r="AC343" i="28"/>
  <c r="U343" i="28"/>
  <c r="R343" i="28"/>
  <c r="AF342" i="28"/>
  <c r="AC342" i="28"/>
  <c r="U342" i="28"/>
  <c r="R342" i="28"/>
  <c r="AF341" i="28"/>
  <c r="AC341" i="28"/>
  <c r="U341" i="28"/>
  <c r="R341" i="28"/>
  <c r="AF340" i="28"/>
  <c r="AC340" i="28"/>
  <c r="U340" i="28"/>
  <c r="R340" i="28"/>
  <c r="AF339" i="28"/>
  <c r="AC339" i="28"/>
  <c r="U339" i="28"/>
  <c r="R339" i="28"/>
  <c r="AF338" i="28"/>
  <c r="AC338" i="28"/>
  <c r="U338" i="28"/>
  <c r="R338" i="28"/>
  <c r="AF337" i="28"/>
  <c r="AC337" i="28"/>
  <c r="U337" i="28"/>
  <c r="R337" i="28"/>
  <c r="AF336" i="28"/>
  <c r="AC336" i="28"/>
  <c r="U336" i="28"/>
  <c r="R336" i="28"/>
  <c r="AF335" i="28"/>
  <c r="AC335" i="28"/>
  <c r="U335" i="28"/>
  <c r="R335" i="28"/>
  <c r="AF334" i="28"/>
  <c r="AC334" i="28"/>
  <c r="U334" i="28"/>
  <c r="R334" i="28"/>
  <c r="AF333" i="28"/>
  <c r="AC333" i="28"/>
  <c r="U333" i="28"/>
  <c r="R333" i="28"/>
  <c r="AF332" i="28"/>
  <c r="AC332" i="28"/>
  <c r="U332" i="28"/>
  <c r="R332" i="28"/>
  <c r="AF331" i="28"/>
  <c r="AC331" i="28"/>
  <c r="U331" i="28"/>
  <c r="R331" i="28"/>
  <c r="AF330" i="28"/>
  <c r="AC330" i="28"/>
  <c r="U330" i="28"/>
  <c r="R330" i="28"/>
  <c r="AF329" i="28"/>
  <c r="AC329" i="28"/>
  <c r="U329" i="28"/>
  <c r="R329" i="28"/>
  <c r="AF328" i="28"/>
  <c r="AC328" i="28"/>
  <c r="U328" i="28"/>
  <c r="R328" i="28"/>
  <c r="AF327" i="28"/>
  <c r="AC327" i="28"/>
  <c r="U327" i="28"/>
  <c r="R327" i="28"/>
  <c r="AF326" i="28"/>
  <c r="AC326" i="28"/>
  <c r="U326" i="28"/>
  <c r="R326" i="28"/>
  <c r="AF325" i="28"/>
  <c r="AC325" i="28"/>
  <c r="U325" i="28"/>
  <c r="R325" i="28"/>
  <c r="AF324" i="28"/>
  <c r="AC324" i="28"/>
  <c r="U324" i="28"/>
  <c r="R324" i="28"/>
  <c r="AF323" i="28"/>
  <c r="AC323" i="28"/>
  <c r="U323" i="28"/>
  <c r="R323" i="28"/>
  <c r="AF322" i="28"/>
  <c r="AC322" i="28"/>
  <c r="U322" i="28"/>
  <c r="R322" i="28"/>
  <c r="AF321" i="28"/>
  <c r="AC321" i="28"/>
  <c r="U321" i="28"/>
  <c r="R321" i="28"/>
  <c r="AF320" i="28"/>
  <c r="AC320" i="28"/>
  <c r="U320" i="28"/>
  <c r="R320" i="28"/>
  <c r="AF319" i="28"/>
  <c r="AC319" i="28"/>
  <c r="U319" i="28"/>
  <c r="R319" i="28"/>
  <c r="AF318" i="28"/>
  <c r="AC318" i="28"/>
  <c r="U318" i="28"/>
  <c r="R318" i="28"/>
  <c r="AF317" i="28"/>
  <c r="AC317" i="28"/>
  <c r="U317" i="28"/>
  <c r="R317" i="28"/>
  <c r="AF316" i="28"/>
  <c r="AC316" i="28"/>
  <c r="U316" i="28"/>
  <c r="R316" i="28"/>
  <c r="AF315" i="28"/>
  <c r="AC315" i="28"/>
  <c r="U315" i="28"/>
  <c r="R315" i="28"/>
  <c r="AF314" i="28"/>
  <c r="AC314" i="28"/>
  <c r="U314" i="28"/>
  <c r="R314" i="28"/>
  <c r="AF313" i="28"/>
  <c r="AC313" i="28"/>
  <c r="U313" i="28"/>
  <c r="R313" i="28"/>
  <c r="AF312" i="28"/>
  <c r="AC312" i="28"/>
  <c r="U312" i="28"/>
  <c r="R312" i="28"/>
  <c r="AF311" i="28"/>
  <c r="AC311" i="28"/>
  <c r="U311" i="28"/>
  <c r="R311" i="28"/>
  <c r="AF310" i="28"/>
  <c r="AC310" i="28"/>
  <c r="U310" i="28"/>
  <c r="R310" i="28"/>
  <c r="AC309" i="28"/>
  <c r="AF309" i="28" s="1"/>
  <c r="R309" i="28"/>
  <c r="U309" i="28" s="1"/>
  <c r="AF308" i="28"/>
  <c r="AC308" i="28"/>
  <c r="U308" i="28"/>
  <c r="R308" i="28"/>
  <c r="AF307" i="28"/>
  <c r="AC307" i="28"/>
  <c r="U307" i="28"/>
  <c r="R307" i="28"/>
  <c r="AF306" i="28"/>
  <c r="AC306" i="28"/>
  <c r="U306" i="28"/>
  <c r="R306" i="28"/>
  <c r="AF305" i="28"/>
  <c r="AC305" i="28"/>
  <c r="U305" i="28"/>
  <c r="R305" i="28"/>
  <c r="AF304" i="28"/>
  <c r="AC304" i="28"/>
  <c r="U304" i="28"/>
  <c r="R304" i="28"/>
  <c r="AF303" i="28"/>
  <c r="AC303" i="28"/>
  <c r="U303" i="28"/>
  <c r="R303" i="28"/>
  <c r="AF302" i="28"/>
  <c r="AC302" i="28"/>
  <c r="U302" i="28"/>
  <c r="R302" i="28"/>
  <c r="AF301" i="28"/>
  <c r="AC301" i="28"/>
  <c r="U301" i="28"/>
  <c r="R301" i="28"/>
  <c r="AF300" i="28"/>
  <c r="AC300" i="28"/>
  <c r="U300" i="28"/>
  <c r="R300" i="28"/>
  <c r="AF299" i="28"/>
  <c r="AC299" i="28"/>
  <c r="U299" i="28"/>
  <c r="R299" i="28"/>
  <c r="AF298" i="28"/>
  <c r="AC298" i="28"/>
  <c r="U298" i="28"/>
  <c r="R298" i="28"/>
  <c r="AF297" i="28"/>
  <c r="AC297" i="28"/>
  <c r="U297" i="28"/>
  <c r="R297" i="28"/>
  <c r="AF296" i="28"/>
  <c r="AC296" i="28"/>
  <c r="U296" i="28"/>
  <c r="R296" i="28"/>
  <c r="AF295" i="28"/>
  <c r="AC295" i="28"/>
  <c r="U295" i="28"/>
  <c r="R295" i="28"/>
  <c r="AF294" i="28"/>
  <c r="AC294" i="28"/>
  <c r="U294" i="28"/>
  <c r="R294" i="28"/>
  <c r="AF293" i="28"/>
  <c r="AC293" i="28"/>
  <c r="U293" i="28"/>
  <c r="R293" i="28"/>
  <c r="AF292" i="28"/>
  <c r="AC292" i="28"/>
  <c r="U292" i="28"/>
  <c r="R292" i="28"/>
  <c r="AF291" i="28"/>
  <c r="AC291" i="28"/>
  <c r="U291" i="28"/>
  <c r="R291" i="28"/>
  <c r="AF290" i="28"/>
  <c r="AC290" i="28"/>
  <c r="U290" i="28"/>
  <c r="R290" i="28"/>
  <c r="AF289" i="28"/>
  <c r="AC289" i="28"/>
  <c r="U289" i="28"/>
  <c r="R289" i="28"/>
  <c r="AF288" i="28"/>
  <c r="AC288" i="28"/>
  <c r="U288" i="28"/>
  <c r="R288" i="28"/>
  <c r="AF287" i="28"/>
  <c r="AC287" i="28"/>
  <c r="U287" i="28"/>
  <c r="R287" i="28"/>
  <c r="AF286" i="28"/>
  <c r="AC286" i="28"/>
  <c r="U286" i="28"/>
  <c r="R286" i="28"/>
  <c r="AF285" i="28"/>
  <c r="AC285" i="28"/>
  <c r="U285" i="28"/>
  <c r="R285" i="28"/>
  <c r="AF284" i="28"/>
  <c r="AC284" i="28"/>
  <c r="U284" i="28"/>
  <c r="R284" i="28"/>
  <c r="AF283" i="28"/>
  <c r="AC283" i="28"/>
  <c r="U283" i="28"/>
  <c r="R283" i="28"/>
  <c r="AF282" i="28"/>
  <c r="AC282" i="28"/>
  <c r="U282" i="28"/>
  <c r="R282" i="28"/>
  <c r="AF281" i="28"/>
  <c r="AC281" i="28"/>
  <c r="U281" i="28"/>
  <c r="R281" i="28"/>
  <c r="AF280" i="28"/>
  <c r="AC280" i="28"/>
  <c r="U280" i="28"/>
  <c r="R280" i="28"/>
  <c r="AF279" i="28"/>
  <c r="AC279" i="28"/>
  <c r="U279" i="28"/>
  <c r="R279" i="28"/>
  <c r="AF278" i="28"/>
  <c r="AC278" i="28"/>
  <c r="U278" i="28"/>
  <c r="R278" i="28"/>
  <c r="AF277" i="28"/>
  <c r="AC277" i="28"/>
  <c r="U277" i="28"/>
  <c r="R277" i="28"/>
  <c r="AF276" i="28"/>
  <c r="AC276" i="28"/>
  <c r="U276" i="28"/>
  <c r="R276" i="28"/>
  <c r="AF275" i="28"/>
  <c r="AC275" i="28"/>
  <c r="U275" i="28"/>
  <c r="R275" i="28"/>
  <c r="AF274" i="28"/>
  <c r="AC274" i="28"/>
  <c r="U274" i="28"/>
  <c r="R274" i="28"/>
  <c r="AF273" i="28"/>
  <c r="AC273" i="28"/>
  <c r="U273" i="28"/>
  <c r="R273" i="28"/>
  <c r="AF272" i="28"/>
  <c r="AC272" i="28"/>
  <c r="U272" i="28"/>
  <c r="R272" i="28"/>
  <c r="AF271" i="28"/>
  <c r="AC271" i="28"/>
  <c r="U271" i="28"/>
  <c r="R271" i="28"/>
  <c r="AF270" i="28"/>
  <c r="AC270" i="28"/>
  <c r="U270" i="28"/>
  <c r="R270" i="28"/>
  <c r="AF269" i="28"/>
  <c r="AC269" i="28"/>
  <c r="U269" i="28"/>
  <c r="R269" i="28"/>
  <c r="AF268" i="28"/>
  <c r="AC268" i="28"/>
  <c r="U268" i="28"/>
  <c r="R268" i="28"/>
  <c r="AF267" i="28"/>
  <c r="AC267" i="28"/>
  <c r="U267" i="28"/>
  <c r="R267" i="28"/>
  <c r="AF266" i="28"/>
  <c r="AC266" i="28"/>
  <c r="U266" i="28"/>
  <c r="R266" i="28"/>
  <c r="AF265" i="28"/>
  <c r="AC265" i="28"/>
  <c r="U265" i="28"/>
  <c r="R265" i="28"/>
  <c r="AF264" i="28"/>
  <c r="AC264" i="28"/>
  <c r="U264" i="28"/>
  <c r="R264" i="28"/>
  <c r="AF263" i="28"/>
  <c r="AC263" i="28"/>
  <c r="U263" i="28"/>
  <c r="R263" i="28"/>
  <c r="AF262" i="28"/>
  <c r="AC262" i="28"/>
  <c r="U262" i="28"/>
  <c r="R262" i="28"/>
  <c r="AF261" i="28"/>
  <c r="AC261" i="28"/>
  <c r="U261" i="28"/>
  <c r="R261" i="28"/>
  <c r="AF260" i="28"/>
  <c r="AC260" i="28"/>
  <c r="U260" i="28"/>
  <c r="R260" i="28"/>
  <c r="AR359" i="28"/>
  <c r="AF259" i="28"/>
  <c r="AC259" i="28"/>
  <c r="U259" i="28"/>
  <c r="R259" i="28"/>
  <c r="AR358" i="28"/>
  <c r="AF258" i="28"/>
  <c r="AC258" i="28"/>
  <c r="U258" i="28"/>
  <c r="R258" i="28"/>
  <c r="AR357" i="28"/>
  <c r="AF257" i="28"/>
  <c r="AC257" i="28"/>
  <c r="U257" i="28"/>
  <c r="R257" i="28"/>
  <c r="AR356" i="28"/>
  <c r="AF256" i="28"/>
  <c r="AC256" i="28"/>
  <c r="U256" i="28"/>
  <c r="R256" i="28"/>
  <c r="AR355" i="28"/>
  <c r="AF255" i="28"/>
  <c r="AC255" i="28"/>
  <c r="U255" i="28"/>
  <c r="R255" i="28"/>
  <c r="AR354" i="28"/>
  <c r="AF254" i="28"/>
  <c r="AC254" i="28"/>
  <c r="U254" i="28"/>
  <c r="R254" i="28"/>
  <c r="AR353" i="28"/>
  <c r="AF253" i="28"/>
  <c r="AC253" i="28"/>
  <c r="U253" i="28"/>
  <c r="R253" i="28"/>
  <c r="AR352" i="28"/>
  <c r="AF252" i="28"/>
  <c r="AC252" i="28"/>
  <c r="U252" i="28"/>
  <c r="R252" i="28"/>
  <c r="AO255" i="28"/>
  <c r="AO355" i="28" s="1"/>
  <c r="BH254" i="18"/>
  <c r="AO254" i="18" s="1"/>
  <c r="BH259" i="18"/>
  <c r="AO259" i="18" s="1"/>
  <c r="AO359" i="18" s="1"/>
  <c r="BH258" i="18"/>
  <c r="AO258" i="18" s="1"/>
  <c r="AO358" i="18" s="1"/>
  <c r="BH257" i="18"/>
  <c r="AO257" i="18" s="1"/>
  <c r="AO357" i="18" s="1"/>
  <c r="BH256" i="18"/>
  <c r="AO256" i="18" s="1"/>
  <c r="AO356" i="18" s="1"/>
  <c r="BH255" i="18"/>
  <c r="AO255" i="18" s="1"/>
  <c r="BH253" i="18"/>
  <c r="AO253" i="18" s="1"/>
  <c r="BH252" i="18"/>
  <c r="AO252" i="18" s="1"/>
  <c r="AR252" i="18" s="1"/>
  <c r="AR352" i="18" s="1"/>
  <c r="AL359" i="18"/>
  <c r="O359" i="18"/>
  <c r="AF359" i="18"/>
  <c r="E359" i="18"/>
  <c r="AC359" i="18" s="1"/>
  <c r="AL358" i="18"/>
  <c r="O358" i="18"/>
  <c r="U358" i="18"/>
  <c r="E358" i="18"/>
  <c r="AC358" i="18" s="1"/>
  <c r="AL357" i="18"/>
  <c r="O357" i="18"/>
  <c r="AF357" i="18"/>
  <c r="E357" i="18"/>
  <c r="R357" i="18" s="1"/>
  <c r="AL356" i="18"/>
  <c r="O356" i="18"/>
  <c r="AF356" i="18"/>
  <c r="E356" i="18"/>
  <c r="AC356" i="18" s="1"/>
  <c r="AL355" i="18"/>
  <c r="O355" i="18"/>
  <c r="U355" i="18"/>
  <c r="E355" i="18"/>
  <c r="AC355" i="18" s="1"/>
  <c r="AL354" i="18"/>
  <c r="O354" i="18"/>
  <c r="E354" i="18"/>
  <c r="R354" i="18" s="1"/>
  <c r="AL353" i="18"/>
  <c r="O353" i="18"/>
  <c r="AF353" i="18"/>
  <c r="E353" i="18"/>
  <c r="R353" i="18" s="1"/>
  <c r="AL352" i="18"/>
  <c r="AC352" i="18"/>
  <c r="AF352" i="18" s="1"/>
  <c r="AF351" i="18"/>
  <c r="AC351" i="18"/>
  <c r="U351" i="18"/>
  <c r="R351" i="18"/>
  <c r="AF350" i="18"/>
  <c r="AC350" i="18"/>
  <c r="U350" i="18"/>
  <c r="R350" i="18"/>
  <c r="AF349" i="18"/>
  <c r="AC349" i="18"/>
  <c r="U349" i="18"/>
  <c r="R349" i="18"/>
  <c r="AF348" i="18"/>
  <c r="AC348" i="18"/>
  <c r="U348" i="18"/>
  <c r="R348" i="18"/>
  <c r="AF347" i="18"/>
  <c r="AC347" i="18"/>
  <c r="U347" i="18"/>
  <c r="R347" i="18"/>
  <c r="AF346" i="18"/>
  <c r="AC346" i="18"/>
  <c r="U346" i="18"/>
  <c r="R346" i="18"/>
  <c r="AF345" i="18"/>
  <c r="AC345" i="18"/>
  <c r="U345" i="18"/>
  <c r="R345" i="18"/>
  <c r="AF344" i="18"/>
  <c r="AC344" i="18"/>
  <c r="U344" i="18"/>
  <c r="R344" i="18"/>
  <c r="AF343" i="18"/>
  <c r="AC343" i="18"/>
  <c r="U343" i="18"/>
  <c r="R343" i="18"/>
  <c r="AF342" i="18"/>
  <c r="AC342" i="18"/>
  <c r="U342" i="18"/>
  <c r="R342" i="18"/>
  <c r="AF341" i="18"/>
  <c r="AC341" i="18"/>
  <c r="U341" i="18"/>
  <c r="R341" i="18"/>
  <c r="AF340" i="18"/>
  <c r="AC340" i="18"/>
  <c r="U340" i="18"/>
  <c r="R340" i="18"/>
  <c r="AF339" i="18"/>
  <c r="AC339" i="18"/>
  <c r="U339" i="18"/>
  <c r="R339" i="18"/>
  <c r="AF338" i="18"/>
  <c r="AC338" i="18"/>
  <c r="U338" i="18"/>
  <c r="R338" i="18"/>
  <c r="AF337" i="18"/>
  <c r="AC337" i="18"/>
  <c r="U337" i="18"/>
  <c r="R337" i="18"/>
  <c r="AF336" i="18"/>
  <c r="AC336" i="18"/>
  <c r="U336" i="18"/>
  <c r="R336" i="18"/>
  <c r="AF335" i="18"/>
  <c r="AC335" i="18"/>
  <c r="U335" i="18"/>
  <c r="R335" i="18"/>
  <c r="AF334" i="18"/>
  <c r="AC334" i="18"/>
  <c r="U334" i="18"/>
  <c r="R334" i="18"/>
  <c r="AF333" i="18"/>
  <c r="AC333" i="18"/>
  <c r="U333" i="18"/>
  <c r="R333" i="18"/>
  <c r="AF332" i="18"/>
  <c r="AC332" i="18"/>
  <c r="U332" i="18"/>
  <c r="R332" i="18"/>
  <c r="AF331" i="18"/>
  <c r="AC331" i="18"/>
  <c r="U331" i="18"/>
  <c r="R331" i="18"/>
  <c r="AF330" i="18"/>
  <c r="AC330" i="18"/>
  <c r="U330" i="18"/>
  <c r="R330" i="18"/>
  <c r="AF329" i="18"/>
  <c r="AC329" i="18"/>
  <c r="U329" i="18"/>
  <c r="R329" i="18"/>
  <c r="AF328" i="18"/>
  <c r="AC328" i="18"/>
  <c r="U328" i="18"/>
  <c r="R328" i="18"/>
  <c r="AF327" i="18"/>
  <c r="AC327" i="18"/>
  <c r="U327" i="18"/>
  <c r="R327" i="18"/>
  <c r="AF326" i="18"/>
  <c r="AC326" i="18"/>
  <c r="U326" i="18"/>
  <c r="R326" i="18"/>
  <c r="AF325" i="18"/>
  <c r="AC325" i="18"/>
  <c r="U325" i="18"/>
  <c r="R325" i="18"/>
  <c r="AF324" i="18"/>
  <c r="AC324" i="18"/>
  <c r="U324" i="18"/>
  <c r="R324" i="18"/>
  <c r="AF323" i="18"/>
  <c r="AC323" i="18"/>
  <c r="U323" i="18"/>
  <c r="R323" i="18"/>
  <c r="AF322" i="18"/>
  <c r="AC322" i="18"/>
  <c r="U322" i="18"/>
  <c r="R322" i="18"/>
  <c r="AF321" i="18"/>
  <c r="AC321" i="18"/>
  <c r="U321" i="18"/>
  <c r="R321" i="18"/>
  <c r="AF320" i="18"/>
  <c r="AC320" i="18"/>
  <c r="U320" i="18"/>
  <c r="R320" i="18"/>
  <c r="AF319" i="18"/>
  <c r="AC319" i="18"/>
  <c r="U319" i="18"/>
  <c r="R319" i="18"/>
  <c r="AF318" i="18"/>
  <c r="AC318" i="18"/>
  <c r="U318" i="18"/>
  <c r="R318" i="18"/>
  <c r="AF317" i="18"/>
  <c r="AC317" i="18"/>
  <c r="U317" i="18"/>
  <c r="R317" i="18"/>
  <c r="AF316" i="18"/>
  <c r="AC316" i="18"/>
  <c r="U316" i="18"/>
  <c r="R316" i="18"/>
  <c r="AF315" i="18"/>
  <c r="AC315" i="18"/>
  <c r="U315" i="18"/>
  <c r="R315" i="18"/>
  <c r="AF314" i="18"/>
  <c r="AC314" i="18"/>
  <c r="U314" i="18"/>
  <c r="R314" i="18"/>
  <c r="AF313" i="18"/>
  <c r="AC313" i="18"/>
  <c r="U313" i="18"/>
  <c r="R313" i="18"/>
  <c r="AF312" i="18"/>
  <c r="AC312" i="18"/>
  <c r="U312" i="18"/>
  <c r="R312" i="18"/>
  <c r="AF311" i="18"/>
  <c r="AC311" i="18"/>
  <c r="U311" i="18"/>
  <c r="R311" i="18"/>
  <c r="AF310" i="18"/>
  <c r="AC310" i="18"/>
  <c r="U310" i="18"/>
  <c r="R310" i="18"/>
  <c r="AC309" i="18"/>
  <c r="AF309" i="18" s="1"/>
  <c r="U309" i="18"/>
  <c r="R309" i="18"/>
  <c r="AF308" i="18"/>
  <c r="AC308" i="18"/>
  <c r="U308" i="18"/>
  <c r="R308" i="18"/>
  <c r="AF307" i="18"/>
  <c r="AC307" i="18"/>
  <c r="U307" i="18"/>
  <c r="R307" i="18"/>
  <c r="AF306" i="18"/>
  <c r="AC306" i="18"/>
  <c r="U306" i="18"/>
  <c r="R306" i="18"/>
  <c r="AF305" i="18"/>
  <c r="AC305" i="18"/>
  <c r="U305" i="18"/>
  <c r="R305" i="18"/>
  <c r="AF304" i="18"/>
  <c r="AC304" i="18"/>
  <c r="U304" i="18"/>
  <c r="R304" i="18"/>
  <c r="AF303" i="18"/>
  <c r="AC303" i="18"/>
  <c r="U303" i="18"/>
  <c r="R303" i="18"/>
  <c r="AF302" i="18"/>
  <c r="AC302" i="18"/>
  <c r="U302" i="18"/>
  <c r="R302" i="18"/>
  <c r="AF301" i="18"/>
  <c r="AC301" i="18"/>
  <c r="U301" i="18"/>
  <c r="R301" i="18"/>
  <c r="AF300" i="18"/>
  <c r="AC300" i="18"/>
  <c r="U300" i="18"/>
  <c r="R300" i="18"/>
  <c r="AF299" i="18"/>
  <c r="AC299" i="18"/>
  <c r="U299" i="18"/>
  <c r="R299" i="18"/>
  <c r="AF298" i="18"/>
  <c r="AC298" i="18"/>
  <c r="U298" i="18"/>
  <c r="R298" i="18"/>
  <c r="AF297" i="18"/>
  <c r="AC297" i="18"/>
  <c r="U297" i="18"/>
  <c r="R297" i="18"/>
  <c r="AF296" i="18"/>
  <c r="AC296" i="18"/>
  <c r="U296" i="18"/>
  <c r="R296" i="18"/>
  <c r="AF295" i="18"/>
  <c r="AC295" i="18"/>
  <c r="U295" i="18"/>
  <c r="R295" i="18"/>
  <c r="AF294" i="18"/>
  <c r="AC294" i="18"/>
  <c r="U294" i="18"/>
  <c r="R294" i="18"/>
  <c r="AF293" i="18"/>
  <c r="AC293" i="18"/>
  <c r="U293" i="18"/>
  <c r="R293" i="18"/>
  <c r="AF292" i="18"/>
  <c r="AC292" i="18"/>
  <c r="U292" i="18"/>
  <c r="R292" i="18"/>
  <c r="AF291" i="18"/>
  <c r="AC291" i="18"/>
  <c r="U291" i="18"/>
  <c r="R291" i="18"/>
  <c r="AF290" i="18"/>
  <c r="AC290" i="18"/>
  <c r="U290" i="18"/>
  <c r="R290" i="18"/>
  <c r="AF289" i="18"/>
  <c r="AC289" i="18"/>
  <c r="U289" i="18"/>
  <c r="R289" i="18"/>
  <c r="AF288" i="18"/>
  <c r="AC288" i="18"/>
  <c r="U288" i="18"/>
  <c r="R288" i="18"/>
  <c r="AF287" i="18"/>
  <c r="AC287" i="18"/>
  <c r="U287" i="18"/>
  <c r="R287" i="18"/>
  <c r="AF286" i="18"/>
  <c r="AC286" i="18"/>
  <c r="U286" i="18"/>
  <c r="R286" i="18"/>
  <c r="AF285" i="18"/>
  <c r="AC285" i="18"/>
  <c r="U285" i="18"/>
  <c r="R285" i="18"/>
  <c r="AF284" i="18"/>
  <c r="AC284" i="18"/>
  <c r="U284" i="18"/>
  <c r="R284" i="18"/>
  <c r="AF283" i="18"/>
  <c r="AC283" i="18"/>
  <c r="U283" i="18"/>
  <c r="R283" i="18"/>
  <c r="AF282" i="18"/>
  <c r="AC282" i="18"/>
  <c r="U282" i="18"/>
  <c r="R282" i="18"/>
  <c r="AF281" i="18"/>
  <c r="AC281" i="18"/>
  <c r="U281" i="18"/>
  <c r="R281" i="18"/>
  <c r="AF280" i="18"/>
  <c r="AC280" i="18"/>
  <c r="U280" i="18"/>
  <c r="R280" i="18"/>
  <c r="AF279" i="18"/>
  <c r="AC279" i="18"/>
  <c r="U279" i="18"/>
  <c r="R279" i="18"/>
  <c r="AF278" i="18"/>
  <c r="AC278" i="18"/>
  <c r="U278" i="18"/>
  <c r="R278" i="18"/>
  <c r="AF277" i="18"/>
  <c r="AC277" i="18"/>
  <c r="U277" i="18"/>
  <c r="R277" i="18"/>
  <c r="AF276" i="18"/>
  <c r="AC276" i="18"/>
  <c r="U276" i="18"/>
  <c r="R276" i="18"/>
  <c r="AF275" i="18"/>
  <c r="AC275" i="18"/>
  <c r="U275" i="18"/>
  <c r="R275" i="18"/>
  <c r="AF274" i="18"/>
  <c r="AC274" i="18"/>
  <c r="U274" i="18"/>
  <c r="R274" i="18"/>
  <c r="AF273" i="18"/>
  <c r="AC273" i="18"/>
  <c r="U273" i="18"/>
  <c r="R273" i="18"/>
  <c r="AF272" i="18"/>
  <c r="AC272" i="18"/>
  <c r="U272" i="18"/>
  <c r="R272" i="18"/>
  <c r="AF271" i="18"/>
  <c r="AC271" i="18"/>
  <c r="U271" i="18"/>
  <c r="R271" i="18"/>
  <c r="AF270" i="18"/>
  <c r="AC270" i="18"/>
  <c r="U270" i="18"/>
  <c r="R270" i="18"/>
  <c r="AF269" i="18"/>
  <c r="AC269" i="18"/>
  <c r="U269" i="18"/>
  <c r="R269" i="18"/>
  <c r="AF268" i="18"/>
  <c r="AC268" i="18"/>
  <c r="U268" i="18"/>
  <c r="R268" i="18"/>
  <c r="AF267" i="18"/>
  <c r="AC267" i="18"/>
  <c r="U267" i="18"/>
  <c r="R267" i="18"/>
  <c r="AF266" i="18"/>
  <c r="AC266" i="18"/>
  <c r="U266" i="18"/>
  <c r="R266" i="18"/>
  <c r="AF265" i="18"/>
  <c r="AC265" i="18"/>
  <c r="U265" i="18"/>
  <c r="R265" i="18"/>
  <c r="AF264" i="18"/>
  <c r="AC264" i="18"/>
  <c r="U264" i="18"/>
  <c r="R264" i="18"/>
  <c r="AF263" i="18"/>
  <c r="AC263" i="18"/>
  <c r="U263" i="18"/>
  <c r="R263" i="18"/>
  <c r="AF262" i="18"/>
  <c r="AC262" i="18"/>
  <c r="U262" i="18"/>
  <c r="R262" i="18"/>
  <c r="AF261" i="18"/>
  <c r="AC261" i="18"/>
  <c r="U261" i="18"/>
  <c r="R261" i="18"/>
  <c r="AF260" i="18"/>
  <c r="AC260" i="18"/>
  <c r="U260" i="18"/>
  <c r="R260" i="18"/>
  <c r="AR359" i="18"/>
  <c r="AF259" i="18"/>
  <c r="AC259" i="18"/>
  <c r="U259" i="18"/>
  <c r="R259" i="18"/>
  <c r="AR358" i="18"/>
  <c r="AF258" i="18"/>
  <c r="AC258" i="18"/>
  <c r="U258" i="18"/>
  <c r="R258" i="18"/>
  <c r="AR357" i="18"/>
  <c r="AF257" i="18"/>
  <c r="AC257" i="18"/>
  <c r="U257" i="18"/>
  <c r="R257" i="18"/>
  <c r="AR356" i="18"/>
  <c r="AF256" i="18"/>
  <c r="AC256" i="18"/>
  <c r="U256" i="18"/>
  <c r="R256" i="18"/>
  <c r="AR355" i="18"/>
  <c r="AF255" i="18"/>
  <c r="AC255" i="18"/>
  <c r="U255" i="18"/>
  <c r="R255" i="18"/>
  <c r="AR354" i="18"/>
  <c r="AF254" i="18"/>
  <c r="AC254" i="18"/>
  <c r="U254" i="18"/>
  <c r="R254" i="18"/>
  <c r="AR353" i="18"/>
  <c r="AF253" i="18"/>
  <c r="AC253" i="18"/>
  <c r="U253" i="18"/>
  <c r="R253" i="18"/>
  <c r="AC252" i="18"/>
  <c r="AF252" i="18" s="1"/>
  <c r="R252" i="18"/>
  <c r="U252" i="18" s="1"/>
  <c r="R353" i="30" l="1"/>
  <c r="R357" i="30"/>
  <c r="R358" i="31"/>
  <c r="R354" i="29"/>
  <c r="R354" i="30"/>
  <c r="R358" i="30"/>
  <c r="AC353" i="29"/>
  <c r="AC354" i="31"/>
  <c r="U355" i="31"/>
  <c r="AC358" i="29"/>
  <c r="AO259" i="28"/>
  <c r="AO359" i="28" s="1"/>
  <c r="E228" i="18"/>
  <c r="D229" i="18"/>
  <c r="D230" i="18" s="1"/>
  <c r="AO353" i="18"/>
  <c r="AO355" i="18"/>
  <c r="AO352" i="18"/>
  <c r="AO354" i="18"/>
  <c r="E228" i="28"/>
  <c r="D229" i="28"/>
  <c r="D230" i="28" s="1"/>
  <c r="U355" i="28"/>
  <c r="U354" i="28"/>
  <c r="U354" i="29"/>
  <c r="E228" i="29"/>
  <c r="D229" i="29"/>
  <c r="D230" i="29" s="1"/>
  <c r="AF355" i="29"/>
  <c r="AF359" i="29"/>
  <c r="U359" i="31"/>
  <c r="E228" i="31"/>
  <c r="D229" i="31"/>
  <c r="D230" i="31" s="1"/>
  <c r="R352" i="30"/>
  <c r="R356" i="30"/>
  <c r="R355" i="30"/>
  <c r="R359" i="30"/>
  <c r="R353" i="31"/>
  <c r="U354" i="31"/>
  <c r="R357" i="31"/>
  <c r="U358" i="31"/>
  <c r="R352" i="31"/>
  <c r="U353" i="31"/>
  <c r="R356" i="31"/>
  <c r="U357" i="31"/>
  <c r="R355" i="31"/>
  <c r="U356" i="31"/>
  <c r="R359" i="31"/>
  <c r="R357" i="29"/>
  <c r="U358" i="29"/>
  <c r="R352" i="29"/>
  <c r="U353" i="29"/>
  <c r="R356" i="29"/>
  <c r="U357" i="29"/>
  <c r="R355" i="29"/>
  <c r="U356" i="29"/>
  <c r="R359" i="29"/>
  <c r="R357" i="28"/>
  <c r="AC354" i="28"/>
  <c r="AC358" i="28"/>
  <c r="AC353" i="28"/>
  <c r="AF354" i="28"/>
  <c r="U358" i="28"/>
  <c r="AF359" i="28"/>
  <c r="AO252" i="28"/>
  <c r="AO352" i="28" s="1"/>
  <c r="R352" i="28"/>
  <c r="U353" i="28"/>
  <c r="R356" i="28"/>
  <c r="U357" i="28"/>
  <c r="R355" i="28"/>
  <c r="U356" i="28"/>
  <c r="R359" i="28"/>
  <c r="AC353" i="18"/>
  <c r="AC354" i="18"/>
  <c r="AF354" i="18" s="1"/>
  <c r="AF358" i="18"/>
  <c r="U354" i="18"/>
  <c r="AF355" i="18"/>
  <c r="AC357" i="18"/>
  <c r="R358" i="18"/>
  <c r="U359" i="18"/>
  <c r="R352" i="18"/>
  <c r="U352" i="18" s="1"/>
  <c r="U353" i="18"/>
  <c r="R356" i="18"/>
  <c r="U357" i="18"/>
  <c r="R355" i="18"/>
  <c r="U356" i="18"/>
  <c r="R359" i="18"/>
  <c r="E229" i="18" l="1"/>
  <c r="E230" i="18" s="1"/>
  <c r="F228" i="18"/>
  <c r="E229" i="28"/>
  <c r="E230" i="28" s="1"/>
  <c r="F228" i="28"/>
  <c r="E229" i="29"/>
  <c r="E230" i="29" s="1"/>
  <c r="F228" i="29"/>
  <c r="E229" i="31"/>
  <c r="E230" i="31" s="1"/>
  <c r="F228" i="31"/>
  <c r="H214" i="30"/>
  <c r="H215" i="30"/>
  <c r="H216" i="30"/>
  <c r="G214" i="30"/>
  <c r="G215" i="30"/>
  <c r="G216" i="30"/>
  <c r="F214" i="30"/>
  <c r="F215" i="30"/>
  <c r="F216" i="30"/>
  <c r="E214" i="30"/>
  <c r="E215" i="30"/>
  <c r="E216" i="30"/>
  <c r="D214" i="30"/>
  <c r="D215" i="30"/>
  <c r="D216" i="30"/>
  <c r="F220" i="30"/>
  <c r="G220" i="30"/>
  <c r="H220" i="30"/>
  <c r="I220" i="30"/>
  <c r="J220" i="30"/>
  <c r="K220" i="30"/>
  <c r="L220"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K220" i="30"/>
  <c r="AL220" i="30"/>
  <c r="AM220" i="30"/>
  <c r="AN220" i="30"/>
  <c r="AO220" i="30"/>
  <c r="AP220" i="30"/>
  <c r="AQ220" i="30"/>
  <c r="F221" i="30"/>
  <c r="G221" i="30"/>
  <c r="H221" i="30"/>
  <c r="I221" i="30"/>
  <c r="J221" i="30"/>
  <c r="K221" i="30"/>
  <c r="L221" i="30"/>
  <c r="M221" i="30"/>
  <c r="N221" i="30"/>
  <c r="O221" i="30"/>
  <c r="P221" i="30"/>
  <c r="Q221" i="30"/>
  <c r="R221" i="30"/>
  <c r="S221" i="30"/>
  <c r="T221" i="30"/>
  <c r="U221" i="30"/>
  <c r="V221" i="30"/>
  <c r="W221" i="30"/>
  <c r="X221" i="30"/>
  <c r="Y221" i="30"/>
  <c r="Z221" i="30"/>
  <c r="AA221" i="30"/>
  <c r="AB221" i="30"/>
  <c r="AC221" i="30"/>
  <c r="AD221" i="30"/>
  <c r="AE221" i="30"/>
  <c r="AF221" i="30"/>
  <c r="AG221" i="30"/>
  <c r="AH221" i="30"/>
  <c r="AI221" i="30"/>
  <c r="AJ221" i="30"/>
  <c r="AK221" i="30"/>
  <c r="AL221" i="30"/>
  <c r="AM221" i="30"/>
  <c r="AN221" i="30"/>
  <c r="AO221" i="30"/>
  <c r="AP221" i="30"/>
  <c r="AQ221" i="30"/>
  <c r="F222" i="30"/>
  <c r="G222" i="30"/>
  <c r="H222" i="30"/>
  <c r="I222" i="30"/>
  <c r="J222" i="30"/>
  <c r="K222" i="30"/>
  <c r="L222" i="30"/>
  <c r="M222" i="30"/>
  <c r="N222" i="30"/>
  <c r="O222" i="30"/>
  <c r="P222" i="30"/>
  <c r="Q222" i="30"/>
  <c r="R222" i="30"/>
  <c r="S222" i="30"/>
  <c r="T222" i="30"/>
  <c r="U222" i="30"/>
  <c r="V222" i="30"/>
  <c r="W222" i="30"/>
  <c r="X222" i="30"/>
  <c r="Y222" i="30"/>
  <c r="Z222" i="30"/>
  <c r="AA222" i="30"/>
  <c r="AB222" i="30"/>
  <c r="AC222" i="30"/>
  <c r="AD222" i="30"/>
  <c r="AE222" i="30"/>
  <c r="AF222" i="30"/>
  <c r="AG222" i="30"/>
  <c r="AH222" i="30"/>
  <c r="AI222" i="30"/>
  <c r="AJ222" i="30"/>
  <c r="AK222" i="30"/>
  <c r="AL222" i="30"/>
  <c r="AM222" i="30"/>
  <c r="AN222" i="30"/>
  <c r="AO222" i="30"/>
  <c r="AP222" i="30"/>
  <c r="AQ222" i="30"/>
  <c r="E221" i="30"/>
  <c r="E222" i="30"/>
  <c r="E220" i="30"/>
  <c r="F219" i="30"/>
  <c r="G219" i="30"/>
  <c r="H219" i="30"/>
  <c r="H227" i="30" s="1"/>
  <c r="I219" i="30"/>
  <c r="I227" i="30" s="1"/>
  <c r="J219" i="30"/>
  <c r="J227" i="30" s="1"/>
  <c r="K219" i="30"/>
  <c r="K227" i="30" s="1"/>
  <c r="L219" i="30"/>
  <c r="L227" i="30" s="1"/>
  <c r="M219" i="30"/>
  <c r="M227" i="30" s="1"/>
  <c r="N219" i="30"/>
  <c r="O219" i="30"/>
  <c r="P219" i="30"/>
  <c r="Q219" i="30"/>
  <c r="Q227" i="30" s="1"/>
  <c r="R219" i="30"/>
  <c r="S219" i="30"/>
  <c r="S227" i="30" s="1"/>
  <c r="T219" i="30"/>
  <c r="T227" i="30" s="1"/>
  <c r="U219" i="30"/>
  <c r="U227" i="30" s="1"/>
  <c r="V219" i="30"/>
  <c r="W219" i="30"/>
  <c r="X219" i="30"/>
  <c r="X227" i="30" s="1"/>
  <c r="Y219" i="30"/>
  <c r="Y227" i="30" s="1"/>
  <c r="Z219" i="30"/>
  <c r="AA219" i="30"/>
  <c r="AA227" i="30" s="1"/>
  <c r="AB219" i="30"/>
  <c r="AB227" i="30" s="1"/>
  <c r="AC219" i="30"/>
  <c r="AC227" i="30" s="1"/>
  <c r="AD219" i="30"/>
  <c r="AE219" i="30"/>
  <c r="AF219" i="30"/>
  <c r="AF227" i="30" s="1"/>
  <c r="AG219" i="30"/>
  <c r="AG227" i="30" s="1"/>
  <c r="AH219" i="30"/>
  <c r="AI219" i="30"/>
  <c r="AJ219" i="30"/>
  <c r="AJ227" i="30" s="1"/>
  <c r="AK219" i="30"/>
  <c r="AK227" i="30" s="1"/>
  <c r="AL219" i="30"/>
  <c r="AM219" i="30"/>
  <c r="AN219" i="30"/>
  <c r="AN227" i="30" s="1"/>
  <c r="AO219" i="30"/>
  <c r="AO227" i="30" s="1"/>
  <c r="AP219" i="30"/>
  <c r="AQ219" i="30"/>
  <c r="E219" i="30"/>
  <c r="E227" i="30" s="1"/>
  <c r="AQ227" i="30"/>
  <c r="AP227" i="30"/>
  <c r="AM227" i="30"/>
  <c r="AL227" i="30"/>
  <c r="AI227" i="30"/>
  <c r="AH227" i="30"/>
  <c r="AE227" i="30"/>
  <c r="AD227" i="30"/>
  <c r="Z227" i="30"/>
  <c r="W227" i="30"/>
  <c r="V227" i="30"/>
  <c r="R227" i="30"/>
  <c r="P227" i="30"/>
  <c r="O227" i="30"/>
  <c r="N227" i="30"/>
  <c r="G227" i="30"/>
  <c r="AP237" i="30" l="1"/>
  <c r="AL237" i="30"/>
  <c r="AH237" i="30"/>
  <c r="AD237" i="30"/>
  <c r="Z237" i="30"/>
  <c r="V237" i="30"/>
  <c r="R237" i="30"/>
  <c r="N237" i="30"/>
  <c r="J237" i="30"/>
  <c r="F237" i="30"/>
  <c r="E237" i="30"/>
  <c r="AO237" i="30"/>
  <c r="AK237" i="30"/>
  <c r="AG237" i="30"/>
  <c r="AC237" i="30"/>
  <c r="Y237" i="30"/>
  <c r="U237" i="30"/>
  <c r="Q237" i="30"/>
  <c r="M237" i="30"/>
  <c r="I237" i="30"/>
  <c r="AN237" i="30"/>
  <c r="AJ237" i="30"/>
  <c r="AF237" i="30"/>
  <c r="AB237" i="30"/>
  <c r="X237" i="30"/>
  <c r="T237" i="30"/>
  <c r="P237" i="30"/>
  <c r="L237" i="30"/>
  <c r="H237" i="30"/>
  <c r="AQ237" i="30"/>
  <c r="AM237" i="30"/>
  <c r="AI237" i="30"/>
  <c r="AE237" i="30"/>
  <c r="AA237" i="30"/>
  <c r="W237" i="30"/>
  <c r="S237" i="30"/>
  <c r="O237" i="30"/>
  <c r="K237" i="30"/>
  <c r="G237" i="30"/>
  <c r="D228" i="30"/>
  <c r="E228" i="30" s="1"/>
  <c r="E229" i="30" s="1"/>
  <c r="E230" i="30" s="1"/>
  <c r="J215" i="30"/>
  <c r="G228" i="18"/>
  <c r="F229" i="18"/>
  <c r="F230" i="18" s="1"/>
  <c r="G228" i="28"/>
  <c r="F229" i="28"/>
  <c r="F230" i="28" s="1"/>
  <c r="G228" i="29"/>
  <c r="F229" i="29"/>
  <c r="F230" i="29" s="1"/>
  <c r="G228" i="31"/>
  <c r="F229" i="31"/>
  <c r="F230" i="31" s="1"/>
  <c r="I216" i="30"/>
  <c r="J216" i="30" s="1"/>
  <c r="F227" i="30"/>
  <c r="F228" i="30"/>
  <c r="J214" i="30"/>
  <c r="D229" i="30" l="1"/>
  <c r="D230" i="30" s="1"/>
  <c r="H228" i="18"/>
  <c r="G229" i="18"/>
  <c r="G230" i="18" s="1"/>
  <c r="G229" i="28"/>
  <c r="G230" i="28" s="1"/>
  <c r="H228" i="28"/>
  <c r="G229" i="29"/>
  <c r="G230" i="29" s="1"/>
  <c r="H228" i="29"/>
  <c r="G229" i="31"/>
  <c r="G230" i="31" s="1"/>
  <c r="H228" i="31"/>
  <c r="AO359" i="30"/>
  <c r="AO255" i="30"/>
  <c r="AO355" i="30" s="1"/>
  <c r="AO258" i="30"/>
  <c r="AO358" i="30" s="1"/>
  <c r="AO254" i="30"/>
  <c r="AO354" i="30" s="1"/>
  <c r="AO352" i="30"/>
  <c r="AO257" i="30"/>
  <c r="AO357" i="30" s="1"/>
  <c r="AO253" i="30"/>
  <c r="AO353" i="30" s="1"/>
  <c r="AO256" i="30"/>
  <c r="AO356" i="30" s="1"/>
  <c r="G228" i="30"/>
  <c r="F229" i="30"/>
  <c r="F230" i="30" s="1"/>
  <c r="I228" i="18" l="1"/>
  <c r="H229" i="18"/>
  <c r="H230" i="18" s="1"/>
  <c r="I228" i="28"/>
  <c r="H229" i="28"/>
  <c r="H230" i="28" s="1"/>
  <c r="I228" i="29"/>
  <c r="H229" i="29"/>
  <c r="H230" i="29" s="1"/>
  <c r="I228" i="31"/>
  <c r="H229" i="31"/>
  <c r="H230" i="31" s="1"/>
  <c r="G229" i="30"/>
  <c r="G230" i="30" s="1"/>
  <c r="H228" i="30"/>
  <c r="I229" i="18" l="1"/>
  <c r="I230" i="18" s="1"/>
  <c r="J228" i="18"/>
  <c r="I229" i="28"/>
  <c r="I230" i="28" s="1"/>
  <c r="J228" i="28"/>
  <c r="I229" i="29"/>
  <c r="I230" i="29" s="1"/>
  <c r="J228" i="29"/>
  <c r="I229" i="31"/>
  <c r="I230" i="31" s="1"/>
  <c r="J228" i="31"/>
  <c r="I228" i="30"/>
  <c r="H229" i="30"/>
  <c r="H230" i="30" s="1"/>
  <c r="J229" i="18" l="1"/>
  <c r="J230" i="18" s="1"/>
  <c r="K228" i="18"/>
  <c r="K228" i="28"/>
  <c r="J229" i="28"/>
  <c r="J230" i="28" s="1"/>
  <c r="J229" i="29"/>
  <c r="J230" i="29" s="1"/>
  <c r="K228" i="29"/>
  <c r="K228" i="31"/>
  <c r="J229" i="31"/>
  <c r="J230" i="31" s="1"/>
  <c r="I229" i="30"/>
  <c r="I230" i="30" s="1"/>
  <c r="J228" i="30"/>
  <c r="L228" i="18" l="1"/>
  <c r="K229" i="18"/>
  <c r="K230" i="18" s="1"/>
  <c r="K229" i="28"/>
  <c r="K230" i="28" s="1"/>
  <c r="L228" i="28"/>
  <c r="L228" i="29"/>
  <c r="K229" i="29"/>
  <c r="K230" i="29" s="1"/>
  <c r="K229" i="31"/>
  <c r="K230" i="31" s="1"/>
  <c r="L228" i="31"/>
  <c r="K228" i="30"/>
  <c r="J229" i="30"/>
  <c r="J230" i="30" s="1"/>
  <c r="M228" i="18" l="1"/>
  <c r="L229" i="18"/>
  <c r="L230" i="18" s="1"/>
  <c r="M228" i="28"/>
  <c r="L229" i="28"/>
  <c r="L230" i="28" s="1"/>
  <c r="M228" i="29"/>
  <c r="L229" i="29"/>
  <c r="L230" i="29" s="1"/>
  <c r="M228" i="31"/>
  <c r="L229" i="31"/>
  <c r="L230" i="31" s="1"/>
  <c r="K229" i="30"/>
  <c r="K230" i="30" s="1"/>
  <c r="L228" i="30"/>
  <c r="M229" i="18" l="1"/>
  <c r="M230" i="18" s="1"/>
  <c r="N228" i="18"/>
  <c r="M229" i="28"/>
  <c r="M230" i="28" s="1"/>
  <c r="N228" i="28"/>
  <c r="M229" i="29"/>
  <c r="M230" i="29" s="1"/>
  <c r="N228" i="29"/>
  <c r="M229" i="31"/>
  <c r="M230" i="31" s="1"/>
  <c r="N228" i="31"/>
  <c r="M228" i="30"/>
  <c r="L229" i="30"/>
  <c r="L230" i="30" s="1"/>
  <c r="O228" i="18" l="1"/>
  <c r="N229" i="18"/>
  <c r="N230" i="18" s="1"/>
  <c r="O228" i="28"/>
  <c r="N229" i="28"/>
  <c r="N230" i="28" s="1"/>
  <c r="N229" i="29"/>
  <c r="N230" i="29" s="1"/>
  <c r="O228" i="29"/>
  <c r="O228" i="31"/>
  <c r="N229" i="31"/>
  <c r="N230" i="31" s="1"/>
  <c r="M229" i="30"/>
  <c r="M230" i="30" s="1"/>
  <c r="N228" i="30"/>
  <c r="P228" i="18" l="1"/>
  <c r="O229" i="18"/>
  <c r="O230" i="18" s="1"/>
  <c r="O229" i="28"/>
  <c r="O230" i="28" s="1"/>
  <c r="P228" i="28"/>
  <c r="O229" i="29"/>
  <c r="O230" i="29" s="1"/>
  <c r="P228" i="29"/>
  <c r="O229" i="31"/>
  <c r="O230" i="31" s="1"/>
  <c r="P228" i="31"/>
  <c r="O228" i="30"/>
  <c r="N229" i="30"/>
  <c r="N230" i="30" s="1"/>
  <c r="Q228" i="18" l="1"/>
  <c r="P229" i="18"/>
  <c r="P230" i="18" s="1"/>
  <c r="Q228" i="28"/>
  <c r="P229" i="28"/>
  <c r="P230" i="28" s="1"/>
  <c r="Q228" i="29"/>
  <c r="P229" i="29"/>
  <c r="P230" i="29" s="1"/>
  <c r="Q228" i="31"/>
  <c r="P229" i="31"/>
  <c r="P230" i="31" s="1"/>
  <c r="O229" i="30"/>
  <c r="O230" i="30" s="1"/>
  <c r="P228" i="30"/>
  <c r="Q229" i="18" l="1"/>
  <c r="Q230" i="18" s="1"/>
  <c r="R228" i="18"/>
  <c r="Q229" i="28"/>
  <c r="Q230" i="28" s="1"/>
  <c r="R228" i="28"/>
  <c r="Q229" i="29"/>
  <c r="Q230" i="29" s="1"/>
  <c r="R228" i="29"/>
  <c r="Q229" i="31"/>
  <c r="Q230" i="31" s="1"/>
  <c r="R228" i="31"/>
  <c r="Q228" i="30"/>
  <c r="P229" i="30"/>
  <c r="P230" i="30" s="1"/>
  <c r="R229" i="18" l="1"/>
  <c r="R230" i="18" s="1"/>
  <c r="S228" i="18"/>
  <c r="S228" i="28"/>
  <c r="R229" i="28"/>
  <c r="R230" i="28" s="1"/>
  <c r="R229" i="29"/>
  <c r="R230" i="29" s="1"/>
  <c r="S228" i="29"/>
  <c r="S228" i="31"/>
  <c r="R229" i="31"/>
  <c r="R230" i="31" s="1"/>
  <c r="Q229" i="30"/>
  <c r="Q230" i="30" s="1"/>
  <c r="R228" i="30"/>
  <c r="T228" i="18" l="1"/>
  <c r="S229" i="18"/>
  <c r="S230" i="18" s="1"/>
  <c r="S229" i="28"/>
  <c r="S230" i="28" s="1"/>
  <c r="T228" i="28"/>
  <c r="S229" i="29"/>
  <c r="S230" i="29" s="1"/>
  <c r="T228" i="29"/>
  <c r="S229" i="31"/>
  <c r="S230" i="31" s="1"/>
  <c r="T228" i="31"/>
  <c r="S228" i="30"/>
  <c r="R229" i="30"/>
  <c r="R230" i="30" s="1"/>
  <c r="U228" i="18" l="1"/>
  <c r="T229" i="18"/>
  <c r="T230" i="18" s="1"/>
  <c r="U228" i="28"/>
  <c r="T229" i="28"/>
  <c r="T230" i="28" s="1"/>
  <c r="U228" i="29"/>
  <c r="T229" i="29"/>
  <c r="T230" i="29" s="1"/>
  <c r="U228" i="31"/>
  <c r="T229" i="31"/>
  <c r="T230" i="31" s="1"/>
  <c r="S229" i="30"/>
  <c r="S230" i="30" s="1"/>
  <c r="T228" i="30"/>
  <c r="U229" i="18" l="1"/>
  <c r="U230" i="18" s="1"/>
  <c r="V228" i="18"/>
  <c r="U229" i="28"/>
  <c r="U230" i="28" s="1"/>
  <c r="V228" i="28"/>
  <c r="U229" i="29"/>
  <c r="U230" i="29" s="1"/>
  <c r="V228" i="29"/>
  <c r="U229" i="31"/>
  <c r="U230" i="31" s="1"/>
  <c r="V228" i="31"/>
  <c r="U228" i="30"/>
  <c r="T229" i="30"/>
  <c r="T230" i="30" s="1"/>
  <c r="W228" i="18" l="1"/>
  <c r="V229" i="18"/>
  <c r="V230" i="18" s="1"/>
  <c r="W228" i="28"/>
  <c r="V229" i="28"/>
  <c r="V230" i="28" s="1"/>
  <c r="W228" i="29"/>
  <c r="V229" i="29"/>
  <c r="V230" i="29" s="1"/>
  <c r="W228" i="31"/>
  <c r="V229" i="31"/>
  <c r="V230" i="31" s="1"/>
  <c r="U229" i="30"/>
  <c r="U230" i="30" s="1"/>
  <c r="V228" i="30"/>
  <c r="X228" i="18" l="1"/>
  <c r="W229" i="18"/>
  <c r="W230" i="18" s="1"/>
  <c r="W229" i="28"/>
  <c r="W230" i="28" s="1"/>
  <c r="X228" i="28"/>
  <c r="W229" i="29"/>
  <c r="W230" i="29" s="1"/>
  <c r="X228" i="29"/>
  <c r="W229" i="31"/>
  <c r="W230" i="31" s="1"/>
  <c r="X228" i="31"/>
  <c r="W228" i="30"/>
  <c r="V229" i="30"/>
  <c r="V230" i="30" s="1"/>
  <c r="Y228" i="18" l="1"/>
  <c r="X229" i="18"/>
  <c r="X230" i="18" s="1"/>
  <c r="Y228" i="28"/>
  <c r="X229" i="28"/>
  <c r="X230" i="28" s="1"/>
  <c r="Y228" i="29"/>
  <c r="X229" i="29"/>
  <c r="X230" i="29" s="1"/>
  <c r="Y228" i="31"/>
  <c r="X229" i="31"/>
  <c r="X230" i="31" s="1"/>
  <c r="W229" i="30"/>
  <c r="W230" i="30" s="1"/>
  <c r="X228" i="30"/>
  <c r="Y229" i="18" l="1"/>
  <c r="Y230" i="18" s="1"/>
  <c r="Z228" i="18"/>
  <c r="Y229" i="28"/>
  <c r="Y230" i="28" s="1"/>
  <c r="Z228" i="28"/>
  <c r="Y229" i="29"/>
  <c r="Y230" i="29" s="1"/>
  <c r="Z228" i="29"/>
  <c r="Y229" i="31"/>
  <c r="Y230" i="31" s="1"/>
  <c r="Z228" i="31"/>
  <c r="Y228" i="30"/>
  <c r="X229" i="30"/>
  <c r="X230" i="30" s="1"/>
  <c r="Z229" i="18" l="1"/>
  <c r="Z230" i="18" s="1"/>
  <c r="AA228" i="18"/>
  <c r="AA228" i="28"/>
  <c r="Z229" i="28"/>
  <c r="Z230" i="28" s="1"/>
  <c r="Z229" i="29"/>
  <c r="Z230" i="29" s="1"/>
  <c r="AA228" i="29"/>
  <c r="AA228" i="31"/>
  <c r="Z229" i="31"/>
  <c r="Z230" i="31" s="1"/>
  <c r="Y229" i="30"/>
  <c r="Y230" i="30" s="1"/>
  <c r="Z228" i="30"/>
  <c r="AB228" i="18" l="1"/>
  <c r="AA229" i="18"/>
  <c r="AA230" i="18" s="1"/>
  <c r="AA229" i="28"/>
  <c r="AA230" i="28" s="1"/>
  <c r="AB228" i="28"/>
  <c r="AB228" i="29"/>
  <c r="AA229" i="29"/>
  <c r="AA230" i="29" s="1"/>
  <c r="AA229" i="31"/>
  <c r="AA230" i="31" s="1"/>
  <c r="AB228" i="31"/>
  <c r="AA228" i="30"/>
  <c r="Z229" i="30"/>
  <c r="Z230" i="30" s="1"/>
  <c r="AC228" i="18" l="1"/>
  <c r="AB229" i="18"/>
  <c r="AB230" i="18" s="1"/>
  <c r="AC228" i="28"/>
  <c r="AB229" i="28"/>
  <c r="AB230" i="28" s="1"/>
  <c r="AC228" i="29"/>
  <c r="AB229" i="29"/>
  <c r="AB230" i="29" s="1"/>
  <c r="AC228" i="31"/>
  <c r="AB229" i="31"/>
  <c r="AB230" i="31" s="1"/>
  <c r="AA229" i="30"/>
  <c r="AA230" i="30" s="1"/>
  <c r="AB228" i="30"/>
  <c r="AC229" i="18" l="1"/>
  <c r="AC230" i="18" s="1"/>
  <c r="AD228" i="18"/>
  <c r="AC229" i="28"/>
  <c r="AC230" i="28" s="1"/>
  <c r="AD228" i="28"/>
  <c r="AC229" i="29"/>
  <c r="AC230" i="29" s="1"/>
  <c r="AD228" i="29"/>
  <c r="AC229" i="31"/>
  <c r="AC230" i="31" s="1"/>
  <c r="AD228" i="31"/>
  <c r="AC228" i="30"/>
  <c r="AB229" i="30"/>
  <c r="AB230" i="30" s="1"/>
  <c r="AE228" i="18" l="1"/>
  <c r="AD229" i="18"/>
  <c r="AD230" i="18" s="1"/>
  <c r="AE228" i="28"/>
  <c r="AD229" i="28"/>
  <c r="AD230" i="28" s="1"/>
  <c r="AD229" i="29"/>
  <c r="AD230" i="29" s="1"/>
  <c r="AE228" i="29"/>
  <c r="AE228" i="31"/>
  <c r="AD229" i="31"/>
  <c r="AD230" i="31" s="1"/>
  <c r="AC229" i="30"/>
  <c r="AC230" i="30" s="1"/>
  <c r="AD228" i="30"/>
  <c r="AF228" i="18" l="1"/>
  <c r="AE229" i="18"/>
  <c r="AE230" i="18" s="1"/>
  <c r="AE229" i="28"/>
  <c r="AE230" i="28" s="1"/>
  <c r="AF228" i="28"/>
  <c r="AE229" i="29"/>
  <c r="AE230" i="29" s="1"/>
  <c r="AF228" i="29"/>
  <c r="AE229" i="31"/>
  <c r="AE230" i="31" s="1"/>
  <c r="AF228" i="31"/>
  <c r="AE228" i="30"/>
  <c r="AD229" i="30"/>
  <c r="AD230" i="30" s="1"/>
  <c r="AG228" i="18" l="1"/>
  <c r="AF229" i="18"/>
  <c r="AF230" i="18" s="1"/>
  <c r="AG228" i="28"/>
  <c r="AF229" i="28"/>
  <c r="AF230" i="28" s="1"/>
  <c r="AG228" i="29"/>
  <c r="AF229" i="29"/>
  <c r="AF230" i="29" s="1"/>
  <c r="AG228" i="31"/>
  <c r="AF229" i="31"/>
  <c r="AF230" i="31" s="1"/>
  <c r="AE229" i="30"/>
  <c r="AE230" i="30" s="1"/>
  <c r="AF228" i="30"/>
  <c r="AG229" i="18" l="1"/>
  <c r="AG230" i="18" s="1"/>
  <c r="AH228" i="18"/>
  <c r="AG229" i="28"/>
  <c r="AG230" i="28" s="1"/>
  <c r="AH228" i="28"/>
  <c r="AG229" i="29"/>
  <c r="AG230" i="29" s="1"/>
  <c r="AH228" i="29"/>
  <c r="AG229" i="31"/>
  <c r="AG230" i="31" s="1"/>
  <c r="AH228" i="31"/>
  <c r="AG228" i="30"/>
  <c r="AF229" i="30"/>
  <c r="AF230" i="30" s="1"/>
  <c r="AH229" i="18" l="1"/>
  <c r="AH230" i="18" s="1"/>
  <c r="AI228" i="18"/>
  <c r="AI228" i="28"/>
  <c r="AH229" i="28"/>
  <c r="AH230" i="28" s="1"/>
  <c r="AH229" i="29"/>
  <c r="AH230" i="29" s="1"/>
  <c r="AI228" i="29"/>
  <c r="AI228" i="31"/>
  <c r="AH229" i="31"/>
  <c r="AH230" i="31" s="1"/>
  <c r="AG229" i="30"/>
  <c r="AG230" i="30" s="1"/>
  <c r="AH228" i="30"/>
  <c r="AJ228" i="18" l="1"/>
  <c r="AI229" i="18"/>
  <c r="AI230" i="18" s="1"/>
  <c r="AI229" i="28"/>
  <c r="AI230" i="28" s="1"/>
  <c r="AJ228" i="28"/>
  <c r="AI229" i="29"/>
  <c r="AI230" i="29" s="1"/>
  <c r="AJ228" i="29"/>
  <c r="AI229" i="31"/>
  <c r="AI230" i="31" s="1"/>
  <c r="AJ228" i="31"/>
  <c r="AI228" i="30"/>
  <c r="AH229" i="30"/>
  <c r="AH230" i="30" s="1"/>
  <c r="AK228" i="18" l="1"/>
  <c r="AJ229" i="18"/>
  <c r="AJ230" i="18" s="1"/>
  <c r="AK228" i="28"/>
  <c r="AJ229" i="28"/>
  <c r="AJ230" i="28" s="1"/>
  <c r="AK228" i="29"/>
  <c r="AJ229" i="29"/>
  <c r="AJ230" i="29" s="1"/>
  <c r="AK228" i="31"/>
  <c r="AJ229" i="31"/>
  <c r="AJ230" i="31" s="1"/>
  <c r="AI229" i="30"/>
  <c r="AI230" i="30" s="1"/>
  <c r="AJ228" i="30"/>
  <c r="AK229" i="18" l="1"/>
  <c r="AK230" i="18" s="1"/>
  <c r="AL228" i="18"/>
  <c r="AK229" i="28"/>
  <c r="AK230" i="28" s="1"/>
  <c r="AL228" i="28"/>
  <c r="AK229" i="29"/>
  <c r="AK230" i="29" s="1"/>
  <c r="AL228" i="29"/>
  <c r="AK229" i="31"/>
  <c r="AK230" i="31" s="1"/>
  <c r="AL228" i="31"/>
  <c r="AK228" i="30"/>
  <c r="AJ229" i="30"/>
  <c r="AJ230" i="30" s="1"/>
  <c r="AM228" i="18" l="1"/>
  <c r="AL229" i="18"/>
  <c r="AL230" i="18" s="1"/>
  <c r="AM228" i="28"/>
  <c r="AL229" i="28"/>
  <c r="AL230" i="28" s="1"/>
  <c r="AM228" i="29"/>
  <c r="AL229" i="29"/>
  <c r="AL230" i="29" s="1"/>
  <c r="AM228" i="31"/>
  <c r="AL229" i="31"/>
  <c r="AL230" i="31" s="1"/>
  <c r="AK229" i="30"/>
  <c r="AK230" i="30" s="1"/>
  <c r="AL228" i="30"/>
  <c r="AN228" i="18" l="1"/>
  <c r="AM229" i="18"/>
  <c r="AM230" i="18" s="1"/>
  <c r="AM229" i="28"/>
  <c r="AM230" i="28" s="1"/>
  <c r="AN228" i="28"/>
  <c r="AM229" i="29"/>
  <c r="AM230" i="29" s="1"/>
  <c r="AN228" i="29"/>
  <c r="AM229" i="31"/>
  <c r="AM230" i="31" s="1"/>
  <c r="AN228" i="31"/>
  <c r="AM228" i="30"/>
  <c r="AL229" i="30"/>
  <c r="AL230" i="30" s="1"/>
  <c r="AO228" i="18" l="1"/>
  <c r="AN229" i="18"/>
  <c r="AN230" i="18" s="1"/>
  <c r="AO228" i="28"/>
  <c r="AN229" i="28"/>
  <c r="AN230" i="28" s="1"/>
  <c r="AO228" i="29"/>
  <c r="AN229" i="29"/>
  <c r="AN230" i="29" s="1"/>
  <c r="AO228" i="31"/>
  <c r="AN229" i="31"/>
  <c r="AN230" i="31" s="1"/>
  <c r="AM229" i="30"/>
  <c r="AM230" i="30" s="1"/>
  <c r="AN228" i="30"/>
  <c r="AO229" i="18" l="1"/>
  <c r="AO230" i="18" s="1"/>
  <c r="AP228" i="18"/>
  <c r="AO229" i="28"/>
  <c r="AO230" i="28" s="1"/>
  <c r="AP228" i="28"/>
  <c r="AO229" i="29"/>
  <c r="AO230" i="29" s="1"/>
  <c r="AP228" i="29"/>
  <c r="AO229" i="31"/>
  <c r="AO230" i="31" s="1"/>
  <c r="AP228" i="31"/>
  <c r="AO228" i="30"/>
  <c r="AN229" i="30"/>
  <c r="AN230" i="30" s="1"/>
  <c r="AP229" i="18" l="1"/>
  <c r="AP230" i="18" s="1"/>
  <c r="AQ228" i="18"/>
  <c r="AQ229" i="18" s="1"/>
  <c r="AQ230" i="18" s="1"/>
  <c r="AQ228" i="28"/>
  <c r="AQ229" i="28" s="1"/>
  <c r="AQ230" i="28" s="1"/>
  <c r="AP229" i="28"/>
  <c r="AP230" i="28" s="1"/>
  <c r="AP229" i="29"/>
  <c r="AP230" i="29" s="1"/>
  <c r="AQ228" i="29"/>
  <c r="AQ229" i="29" s="1"/>
  <c r="AQ230" i="29" s="1"/>
  <c r="AQ228" i="31"/>
  <c r="AQ229" i="31" s="1"/>
  <c r="AQ230" i="31" s="1"/>
  <c r="AP229" i="31"/>
  <c r="AP230" i="31" s="1"/>
  <c r="AO229" i="30"/>
  <c r="AO230" i="30" s="1"/>
  <c r="AP228" i="30"/>
  <c r="AQ228" i="30" l="1"/>
  <c r="AQ229" i="30" s="1"/>
  <c r="AQ230" i="30" s="1"/>
  <c r="AP229" i="30"/>
  <c r="AP230" i="30" s="1"/>
  <c r="W174" i="31" l="1"/>
  <c r="W186" i="31"/>
  <c r="AF185" i="31"/>
  <c r="V166" i="31"/>
  <c r="AD186" i="31"/>
  <c r="U185" i="31"/>
  <c r="T174" i="31"/>
  <c r="AC185" i="31"/>
  <c r="S174" i="31"/>
  <c r="W173" i="31"/>
  <c r="W184" i="31"/>
  <c r="AF183" i="31"/>
  <c r="V173" i="31"/>
  <c r="AE184" i="31"/>
  <c r="V183" i="31"/>
  <c r="U184" i="31"/>
  <c r="U183" i="31"/>
  <c r="T173" i="31"/>
  <c r="AC183" i="31"/>
  <c r="S173" i="31"/>
  <c r="S165" i="31"/>
  <c r="BC170" i="31"/>
  <c r="J207" i="31"/>
  <c r="G207" i="31"/>
  <c r="D207" i="31"/>
  <c r="J206" i="31"/>
  <c r="G206" i="31"/>
  <c r="D206" i="31"/>
  <c r="J200" i="31"/>
  <c r="G200" i="31"/>
  <c r="D200" i="31"/>
  <c r="J199" i="31"/>
  <c r="G199" i="31"/>
  <c r="D199" i="31"/>
  <c r="E193" i="31"/>
  <c r="E192" i="31"/>
  <c r="I191" i="31"/>
  <c r="E191" i="31"/>
  <c r="I190" i="31"/>
  <c r="E190" i="31"/>
  <c r="I189" i="31"/>
  <c r="E189" i="31"/>
  <c r="AE185" i="31"/>
  <c r="AD185" i="31"/>
  <c r="V185" i="31"/>
  <c r="AD183" i="31"/>
  <c r="AB183" i="31"/>
  <c r="S183" i="31"/>
  <c r="BE179" i="31"/>
  <c r="BD179" i="31"/>
  <c r="BC179" i="31"/>
  <c r="BB179" i="31"/>
  <c r="BA179" i="31"/>
  <c r="AZ179" i="31"/>
  <c r="AY179" i="31"/>
  <c r="AX179" i="31"/>
  <c r="AW179" i="31"/>
  <c r="AV179" i="31"/>
  <c r="AU179" i="31"/>
  <c r="AT179" i="31"/>
  <c r="AS179" i="31"/>
  <c r="AR179" i="31"/>
  <c r="AQ179" i="31"/>
  <c r="AP179" i="31"/>
  <c r="AO179" i="31"/>
  <c r="AN179" i="31"/>
  <c r="AM179" i="31"/>
  <c r="AL179" i="31"/>
  <c r="AK179" i="31"/>
  <c r="AJ179" i="31"/>
  <c r="AI179" i="31"/>
  <c r="AH179" i="31"/>
  <c r="AG179" i="31"/>
  <c r="AF179" i="31"/>
  <c r="AE179" i="31"/>
  <c r="AD179" i="31"/>
  <c r="AC179" i="31"/>
  <c r="AB179" i="31"/>
  <c r="AA179" i="31"/>
  <c r="Z179" i="31"/>
  <c r="Y179" i="31"/>
  <c r="X179" i="31"/>
  <c r="W179" i="31"/>
  <c r="V179" i="31"/>
  <c r="U179" i="31"/>
  <c r="T179" i="31"/>
  <c r="S179" i="31"/>
  <c r="BE177" i="31"/>
  <c r="BD177" i="31"/>
  <c r="BC177" i="31"/>
  <c r="BA177" i="31"/>
  <c r="AZ177" i="31"/>
  <c r="AY177" i="31"/>
  <c r="AW177" i="31"/>
  <c r="AV177" i="31"/>
  <c r="AU177" i="31"/>
  <c r="AS177" i="31"/>
  <c r="AR177" i="31"/>
  <c r="AQ177" i="31"/>
  <c r="AO177" i="31"/>
  <c r="AN177" i="31"/>
  <c r="AM177" i="31"/>
  <c r="AK177" i="31"/>
  <c r="AJ177" i="31"/>
  <c r="AI177" i="31"/>
  <c r="AG177" i="31"/>
  <c r="AF177" i="31"/>
  <c r="AE177" i="31"/>
  <c r="AC177" i="31"/>
  <c r="AB177" i="31"/>
  <c r="AA177" i="31"/>
  <c r="Y177" i="31"/>
  <c r="X177" i="31"/>
  <c r="W177" i="31"/>
  <c r="U177" i="31"/>
  <c r="T177" i="31"/>
  <c r="S177" i="31"/>
  <c r="V174" i="31"/>
  <c r="U174" i="31"/>
  <c r="U173" i="31"/>
  <c r="BE172" i="31"/>
  <c r="BD172" i="31"/>
  <c r="BB172" i="31"/>
  <c r="BA172" i="31"/>
  <c r="AZ172" i="31"/>
  <c r="AX172" i="31"/>
  <c r="AW172" i="31"/>
  <c r="AV172" i="31"/>
  <c r="AT172" i="31"/>
  <c r="AS172" i="31"/>
  <c r="AR172" i="31"/>
  <c r="AP172" i="31"/>
  <c r="AO172" i="31"/>
  <c r="AN172" i="31"/>
  <c r="AL172" i="31"/>
  <c r="AK172" i="31"/>
  <c r="AJ172" i="31"/>
  <c r="AH172" i="31"/>
  <c r="AG172" i="31"/>
  <c r="AF172" i="31"/>
  <c r="AD172" i="31"/>
  <c r="AC172" i="31"/>
  <c r="AB172" i="31"/>
  <c r="Z172" i="31"/>
  <c r="Y172" i="31"/>
  <c r="X172" i="31"/>
  <c r="V172" i="31"/>
  <c r="U172" i="31"/>
  <c r="T172" i="31"/>
  <c r="BE170" i="31"/>
  <c r="BD170" i="31"/>
  <c r="BA170" i="31"/>
  <c r="AZ170" i="31"/>
  <c r="AY170" i="31"/>
  <c r="AV170" i="31"/>
  <c r="AU170" i="31"/>
  <c r="AS170" i="31"/>
  <c r="AQ170" i="31"/>
  <c r="AO170" i="31"/>
  <c r="AN170" i="31"/>
  <c r="AK170" i="31"/>
  <c r="AJ170" i="31"/>
  <c r="AI170" i="31"/>
  <c r="AF170" i="31"/>
  <c r="AE170" i="31"/>
  <c r="AD170" i="31"/>
  <c r="AB170" i="31"/>
  <c r="AA170" i="31"/>
  <c r="Z170" i="31"/>
  <c r="X170" i="31"/>
  <c r="W170" i="31"/>
  <c r="V170" i="31"/>
  <c r="T170" i="31"/>
  <c r="S170" i="31"/>
  <c r="S167" i="31"/>
  <c r="W166" i="31"/>
  <c r="W165" i="31"/>
  <c r="V165" i="31"/>
  <c r="T165" i="31"/>
  <c r="BE164" i="31"/>
  <c r="BD164" i="31"/>
  <c r="BC164" i="31"/>
  <c r="BA164" i="31"/>
  <c r="AZ164" i="31"/>
  <c r="AY164" i="31"/>
  <c r="AW164" i="31"/>
  <c r="AV164" i="31"/>
  <c r="AU164" i="31"/>
  <c r="AS164" i="31"/>
  <c r="AR164" i="31"/>
  <c r="AQ164" i="31"/>
  <c r="AO164" i="31"/>
  <c r="AN164" i="31"/>
  <c r="AM164" i="31"/>
  <c r="AK164" i="31"/>
  <c r="AJ164" i="31"/>
  <c r="AI164" i="31"/>
  <c r="AG164" i="31"/>
  <c r="AF164" i="31"/>
  <c r="AE164" i="31"/>
  <c r="AC164" i="31"/>
  <c r="AB164" i="31"/>
  <c r="AA164" i="31"/>
  <c r="Y164" i="31"/>
  <c r="X164" i="31"/>
  <c r="W164" i="31"/>
  <c r="U164" i="31"/>
  <c r="T164" i="31"/>
  <c r="S164" i="31"/>
  <c r="BE163" i="31"/>
  <c r="BD163" i="31"/>
  <c r="BC163" i="31"/>
  <c r="BB163" i="31"/>
  <c r="BA163" i="31"/>
  <c r="AZ163" i="31"/>
  <c r="AY163" i="31"/>
  <c r="AX163" i="31"/>
  <c r="AW163" i="31"/>
  <c r="AV163" i="31"/>
  <c r="AU163" i="31"/>
  <c r="AT163" i="31"/>
  <c r="AS163" i="31"/>
  <c r="AR163" i="31"/>
  <c r="AQ163" i="31"/>
  <c r="AP163" i="31"/>
  <c r="AO163" i="31"/>
  <c r="AN163" i="31"/>
  <c r="AM163" i="31"/>
  <c r="AL163" i="31"/>
  <c r="AK163" i="31"/>
  <c r="AJ163" i="31"/>
  <c r="AI163" i="31"/>
  <c r="AH163" i="31"/>
  <c r="AG163" i="31"/>
  <c r="AF163" i="31"/>
  <c r="AE163" i="31"/>
  <c r="AD163" i="31"/>
  <c r="AC163" i="31"/>
  <c r="AB163" i="31"/>
  <c r="AA163" i="31"/>
  <c r="Z163" i="31"/>
  <c r="Y163" i="31"/>
  <c r="X163" i="31"/>
  <c r="W163" i="31"/>
  <c r="V163" i="31"/>
  <c r="U163" i="31"/>
  <c r="T163" i="31"/>
  <c r="S163" i="31"/>
  <c r="R163" i="31"/>
  <c r="Q163" i="31"/>
  <c r="P163" i="31"/>
  <c r="O163" i="31"/>
  <c r="N163" i="31"/>
  <c r="M163" i="31"/>
  <c r="L163" i="31"/>
  <c r="K163" i="31"/>
  <c r="J163" i="31"/>
  <c r="I163" i="31"/>
  <c r="H163" i="31"/>
  <c r="G163" i="31"/>
  <c r="F163" i="31"/>
  <c r="E163" i="31"/>
  <c r="D163" i="31"/>
  <c r="F157" i="31" a="1"/>
  <c r="F157" i="31" s="1"/>
  <c r="F156" i="31" a="1"/>
  <c r="F156" i="31" s="1"/>
  <c r="S32" i="31" s="1"/>
  <c r="H153" i="31" a="1"/>
  <c r="H153" i="31" s="1"/>
  <c r="AX31" i="31" s="1"/>
  <c r="BA31" i="31" s="1"/>
  <c r="H152" i="31" a="1"/>
  <c r="H152" i="31" s="1"/>
  <c r="BE147" i="31"/>
  <c r="BE149" i="31" s="1"/>
  <c r="BD147" i="31"/>
  <c r="BD149" i="31" s="1"/>
  <c r="BC147" i="31"/>
  <c r="BC149" i="31" s="1"/>
  <c r="BB147" i="31"/>
  <c r="BB149" i="31" s="1"/>
  <c r="BA147" i="31"/>
  <c r="BA149" i="31" s="1"/>
  <c r="AZ147" i="31"/>
  <c r="AZ149" i="31" s="1"/>
  <c r="AY147" i="31"/>
  <c r="AY149" i="31" s="1"/>
  <c r="AX147" i="31"/>
  <c r="AX149" i="31" s="1"/>
  <c r="AW147" i="31"/>
  <c r="AW149" i="31" s="1"/>
  <c r="AV147" i="31"/>
  <c r="AV149" i="31" s="1"/>
  <c r="AU147" i="31"/>
  <c r="AU149" i="31" s="1"/>
  <c r="AT147" i="31"/>
  <c r="AT149" i="31" s="1"/>
  <c r="AS147" i="31"/>
  <c r="AS149" i="31" s="1"/>
  <c r="AR147" i="31"/>
  <c r="AR149" i="31" s="1"/>
  <c r="AQ147" i="31"/>
  <c r="AQ149" i="31" s="1"/>
  <c r="AP147" i="31"/>
  <c r="AP149" i="31" s="1"/>
  <c r="AO147" i="31"/>
  <c r="AO149" i="31" s="1"/>
  <c r="AN147" i="31"/>
  <c r="AN149" i="31" s="1"/>
  <c r="AM147" i="31"/>
  <c r="AM149" i="31" s="1"/>
  <c r="AL147" i="31"/>
  <c r="AL149" i="31" s="1"/>
  <c r="AK147" i="31"/>
  <c r="AK149" i="31" s="1"/>
  <c r="AJ147" i="31"/>
  <c r="AJ149" i="31" s="1"/>
  <c r="AI147" i="31"/>
  <c r="AI149" i="31" s="1"/>
  <c r="AH147" i="31"/>
  <c r="AH149" i="31" s="1"/>
  <c r="AG147" i="31"/>
  <c r="AG149" i="31" s="1"/>
  <c r="AF147" i="31"/>
  <c r="AF149" i="31" s="1"/>
  <c r="AE147" i="31"/>
  <c r="AE149" i="31" s="1"/>
  <c r="AD147" i="31"/>
  <c r="AD149" i="31" s="1"/>
  <c r="AC147" i="31"/>
  <c r="AC149" i="31" s="1"/>
  <c r="AB147" i="31"/>
  <c r="AB149" i="31" s="1"/>
  <c r="AA147" i="31"/>
  <c r="AA149" i="31" s="1"/>
  <c r="Z147" i="31"/>
  <c r="Z149" i="31" s="1"/>
  <c r="Y147" i="31"/>
  <c r="Y149" i="31" s="1"/>
  <c r="X147" i="31"/>
  <c r="X149" i="31" s="1"/>
  <c r="W147" i="31"/>
  <c r="W149" i="31" s="1"/>
  <c r="V147" i="31"/>
  <c r="V149" i="31" s="1"/>
  <c r="U147" i="31"/>
  <c r="U149" i="31" s="1"/>
  <c r="T147" i="31"/>
  <c r="T149" i="31" s="1"/>
  <c r="S147" i="31"/>
  <c r="S149" i="31" s="1"/>
  <c r="BE142" i="31"/>
  <c r="BD142" i="31"/>
  <c r="BC142" i="31"/>
  <c r="BB142" i="31"/>
  <c r="BA142" i="31"/>
  <c r="AZ142" i="31"/>
  <c r="AY142"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BE140" i="31"/>
  <c r="BE143" i="31" s="1"/>
  <c r="BD140" i="31"/>
  <c r="BD143" i="31" s="1"/>
  <c r="BD145" i="31" s="1"/>
  <c r="BD30" i="31" s="1"/>
  <c r="BC140" i="31"/>
  <c r="BC143" i="31" s="1"/>
  <c r="BC145" i="31" s="1"/>
  <c r="BC30" i="31" s="1"/>
  <c r="BB140" i="31"/>
  <c r="BB143" i="31" s="1"/>
  <c r="BB145" i="31" s="1"/>
  <c r="BB30" i="31" s="1"/>
  <c r="BA140" i="31"/>
  <c r="BA143" i="31" s="1"/>
  <c r="AZ140" i="31"/>
  <c r="AZ143" i="31" s="1"/>
  <c r="AZ145" i="31" s="1"/>
  <c r="AZ30" i="31" s="1"/>
  <c r="AY140" i="31"/>
  <c r="AY143" i="31" s="1"/>
  <c r="AY145" i="31" s="1"/>
  <c r="AY30" i="31" s="1"/>
  <c r="AX140" i="31"/>
  <c r="AX143" i="31" s="1"/>
  <c r="AX145" i="31" s="1"/>
  <c r="AX30" i="31" s="1"/>
  <c r="AW140" i="31"/>
  <c r="AW143" i="31" s="1"/>
  <c r="K137" i="31" a="1"/>
  <c r="K137" i="31" s="1"/>
  <c r="J137" i="31" a="1"/>
  <c r="J137" i="31" s="1"/>
  <c r="I137" i="31" a="1"/>
  <c r="I137" i="31" s="1"/>
  <c r="H137" i="31" a="1"/>
  <c r="H137" i="31" s="1"/>
  <c r="G137" i="31" a="1"/>
  <c r="G137" i="31" s="1"/>
  <c r="F137" i="31" a="1"/>
  <c r="F137" i="31" s="1"/>
  <c r="E137" i="31" a="1"/>
  <c r="E137" i="31" s="1"/>
  <c r="D137" i="31" a="1"/>
  <c r="D137" i="31" s="1"/>
  <c r="C137" i="31" a="1"/>
  <c r="C137" i="31" s="1"/>
  <c r="B137" i="31" a="1"/>
  <c r="B137" i="31" s="1"/>
  <c r="A137" i="31" a="1"/>
  <c r="A137" i="31" s="1"/>
  <c r="K136" i="31" a="1"/>
  <c r="K136" i="31" s="1"/>
  <c r="J136" i="31" a="1"/>
  <c r="J136" i="31" s="1"/>
  <c r="I136" i="31" a="1"/>
  <c r="I136" i="31" s="1"/>
  <c r="H136" i="31" a="1"/>
  <c r="H136" i="31" s="1"/>
  <c r="G136" i="31" a="1"/>
  <c r="G136" i="31" s="1"/>
  <c r="F136" i="31" a="1"/>
  <c r="F136" i="31" s="1"/>
  <c r="E136" i="31" a="1"/>
  <c r="E136" i="31" s="1"/>
  <c r="D136" i="31" a="1"/>
  <c r="D136" i="31" s="1"/>
  <c r="C136" i="31" a="1"/>
  <c r="C136" i="31" s="1"/>
  <c r="B136" i="31" a="1"/>
  <c r="B136" i="31" s="1"/>
  <c r="AT140" i="31" s="1"/>
  <c r="AT143" i="31" s="1"/>
  <c r="AT145" i="31" s="1"/>
  <c r="AT30" i="31" s="1"/>
  <c r="BE130" i="31"/>
  <c r="BE20" i="31" s="1"/>
  <c r="BA130" i="31"/>
  <c r="BA20" i="31" s="1"/>
  <c r="AW130" i="31"/>
  <c r="AW20" i="31" s="1"/>
  <c r="AS130" i="31"/>
  <c r="AS20" i="31" s="1"/>
  <c r="AO130" i="31"/>
  <c r="AO20" i="31" s="1"/>
  <c r="AK130" i="31"/>
  <c r="AK20" i="31" s="1"/>
  <c r="AG130" i="31"/>
  <c r="AG20" i="31" s="1"/>
  <c r="AC130" i="31"/>
  <c r="AC20" i="31" s="1"/>
  <c r="Y130" i="31"/>
  <c r="Y20" i="31" s="1"/>
  <c r="U130" i="31"/>
  <c r="U20" i="31" s="1"/>
  <c r="N124" i="31"/>
  <c r="O121" i="31"/>
  <c r="L121" i="31"/>
  <c r="I121" i="31"/>
  <c r="O120" i="31"/>
  <c r="L120" i="31"/>
  <c r="I120" i="31"/>
  <c r="AY118" i="31"/>
  <c r="AR118" i="31"/>
  <c r="AE118" i="31"/>
  <c r="AB118" i="31"/>
  <c r="Y118" i="31"/>
  <c r="O118" i="31"/>
  <c r="L118" i="31"/>
  <c r="T124" i="31" s="1"/>
  <c r="I118" i="31"/>
  <c r="AR117" i="31"/>
  <c r="AH115" i="31"/>
  <c r="AR119" i="31" s="1"/>
  <c r="AR113" i="31"/>
  <c r="AY117" i="31" s="1"/>
  <c r="I108" i="31"/>
  <c r="F108" i="31"/>
  <c r="AV107" i="31"/>
  <c r="AR107" i="31"/>
  <c r="AN107" i="31"/>
  <c r="AJ107" i="31"/>
  <c r="AF107" i="31"/>
  <c r="AB107" i="31"/>
  <c r="AV106" i="31"/>
  <c r="AR106" i="31"/>
  <c r="AN106" i="31"/>
  <c r="AJ106" i="31"/>
  <c r="AF106" i="31"/>
  <c r="AB106" i="31"/>
  <c r="AZ106" i="31" s="1"/>
  <c r="AV96" i="31"/>
  <c r="AV97" i="31" s="1"/>
  <c r="AR96" i="31"/>
  <c r="AR97" i="31" s="1"/>
  <c r="AN96" i="31"/>
  <c r="AN97" i="31" s="1"/>
  <c r="AJ96" i="31"/>
  <c r="AJ97" i="31" s="1"/>
  <c r="AF96" i="31"/>
  <c r="AF97" i="31" s="1"/>
  <c r="AB96" i="31"/>
  <c r="AB97" i="31" s="1"/>
  <c r="AZ94" i="31"/>
  <c r="BB91" i="31"/>
  <c r="AV91" i="31"/>
  <c r="AS91" i="31"/>
  <c r="AP91" i="31"/>
  <c r="AM91" i="31"/>
  <c r="AK91" i="31"/>
  <c r="AH91" i="31"/>
  <c r="AB91" i="31"/>
  <c r="Z91" i="31"/>
  <c r="X91" i="31"/>
  <c r="V91" i="31"/>
  <c r="T91" i="31"/>
  <c r="R91" i="31"/>
  <c r="H91" i="31"/>
  <c r="BB90" i="31"/>
  <c r="AY90" i="31"/>
  <c r="AV90" i="31"/>
  <c r="AS90" i="31"/>
  <c r="AP90" i="31"/>
  <c r="AM90" i="31"/>
  <c r="AK90" i="31"/>
  <c r="AE90" i="31"/>
  <c r="AB90" i="31"/>
  <c r="Z90" i="31"/>
  <c r="X90" i="31"/>
  <c r="V90" i="31"/>
  <c r="T90" i="31"/>
  <c r="R90" i="31"/>
  <c r="H90" i="31"/>
  <c r="AY89" i="31"/>
  <c r="AV89" i="31"/>
  <c r="AP89" i="31"/>
  <c r="AM89" i="31"/>
  <c r="AK89" i="31"/>
  <c r="AB89" i="31"/>
  <c r="Z89" i="31"/>
  <c r="X89" i="31"/>
  <c r="V89" i="31"/>
  <c r="T89" i="31"/>
  <c r="R89" i="31"/>
  <c r="H89" i="31"/>
  <c r="AV88" i="31"/>
  <c r="AS88" i="31"/>
  <c r="AM88" i="31"/>
  <c r="AK88" i="31"/>
  <c r="AB88" i="31"/>
  <c r="Z88" i="31"/>
  <c r="X88" i="31"/>
  <c r="V88" i="31"/>
  <c r="T88" i="31"/>
  <c r="R88" i="31"/>
  <c r="BB87" i="31"/>
  <c r="AV87" i="31"/>
  <c r="AS87" i="31"/>
  <c r="AP87" i="31"/>
  <c r="AM87" i="31"/>
  <c r="AK87" i="31"/>
  <c r="AH87" i="31"/>
  <c r="AB87" i="31"/>
  <c r="Z87" i="31"/>
  <c r="X87" i="31"/>
  <c r="V87" i="31"/>
  <c r="T87" i="31"/>
  <c r="R87" i="31"/>
  <c r="BB86" i="31"/>
  <c r="AY86" i="31"/>
  <c r="AV86" i="31"/>
  <c r="AS86" i="31"/>
  <c r="AP86" i="31"/>
  <c r="AM86" i="31"/>
  <c r="AK86" i="31"/>
  <c r="AH86" i="31"/>
  <c r="AE86" i="31"/>
  <c r="AB86" i="31"/>
  <c r="Z86" i="31"/>
  <c r="X86" i="31"/>
  <c r="V86" i="31"/>
  <c r="T86" i="31"/>
  <c r="R86" i="31"/>
  <c r="AY85" i="31"/>
  <c r="AV85" i="31"/>
  <c r="AP85" i="31"/>
  <c r="AM85" i="31"/>
  <c r="AK85" i="31"/>
  <c r="AB85" i="31"/>
  <c r="Z85" i="31"/>
  <c r="X85" i="31"/>
  <c r="V85" i="31"/>
  <c r="T85" i="31"/>
  <c r="R85" i="31"/>
  <c r="AV84" i="31"/>
  <c r="AB84" i="31"/>
  <c r="R84" i="31"/>
  <c r="V77" i="31"/>
  <c r="Y77" i="31" s="1"/>
  <c r="AZ75" i="31"/>
  <c r="P75" i="31"/>
  <c r="S74" i="31"/>
  <c r="Y74" i="31" s="1"/>
  <c r="Y73" i="31"/>
  <c r="Y72" i="31"/>
  <c r="P71" i="31"/>
  <c r="M71" i="31"/>
  <c r="G213" i="31" s="1"/>
  <c r="J71" i="31"/>
  <c r="G71" i="31"/>
  <c r="M79" i="31" s="1"/>
  <c r="D71" i="31"/>
  <c r="D213" i="31" s="1"/>
  <c r="N43" i="31"/>
  <c r="I43" i="31"/>
  <c r="D43" i="31"/>
  <c r="AP33" i="31"/>
  <c r="AP31" i="31"/>
  <c r="AG31" i="31"/>
  <c r="S31" i="31"/>
  <c r="H4" i="31"/>
  <c r="I4" i="31" s="1"/>
  <c r="N4" i="31" s="1"/>
  <c r="S4" i="31" s="1"/>
  <c r="T4" i="31" s="1"/>
  <c r="U4" i="31" s="1"/>
  <c r="V4" i="31" s="1"/>
  <c r="W4" i="31" s="1"/>
  <c r="X4" i="31" s="1"/>
  <c r="Y4" i="31" s="1"/>
  <c r="Z4" i="31" s="1"/>
  <c r="AA4" i="31" s="1"/>
  <c r="AB4" i="31" s="1"/>
  <c r="AC4" i="31" s="1"/>
  <c r="AD4" i="31" s="1"/>
  <c r="AE4" i="31" s="1"/>
  <c r="AF4" i="31" s="1"/>
  <c r="AG4" i="31" s="1"/>
  <c r="AH4" i="31" s="1"/>
  <c r="AI4" i="31" s="1"/>
  <c r="AJ4" i="31" s="1"/>
  <c r="AK4" i="31" s="1"/>
  <c r="AL4" i="31" s="1"/>
  <c r="AM4" i="31" s="1"/>
  <c r="AN4" i="31" s="1"/>
  <c r="AO4" i="31" s="1"/>
  <c r="AP4" i="31" s="1"/>
  <c r="AQ4" i="31" s="1"/>
  <c r="AR4" i="31" s="1"/>
  <c r="AS4" i="31" s="1"/>
  <c r="AT4" i="31" s="1"/>
  <c r="AU4" i="31" s="1"/>
  <c r="AV4" i="31" s="1"/>
  <c r="AW4" i="31" s="1"/>
  <c r="AX4" i="31" s="1"/>
  <c r="AY4" i="31" s="1"/>
  <c r="AZ4" i="31" s="1"/>
  <c r="BA4" i="31" s="1"/>
  <c r="BB4" i="31" s="1"/>
  <c r="BC4" i="31" s="1"/>
  <c r="BD4" i="31" s="1"/>
  <c r="BE4" i="31" s="1"/>
  <c r="BC2" i="31"/>
  <c r="D2" i="31"/>
  <c r="D67" i="31" s="1"/>
  <c r="W174" i="30"/>
  <c r="W186" i="30"/>
  <c r="W185" i="30"/>
  <c r="V174" i="30"/>
  <c r="V166" i="30"/>
  <c r="AE185" i="30"/>
  <c r="U174" i="30"/>
  <c r="AD186" i="30"/>
  <c r="U185" i="30"/>
  <c r="T174" i="30"/>
  <c r="AC185" i="30"/>
  <c r="S174" i="30"/>
  <c r="AB185" i="30"/>
  <c r="W173" i="30"/>
  <c r="W184" i="30"/>
  <c r="AF183" i="30"/>
  <c r="V173" i="30"/>
  <c r="AE184" i="30"/>
  <c r="AE183" i="30"/>
  <c r="U173" i="30"/>
  <c r="T173" i="30"/>
  <c r="S173" i="30"/>
  <c r="S165" i="30"/>
  <c r="BE170" i="30"/>
  <c r="BC177" i="30"/>
  <c r="S167" i="30"/>
  <c r="J207" i="30"/>
  <c r="G207" i="30"/>
  <c r="D207" i="30"/>
  <c r="J206" i="30"/>
  <c r="G206" i="30"/>
  <c r="D206" i="30"/>
  <c r="J200" i="30"/>
  <c r="G200" i="30"/>
  <c r="D200" i="30"/>
  <c r="J199" i="30"/>
  <c r="G199" i="30"/>
  <c r="D199" i="30"/>
  <c r="E193" i="30"/>
  <c r="Q189" i="30" s="1"/>
  <c r="I191" i="30"/>
  <c r="E191" i="30"/>
  <c r="I190" i="30"/>
  <c r="E190" i="30"/>
  <c r="I189" i="30"/>
  <c r="V185" i="30"/>
  <c r="T185" i="30"/>
  <c r="AB183" i="30"/>
  <c r="V183" i="30"/>
  <c r="S183"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AS177" i="30"/>
  <c r="AN177" i="30"/>
  <c r="X177" i="30"/>
  <c r="S177" i="30"/>
  <c r="BE172" i="30"/>
  <c r="BD172" i="30"/>
  <c r="BB172" i="30"/>
  <c r="BA172" i="30"/>
  <c r="AZ172" i="30"/>
  <c r="AX172" i="30"/>
  <c r="AW172" i="30"/>
  <c r="AV172" i="30"/>
  <c r="AT172" i="30"/>
  <c r="AS172" i="30"/>
  <c r="AR172" i="30"/>
  <c r="AP172" i="30"/>
  <c r="AO172" i="30"/>
  <c r="AN172" i="30"/>
  <c r="AL172" i="30"/>
  <c r="AK172" i="30"/>
  <c r="AJ172" i="30"/>
  <c r="AH172" i="30"/>
  <c r="AG172" i="30"/>
  <c r="AF172" i="30"/>
  <c r="AD172" i="30"/>
  <c r="AC172" i="30"/>
  <c r="AB172" i="30"/>
  <c r="Z172" i="30"/>
  <c r="Y172" i="30"/>
  <c r="X172" i="30"/>
  <c r="V172" i="30"/>
  <c r="U172" i="30"/>
  <c r="T172" i="30"/>
  <c r="BA170" i="30"/>
  <c r="AS170" i="30"/>
  <c r="AN170" i="30"/>
  <c r="AE170" i="30"/>
  <c r="AA170" i="30"/>
  <c r="T170" i="30"/>
  <c r="U166" i="30"/>
  <c r="W165" i="30"/>
  <c r="V165" i="30"/>
  <c r="AZ164" i="30"/>
  <c r="AV164" i="30"/>
  <c r="AO164" i="30"/>
  <c r="AK164" i="30"/>
  <c r="AE164" i="30"/>
  <c r="AA164" i="30"/>
  <c r="T164" i="30"/>
  <c r="BE163" i="30"/>
  <c r="BE130" i="30" s="1"/>
  <c r="BE20" i="30" s="1"/>
  <c r="BD163" i="30"/>
  <c r="BC163" i="30"/>
  <c r="BC130" i="30" s="1"/>
  <c r="BC20" i="30" s="1"/>
  <c r="BB163" i="30"/>
  <c r="BA163" i="30"/>
  <c r="AZ163" i="30"/>
  <c r="AY163" i="30"/>
  <c r="AY130" i="30" s="1"/>
  <c r="AY20" i="30" s="1"/>
  <c r="AX163" i="30"/>
  <c r="AW163" i="30"/>
  <c r="AW130" i="30" s="1"/>
  <c r="AW20" i="30" s="1"/>
  <c r="AV163" i="30"/>
  <c r="AU163" i="30"/>
  <c r="AU130" i="30" s="1"/>
  <c r="AU20" i="30" s="1"/>
  <c r="AT163" i="30"/>
  <c r="AS163" i="30"/>
  <c r="AS130" i="30" s="1"/>
  <c r="AS20" i="30" s="1"/>
  <c r="AR163" i="30"/>
  <c r="AQ163" i="30"/>
  <c r="AQ130" i="30" s="1"/>
  <c r="AQ20" i="30" s="1"/>
  <c r="AP163" i="30"/>
  <c r="AO163" i="30"/>
  <c r="AO130" i="30" s="1"/>
  <c r="AO20" i="30" s="1"/>
  <c r="AN163" i="30"/>
  <c r="AM163" i="30"/>
  <c r="AM130" i="30" s="1"/>
  <c r="AM20" i="30" s="1"/>
  <c r="AL163" i="30"/>
  <c r="AK163" i="30"/>
  <c r="AK130" i="30" s="1"/>
  <c r="AK20" i="30" s="1"/>
  <c r="AJ163" i="30"/>
  <c r="AI163" i="30"/>
  <c r="AI130" i="30" s="1"/>
  <c r="AI20" i="30" s="1"/>
  <c r="AH163" i="30"/>
  <c r="AG163" i="30"/>
  <c r="AG130" i="30" s="1"/>
  <c r="AG20" i="30" s="1"/>
  <c r="AF163" i="30"/>
  <c r="AE163" i="30"/>
  <c r="AE130" i="30" s="1"/>
  <c r="AE20" i="30" s="1"/>
  <c r="AD163" i="30"/>
  <c r="AC163" i="30"/>
  <c r="AB163" i="30"/>
  <c r="AA163" i="30"/>
  <c r="AA130" i="30" s="1"/>
  <c r="AA20" i="30" s="1"/>
  <c r="Z163" i="30"/>
  <c r="Y163" i="30"/>
  <c r="Y130" i="30" s="1"/>
  <c r="Y20" i="30" s="1"/>
  <c r="X163" i="30"/>
  <c r="W163" i="30"/>
  <c r="W130" i="30" s="1"/>
  <c r="W20" i="30" s="1"/>
  <c r="V163" i="30"/>
  <c r="U163" i="30"/>
  <c r="U130" i="30" s="1"/>
  <c r="U20" i="30" s="1"/>
  <c r="T163" i="30"/>
  <c r="S163" i="30"/>
  <c r="R163" i="30"/>
  <c r="Q163" i="30"/>
  <c r="P163" i="30"/>
  <c r="O163" i="30"/>
  <c r="N163" i="30"/>
  <c r="M163" i="30"/>
  <c r="L163" i="30"/>
  <c r="K163" i="30"/>
  <c r="J163" i="30"/>
  <c r="I163" i="30"/>
  <c r="H163" i="30"/>
  <c r="G163" i="30"/>
  <c r="F163" i="30"/>
  <c r="E163" i="30"/>
  <c r="D163" i="30"/>
  <c r="F157" i="30" a="1"/>
  <c r="F157" i="30" s="1"/>
  <c r="F156" i="30" a="1"/>
  <c r="F156" i="30" s="1"/>
  <c r="S32" i="30" s="1"/>
  <c r="H153" i="30" a="1"/>
  <c r="H153" i="30" s="1"/>
  <c r="H152" i="30" a="1"/>
  <c r="H152" i="30" s="1"/>
  <c r="BE147" i="30"/>
  <c r="BE149" i="30" s="1"/>
  <c r="BD147" i="30"/>
  <c r="BD149" i="30" s="1"/>
  <c r="BC147" i="30"/>
  <c r="BC149" i="30" s="1"/>
  <c r="BB147" i="30"/>
  <c r="BB149" i="30" s="1"/>
  <c r="BA147" i="30"/>
  <c r="BA149" i="30" s="1"/>
  <c r="AZ147" i="30"/>
  <c r="AZ149" i="30" s="1"/>
  <c r="AY147" i="30"/>
  <c r="AY149" i="30" s="1"/>
  <c r="AX147" i="30"/>
  <c r="AX149" i="30" s="1"/>
  <c r="AW147" i="30"/>
  <c r="AW149" i="30" s="1"/>
  <c r="AV147" i="30"/>
  <c r="AV149" i="30" s="1"/>
  <c r="AU147" i="30"/>
  <c r="AU149" i="30" s="1"/>
  <c r="AT147" i="30"/>
  <c r="AT149" i="30" s="1"/>
  <c r="AS147" i="30"/>
  <c r="AS149" i="30" s="1"/>
  <c r="AR147" i="30"/>
  <c r="AR149" i="30" s="1"/>
  <c r="AQ147" i="30"/>
  <c r="AQ149" i="30" s="1"/>
  <c r="AP147" i="30"/>
  <c r="AP149" i="30" s="1"/>
  <c r="AO147" i="30"/>
  <c r="AO149" i="30" s="1"/>
  <c r="AN147" i="30"/>
  <c r="AN149" i="30" s="1"/>
  <c r="AM147" i="30"/>
  <c r="AM149" i="30" s="1"/>
  <c r="AL147" i="30"/>
  <c r="AL149" i="30" s="1"/>
  <c r="AK147" i="30"/>
  <c r="AK149" i="30" s="1"/>
  <c r="AJ147" i="30"/>
  <c r="AJ149" i="30" s="1"/>
  <c r="AI147" i="30"/>
  <c r="AI149" i="30" s="1"/>
  <c r="AH147" i="30"/>
  <c r="AH149" i="30" s="1"/>
  <c r="AG147" i="30"/>
  <c r="AG149" i="30" s="1"/>
  <c r="AF147" i="30"/>
  <c r="AF149" i="30" s="1"/>
  <c r="AE147" i="30"/>
  <c r="AE149" i="30" s="1"/>
  <c r="AD147" i="30"/>
  <c r="AD149" i="30" s="1"/>
  <c r="AC147" i="30"/>
  <c r="AC149" i="30" s="1"/>
  <c r="AB147" i="30"/>
  <c r="AB149" i="30" s="1"/>
  <c r="AA147" i="30"/>
  <c r="AA149" i="30" s="1"/>
  <c r="Z147" i="30"/>
  <c r="Z149" i="30" s="1"/>
  <c r="Y147" i="30"/>
  <c r="Y149" i="30" s="1"/>
  <c r="X147" i="30"/>
  <c r="X149" i="30" s="1"/>
  <c r="W147" i="30"/>
  <c r="W149" i="30" s="1"/>
  <c r="V147" i="30"/>
  <c r="V149" i="30" s="1"/>
  <c r="U147" i="30"/>
  <c r="U149" i="30" s="1"/>
  <c r="T147" i="30"/>
  <c r="T149" i="30" s="1"/>
  <c r="S147" i="30"/>
  <c r="S149" i="30" s="1"/>
  <c r="BE142" i="30"/>
  <c r="BD142" i="30"/>
  <c r="BC142" i="30"/>
  <c r="BB142" i="30"/>
  <c r="BA142" i="30"/>
  <c r="AZ142"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BE140" i="30"/>
  <c r="BE143" i="30" s="1"/>
  <c r="BD140" i="30"/>
  <c r="BD143" i="30" s="1"/>
  <c r="BD28" i="30" s="1"/>
  <c r="BC140" i="30"/>
  <c r="BC143" i="30" s="1"/>
  <c r="BC145" i="30" s="1"/>
  <c r="BC30" i="30" s="1"/>
  <c r="BB140" i="30"/>
  <c r="BB143" i="30" s="1"/>
  <c r="BB145" i="30" s="1"/>
  <c r="BB30" i="30" s="1"/>
  <c r="BA140" i="30"/>
  <c r="BA143" i="30" s="1"/>
  <c r="AZ140" i="30"/>
  <c r="AZ143" i="30" s="1"/>
  <c r="AZ145" i="30" s="1"/>
  <c r="AZ30" i="30" s="1"/>
  <c r="AY140" i="30"/>
  <c r="AY143" i="30" s="1"/>
  <c r="AY145" i="30" s="1"/>
  <c r="AY30" i="30" s="1"/>
  <c r="AX140" i="30"/>
  <c r="AX143" i="30" s="1"/>
  <c r="AX145" i="30" s="1"/>
  <c r="AX30" i="30" s="1"/>
  <c r="AW140" i="30"/>
  <c r="AW143" i="30" s="1"/>
  <c r="C137" i="30" a="1"/>
  <c r="C137" i="30" s="1"/>
  <c r="B137" i="30" a="1"/>
  <c r="B137" i="30" s="1"/>
  <c r="A137" i="30" a="1"/>
  <c r="A137" i="30" s="1"/>
  <c r="C136" i="30" a="1"/>
  <c r="C136" i="30" s="1"/>
  <c r="B136" i="30" a="1"/>
  <c r="B136" i="30" s="1"/>
  <c r="AV140" i="30" s="1"/>
  <c r="AV143" i="30" s="1"/>
  <c r="AV145" i="30" s="1"/>
  <c r="AV30" i="30" s="1"/>
  <c r="BA130" i="30"/>
  <c r="BA20" i="30" s="1"/>
  <c r="AR130" i="30"/>
  <c r="AR20" i="30" s="1"/>
  <c r="AC130" i="30"/>
  <c r="AC20" i="30" s="1"/>
  <c r="AB130" i="30"/>
  <c r="AB20" i="30" s="1"/>
  <c r="S130" i="30"/>
  <c r="N124" i="30"/>
  <c r="O121" i="30"/>
  <c r="L121" i="30"/>
  <c r="I121" i="30"/>
  <c r="O120" i="30"/>
  <c r="L120" i="30"/>
  <c r="I120" i="30"/>
  <c r="AY118" i="30"/>
  <c r="AR118" i="30"/>
  <c r="AE118" i="30"/>
  <c r="AB118" i="30"/>
  <c r="Y118" i="30"/>
  <c r="O118" i="30"/>
  <c r="L118" i="30"/>
  <c r="T124" i="30" s="1"/>
  <c r="I118" i="30"/>
  <c r="AR117" i="30"/>
  <c r="AH115" i="30"/>
  <c r="AR119" i="30" s="1"/>
  <c r="AR113" i="30"/>
  <c r="AY117" i="30" s="1"/>
  <c r="I108" i="30"/>
  <c r="F108" i="30"/>
  <c r="AV107" i="30"/>
  <c r="AR107" i="30"/>
  <c r="AN107" i="30"/>
  <c r="AJ107" i="30"/>
  <c r="AF107" i="30"/>
  <c r="AB107" i="30"/>
  <c r="AV106" i="30"/>
  <c r="AR106" i="30"/>
  <c r="AN106" i="30"/>
  <c r="AJ106" i="30"/>
  <c r="AF106" i="30"/>
  <c r="AB106" i="30"/>
  <c r="AZ106" i="30" s="1"/>
  <c r="AV96" i="30"/>
  <c r="AV97" i="30" s="1"/>
  <c r="AR96" i="30"/>
  <c r="AR97" i="30" s="1"/>
  <c r="AN96" i="30"/>
  <c r="AN97" i="30" s="1"/>
  <c r="AJ96" i="30"/>
  <c r="AJ97" i="30" s="1"/>
  <c r="AF96" i="30"/>
  <c r="AF97" i="30" s="1"/>
  <c r="AB96" i="30"/>
  <c r="AB97" i="30" s="1"/>
  <c r="AZ94" i="30"/>
  <c r="BB91" i="30"/>
  <c r="AV91" i="30"/>
  <c r="AP91" i="30"/>
  <c r="AB91" i="30"/>
  <c r="R91" i="30"/>
  <c r="H91" i="30"/>
  <c r="BB90" i="30"/>
  <c r="AY90" i="30"/>
  <c r="AV90" i="30"/>
  <c r="AP90" i="30"/>
  <c r="AE90" i="30"/>
  <c r="AB90" i="30"/>
  <c r="R90" i="30"/>
  <c r="H90" i="30"/>
  <c r="AY89" i="30"/>
  <c r="AV89" i="30"/>
  <c r="AP89" i="30"/>
  <c r="AB89" i="30"/>
  <c r="R89" i="30"/>
  <c r="H89" i="30"/>
  <c r="AV88" i="30"/>
  <c r="AB88" i="30"/>
  <c r="R88" i="30"/>
  <c r="BB87" i="30"/>
  <c r="AV87" i="30"/>
  <c r="AP87" i="30"/>
  <c r="AB87" i="30"/>
  <c r="R87" i="30"/>
  <c r="BB86" i="30"/>
  <c r="AY86" i="30"/>
  <c r="AV86" i="30"/>
  <c r="AP86" i="30"/>
  <c r="AE86" i="30"/>
  <c r="AB86" i="30"/>
  <c r="R86" i="30"/>
  <c r="AY85" i="30"/>
  <c r="AV85" i="30"/>
  <c r="AP85" i="30"/>
  <c r="AB85" i="30"/>
  <c r="R85" i="30"/>
  <c r="AV84" i="30"/>
  <c r="AB84" i="30"/>
  <c r="R84" i="30"/>
  <c r="V77" i="30"/>
  <c r="Y77" i="30" s="1"/>
  <c r="AZ75" i="30"/>
  <c r="P75" i="30"/>
  <c r="S74" i="30"/>
  <c r="Y74" i="30" s="1"/>
  <c r="Y73" i="30"/>
  <c r="Y72" i="30"/>
  <c r="P71" i="30"/>
  <c r="M71" i="30"/>
  <c r="J71" i="30"/>
  <c r="G71" i="30"/>
  <c r="D71" i="30"/>
  <c r="D213" i="30" s="1"/>
  <c r="N44" i="30"/>
  <c r="N43" i="30"/>
  <c r="I43" i="30"/>
  <c r="D43" i="30"/>
  <c r="AP33" i="30"/>
  <c r="AX31" i="30"/>
  <c r="BA31" i="30" s="1"/>
  <c r="AP31" i="30"/>
  <c r="AG31" i="30"/>
  <c r="S31" i="30"/>
  <c r="H4" i="30"/>
  <c r="I4" i="30" s="1"/>
  <c r="N4" i="30" s="1"/>
  <c r="S4" i="30" s="1"/>
  <c r="T4" i="30" s="1"/>
  <c r="U4" i="30" s="1"/>
  <c r="V4" i="30" s="1"/>
  <c r="W4" i="30" s="1"/>
  <c r="X4" i="30" s="1"/>
  <c r="Y4" i="30" s="1"/>
  <c r="Z4" i="30" s="1"/>
  <c r="AA4" i="30" s="1"/>
  <c r="AB4" i="30" s="1"/>
  <c r="AC4" i="30" s="1"/>
  <c r="AD4" i="30" s="1"/>
  <c r="AE4" i="30" s="1"/>
  <c r="AF4" i="30" s="1"/>
  <c r="AG4" i="30" s="1"/>
  <c r="AH4" i="30" s="1"/>
  <c r="AI4" i="30" s="1"/>
  <c r="AJ4" i="30" s="1"/>
  <c r="AK4" i="30" s="1"/>
  <c r="AL4" i="30" s="1"/>
  <c r="AM4" i="30" s="1"/>
  <c r="AN4" i="30" s="1"/>
  <c r="AO4" i="30" s="1"/>
  <c r="AP4" i="30" s="1"/>
  <c r="AQ4" i="30" s="1"/>
  <c r="AR4" i="30" s="1"/>
  <c r="AS4" i="30" s="1"/>
  <c r="AT4" i="30" s="1"/>
  <c r="AU4" i="30" s="1"/>
  <c r="AV4" i="30" s="1"/>
  <c r="AW4" i="30" s="1"/>
  <c r="AX4" i="30" s="1"/>
  <c r="AY4" i="30" s="1"/>
  <c r="AZ4" i="30" s="1"/>
  <c r="BA4" i="30" s="1"/>
  <c r="BB4" i="30" s="1"/>
  <c r="BC4" i="30" s="1"/>
  <c r="BD4" i="30" s="1"/>
  <c r="BE4" i="30" s="1"/>
  <c r="BC2" i="30"/>
  <c r="D2" i="30"/>
  <c r="D67" i="30" s="1"/>
  <c r="W174" i="29"/>
  <c r="W186" i="29"/>
  <c r="W185" i="29"/>
  <c r="V174" i="29"/>
  <c r="V166" i="29"/>
  <c r="V185" i="29"/>
  <c r="U174" i="29"/>
  <c r="U186" i="29"/>
  <c r="U185" i="29"/>
  <c r="T174" i="29"/>
  <c r="AC185" i="29"/>
  <c r="S174" i="29"/>
  <c r="S186" i="29"/>
  <c r="W173" i="29"/>
  <c r="AF183" i="29"/>
  <c r="V173" i="29"/>
  <c r="AE184" i="29"/>
  <c r="AE183" i="29"/>
  <c r="U173" i="29"/>
  <c r="U183" i="29"/>
  <c r="T173" i="29"/>
  <c r="T184" i="29"/>
  <c r="AC183" i="29"/>
  <c r="S173" i="29"/>
  <c r="S165" i="29"/>
  <c r="AB183" i="29"/>
  <c r="BE170" i="29"/>
  <c r="BE172" i="29"/>
  <c r="BD177" i="29"/>
  <c r="S167" i="29"/>
  <c r="J207" i="29"/>
  <c r="G207" i="29"/>
  <c r="D207" i="29"/>
  <c r="J206" i="29"/>
  <c r="G206" i="29"/>
  <c r="D206" i="29"/>
  <c r="J200" i="29"/>
  <c r="G200" i="29"/>
  <c r="D200" i="29"/>
  <c r="J199" i="29"/>
  <c r="G199" i="29"/>
  <c r="D199" i="29"/>
  <c r="E193" i="29"/>
  <c r="E192" i="29"/>
  <c r="I191" i="29"/>
  <c r="E191" i="29"/>
  <c r="I190" i="29"/>
  <c r="E190" i="29"/>
  <c r="I189" i="29"/>
  <c r="E18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AL172" i="29"/>
  <c r="AZ170" i="29"/>
  <c r="S166" i="29"/>
  <c r="BE163" i="29"/>
  <c r="BE130" i="29" s="1"/>
  <c r="BE20" i="29" s="1"/>
  <c r="BD163" i="29"/>
  <c r="BC163" i="29"/>
  <c r="BB163" i="29"/>
  <c r="BA163" i="29"/>
  <c r="BA130" i="29" s="1"/>
  <c r="BA20" i="29" s="1"/>
  <c r="AZ163" i="29"/>
  <c r="AY163" i="29"/>
  <c r="AX163" i="29"/>
  <c r="AW163" i="29"/>
  <c r="AW130" i="29" s="1"/>
  <c r="AW20" i="29" s="1"/>
  <c r="AV163" i="29"/>
  <c r="AU163" i="29"/>
  <c r="AT163" i="29"/>
  <c r="AS163" i="29"/>
  <c r="AS130" i="29" s="1"/>
  <c r="AS20" i="29" s="1"/>
  <c r="AR163" i="29"/>
  <c r="AQ163" i="29"/>
  <c r="AP163" i="29"/>
  <c r="AO163" i="29"/>
  <c r="AO130" i="29" s="1"/>
  <c r="AO20" i="29" s="1"/>
  <c r="AN163" i="29"/>
  <c r="AM163" i="29"/>
  <c r="AL163" i="29"/>
  <c r="AK163" i="29"/>
  <c r="AK130" i="29" s="1"/>
  <c r="AK20" i="29" s="1"/>
  <c r="AJ163" i="29"/>
  <c r="AI163" i="29"/>
  <c r="AH163" i="29"/>
  <c r="AG163" i="29"/>
  <c r="AG130" i="29" s="1"/>
  <c r="AG20" i="29" s="1"/>
  <c r="AF163" i="29"/>
  <c r="AE163" i="29"/>
  <c r="AD163" i="29"/>
  <c r="AC163" i="29"/>
  <c r="AC130" i="29" s="1"/>
  <c r="AC20" i="29" s="1"/>
  <c r="AB163" i="29"/>
  <c r="AA163" i="29"/>
  <c r="Z163" i="29"/>
  <c r="Y163" i="29"/>
  <c r="Y130" i="29" s="1"/>
  <c r="Y20" i="29" s="1"/>
  <c r="X163" i="29"/>
  <c r="W163" i="29"/>
  <c r="W130" i="29" s="1"/>
  <c r="W20" i="29" s="1"/>
  <c r="V163" i="29"/>
  <c r="U163" i="29"/>
  <c r="U130" i="29" s="1"/>
  <c r="U20" i="29" s="1"/>
  <c r="T163" i="29"/>
  <c r="S163" i="29"/>
  <c r="R163" i="29"/>
  <c r="Q163" i="29"/>
  <c r="P163" i="29"/>
  <c r="O163" i="29"/>
  <c r="N163" i="29"/>
  <c r="M163" i="29"/>
  <c r="L163" i="29"/>
  <c r="K163" i="29"/>
  <c r="J163" i="29"/>
  <c r="I163" i="29"/>
  <c r="H163" i="29"/>
  <c r="G163" i="29"/>
  <c r="F163" i="29"/>
  <c r="E163" i="29"/>
  <c r="D163" i="29"/>
  <c r="F157" i="29" a="1"/>
  <c r="F157" i="29" s="1"/>
  <c r="F156" i="29" a="1"/>
  <c r="F156" i="29" s="1"/>
  <c r="H153" i="29" a="1"/>
  <c r="H153" i="29" s="1"/>
  <c r="H152" i="29" a="1"/>
  <c r="H152" i="29" s="1"/>
  <c r="BE147" i="29"/>
  <c r="BE149" i="29" s="1"/>
  <c r="BD147" i="29"/>
  <c r="BD149" i="29" s="1"/>
  <c r="BC147" i="29"/>
  <c r="BC149" i="29" s="1"/>
  <c r="BB147" i="29"/>
  <c r="BB149" i="29" s="1"/>
  <c r="BA147" i="29"/>
  <c r="BA149" i="29" s="1"/>
  <c r="AZ147" i="29"/>
  <c r="AZ149" i="29" s="1"/>
  <c r="AY147" i="29"/>
  <c r="AY149" i="29" s="1"/>
  <c r="AX147" i="29"/>
  <c r="AX149" i="29" s="1"/>
  <c r="AW147" i="29"/>
  <c r="AW149" i="29" s="1"/>
  <c r="AV147" i="29"/>
  <c r="AV149" i="29" s="1"/>
  <c r="AU147" i="29"/>
  <c r="AU149" i="29" s="1"/>
  <c r="AT147" i="29"/>
  <c r="AT149" i="29" s="1"/>
  <c r="AS147" i="29"/>
  <c r="AS149" i="29" s="1"/>
  <c r="AR147" i="29"/>
  <c r="AR149" i="29" s="1"/>
  <c r="AQ147" i="29"/>
  <c r="AQ149" i="29" s="1"/>
  <c r="AP147" i="29"/>
  <c r="AP149" i="29" s="1"/>
  <c r="AO147" i="29"/>
  <c r="AO149" i="29" s="1"/>
  <c r="AN147" i="29"/>
  <c r="AN149" i="29" s="1"/>
  <c r="AM147" i="29"/>
  <c r="AM149" i="29" s="1"/>
  <c r="AL147" i="29"/>
  <c r="AL149" i="29" s="1"/>
  <c r="AK147" i="29"/>
  <c r="AK149" i="29" s="1"/>
  <c r="AJ147" i="29"/>
  <c r="AJ149" i="29" s="1"/>
  <c r="AI147" i="29"/>
  <c r="AI149" i="29" s="1"/>
  <c r="AH147" i="29"/>
  <c r="AH149" i="29" s="1"/>
  <c r="AG147" i="29"/>
  <c r="AG149" i="29" s="1"/>
  <c r="AF147" i="29"/>
  <c r="AF149" i="29" s="1"/>
  <c r="AE147" i="29"/>
  <c r="AE149" i="29" s="1"/>
  <c r="AD147" i="29"/>
  <c r="AD149" i="29" s="1"/>
  <c r="AC147" i="29"/>
  <c r="AC149" i="29" s="1"/>
  <c r="AB147" i="29"/>
  <c r="AB149" i="29" s="1"/>
  <c r="AA147" i="29"/>
  <c r="AA149" i="29" s="1"/>
  <c r="Z147" i="29"/>
  <c r="Z149" i="29" s="1"/>
  <c r="Y147" i="29"/>
  <c r="Y149" i="29" s="1"/>
  <c r="X147" i="29"/>
  <c r="X149" i="29" s="1"/>
  <c r="W147" i="29"/>
  <c r="W149" i="29" s="1"/>
  <c r="V147" i="29"/>
  <c r="V149" i="29" s="1"/>
  <c r="U147" i="29"/>
  <c r="U149" i="29" s="1"/>
  <c r="T147" i="29"/>
  <c r="T149" i="29" s="1"/>
  <c r="S147" i="29"/>
  <c r="S149" i="29" s="1"/>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BE140" i="29"/>
  <c r="BE143" i="29" s="1"/>
  <c r="BE145" i="29" s="1"/>
  <c r="BE30" i="29" s="1"/>
  <c r="BD140" i="29"/>
  <c r="BD143" i="29" s="1"/>
  <c r="BD145" i="29" s="1"/>
  <c r="BD30" i="29" s="1"/>
  <c r="BC140" i="29"/>
  <c r="BC143" i="29" s="1"/>
  <c r="BC145" i="29" s="1"/>
  <c r="BC30" i="29" s="1"/>
  <c r="BB140" i="29"/>
  <c r="BB143" i="29" s="1"/>
  <c r="BB145" i="29" s="1"/>
  <c r="BB30" i="29" s="1"/>
  <c r="BA140" i="29"/>
  <c r="BA143" i="29" s="1"/>
  <c r="BA145" i="29" s="1"/>
  <c r="BA30" i="29" s="1"/>
  <c r="AZ140" i="29"/>
  <c r="AZ143" i="29" s="1"/>
  <c r="AZ145" i="29" s="1"/>
  <c r="AZ30" i="29" s="1"/>
  <c r="AY140" i="29"/>
  <c r="AY143" i="29" s="1"/>
  <c r="AY145" i="29" s="1"/>
  <c r="AY30" i="29" s="1"/>
  <c r="AX140" i="29"/>
  <c r="AX143" i="29" s="1"/>
  <c r="AX145" i="29" s="1"/>
  <c r="AX30" i="29" s="1"/>
  <c r="AW140" i="29"/>
  <c r="AW143" i="29" s="1"/>
  <c r="AW145" i="29" s="1"/>
  <c r="AW30" i="29" s="1"/>
  <c r="K137" i="29" a="1"/>
  <c r="K137" i="29" s="1"/>
  <c r="J137" i="29" a="1"/>
  <c r="J137" i="29" s="1"/>
  <c r="I137" i="29" a="1"/>
  <c r="I137" i="29" s="1"/>
  <c r="H137" i="29" a="1"/>
  <c r="H137" i="29" s="1"/>
  <c r="G137" i="29" a="1"/>
  <c r="G137" i="29" s="1"/>
  <c r="F137" i="29" a="1"/>
  <c r="F137" i="29" s="1"/>
  <c r="E137" i="29" a="1"/>
  <c r="E137" i="29" s="1"/>
  <c r="D137" i="29" a="1"/>
  <c r="D137" i="29" s="1"/>
  <c r="C137" i="29" a="1"/>
  <c r="C137" i="29" s="1"/>
  <c r="B137" i="29" a="1"/>
  <c r="B137" i="29" s="1"/>
  <c r="A137" i="29" a="1"/>
  <c r="A137" i="29" s="1"/>
  <c r="K136" i="29" a="1"/>
  <c r="K136" i="29" s="1"/>
  <c r="J136" i="29" a="1"/>
  <c r="J136" i="29" s="1"/>
  <c r="I136" i="29" a="1"/>
  <c r="I136" i="29" s="1"/>
  <c r="H136" i="29" a="1"/>
  <c r="H136" i="29" s="1"/>
  <c r="G136" i="29" a="1"/>
  <c r="G136" i="29" s="1"/>
  <c r="F136" i="29" a="1"/>
  <c r="F136" i="29" s="1"/>
  <c r="E136" i="29" a="1"/>
  <c r="E136" i="29" s="1"/>
  <c r="D136" i="29" a="1"/>
  <c r="D136" i="29" s="1"/>
  <c r="C136" i="29" a="1"/>
  <c r="C136" i="29" s="1"/>
  <c r="B136" i="29" a="1"/>
  <c r="B136" i="29" s="1"/>
  <c r="AU140" i="29" s="1"/>
  <c r="AU143" i="29" s="1"/>
  <c r="AU145" i="29" s="1"/>
  <c r="AU30" i="29" s="1"/>
  <c r="BD130" i="29"/>
  <c r="BD20" i="29" s="1"/>
  <c r="BC130" i="29"/>
  <c r="BC20" i="29" s="1"/>
  <c r="BB130" i="29"/>
  <c r="BB20" i="29" s="1"/>
  <c r="AZ130" i="29"/>
  <c r="AZ20" i="29" s="1"/>
  <c r="AY130" i="29"/>
  <c r="AY20" i="29" s="1"/>
  <c r="AX130" i="29"/>
  <c r="AX20" i="29" s="1"/>
  <c r="AV130" i="29"/>
  <c r="AV20" i="29" s="1"/>
  <c r="AU130" i="29"/>
  <c r="AU20" i="29" s="1"/>
  <c r="AT130" i="29"/>
  <c r="AT20" i="29" s="1"/>
  <c r="AR130" i="29"/>
  <c r="AR20" i="29" s="1"/>
  <c r="AQ130" i="29"/>
  <c r="AQ20" i="29" s="1"/>
  <c r="AP130" i="29"/>
  <c r="AP20" i="29" s="1"/>
  <c r="AN130" i="29"/>
  <c r="AN20" i="29" s="1"/>
  <c r="AM130" i="29"/>
  <c r="AM20" i="29" s="1"/>
  <c r="AL130" i="29"/>
  <c r="AL20" i="29" s="1"/>
  <c r="AJ130" i="29"/>
  <c r="AJ20" i="29" s="1"/>
  <c r="AI130" i="29"/>
  <c r="AI20" i="29" s="1"/>
  <c r="AH130" i="29"/>
  <c r="AH20" i="29" s="1"/>
  <c r="AF130" i="29"/>
  <c r="AF20" i="29" s="1"/>
  <c r="AE130" i="29"/>
  <c r="AE20" i="29" s="1"/>
  <c r="AD130" i="29"/>
  <c r="AD20" i="29" s="1"/>
  <c r="AB130" i="29"/>
  <c r="AB20" i="29" s="1"/>
  <c r="AA130" i="29"/>
  <c r="AA20" i="29" s="1"/>
  <c r="Z130" i="29"/>
  <c r="Z20" i="29" s="1"/>
  <c r="X130" i="29"/>
  <c r="X20" i="29" s="1"/>
  <c r="V130" i="29"/>
  <c r="V20" i="29" s="1"/>
  <c r="T130" i="29"/>
  <c r="T20" i="29" s="1"/>
  <c r="S130" i="29"/>
  <c r="N124" i="29"/>
  <c r="O121" i="29"/>
  <c r="L121" i="29"/>
  <c r="I121" i="29"/>
  <c r="O120" i="29"/>
  <c r="L120" i="29"/>
  <c r="I120" i="29"/>
  <c r="AY118" i="29"/>
  <c r="AR118" i="29"/>
  <c r="AE118" i="29"/>
  <c r="AB118" i="29"/>
  <c r="Y118" i="29"/>
  <c r="O118" i="29"/>
  <c r="L118" i="29"/>
  <c r="T124" i="29" s="1"/>
  <c r="I118" i="29"/>
  <c r="AR117" i="29"/>
  <c r="AH115" i="29"/>
  <c r="AR119" i="29" s="1"/>
  <c r="AR113" i="29"/>
  <c r="AY117" i="29" s="1"/>
  <c r="I108" i="29"/>
  <c r="F108" i="29"/>
  <c r="AV107" i="29"/>
  <c r="AR107" i="29"/>
  <c r="AN107" i="29"/>
  <c r="AJ107" i="29"/>
  <c r="AF107" i="29"/>
  <c r="AB107" i="29"/>
  <c r="AV106" i="29"/>
  <c r="AR106" i="29"/>
  <c r="AN106" i="29"/>
  <c r="AJ106" i="29"/>
  <c r="AF106" i="29"/>
  <c r="AB106" i="29"/>
  <c r="AZ106" i="29" s="1"/>
  <c r="AV96" i="29"/>
  <c r="AV97" i="29" s="1"/>
  <c r="AR96" i="29"/>
  <c r="AR97" i="29" s="1"/>
  <c r="AN96" i="29"/>
  <c r="AN97" i="29" s="1"/>
  <c r="AJ96" i="29"/>
  <c r="AJ97" i="29" s="1"/>
  <c r="AF96" i="29"/>
  <c r="AF97" i="29" s="1"/>
  <c r="AB96" i="29"/>
  <c r="AB97" i="29" s="1"/>
  <c r="AZ94" i="29"/>
  <c r="BB91" i="29"/>
  <c r="AV91" i="29"/>
  <c r="AS91" i="29"/>
  <c r="AP91" i="29"/>
  <c r="AM91" i="29"/>
  <c r="AK91" i="29"/>
  <c r="AH91" i="29"/>
  <c r="AB91" i="29"/>
  <c r="Z91" i="29"/>
  <c r="X91" i="29"/>
  <c r="V91" i="29"/>
  <c r="T91" i="29"/>
  <c r="R91" i="29"/>
  <c r="H91" i="29"/>
  <c r="BB90" i="29"/>
  <c r="AY90" i="29"/>
  <c r="AV90" i="29"/>
  <c r="AS90" i="29"/>
  <c r="AP90" i="29"/>
  <c r="AM90" i="29"/>
  <c r="AK90" i="29"/>
  <c r="AE90" i="29"/>
  <c r="AB90" i="29"/>
  <c r="Z90" i="29"/>
  <c r="X90" i="29"/>
  <c r="V90" i="29"/>
  <c r="T90" i="29"/>
  <c r="R90" i="29"/>
  <c r="H90" i="29"/>
  <c r="AY89" i="29"/>
  <c r="AV89" i="29"/>
  <c r="AP89" i="29"/>
  <c r="AM89" i="29"/>
  <c r="AK89" i="29"/>
  <c r="AB89" i="29"/>
  <c r="Z89" i="29"/>
  <c r="X89" i="29"/>
  <c r="V89" i="29"/>
  <c r="T89" i="29"/>
  <c r="R89" i="29"/>
  <c r="H89" i="29"/>
  <c r="AV88" i="29"/>
  <c r="AS88" i="29"/>
  <c r="AM88" i="29"/>
  <c r="AK88" i="29"/>
  <c r="AB88" i="29"/>
  <c r="Z88" i="29"/>
  <c r="X88" i="29"/>
  <c r="V88" i="29"/>
  <c r="T88" i="29"/>
  <c r="R88" i="29"/>
  <c r="BB87" i="29"/>
  <c r="AV87" i="29"/>
  <c r="AS87" i="29"/>
  <c r="AP87" i="29"/>
  <c r="AM87" i="29"/>
  <c r="AK87" i="29"/>
  <c r="AH87" i="29"/>
  <c r="AB87" i="29"/>
  <c r="Z87" i="29"/>
  <c r="X87" i="29"/>
  <c r="V87" i="29"/>
  <c r="T87" i="29"/>
  <c r="R87" i="29"/>
  <c r="BB86" i="29"/>
  <c r="AY86" i="29"/>
  <c r="AV86" i="29"/>
  <c r="AS86" i="29"/>
  <c r="AP86" i="29"/>
  <c r="AM86" i="29"/>
  <c r="AK86" i="29"/>
  <c r="AH86" i="29"/>
  <c r="AE86" i="29"/>
  <c r="AB86" i="29"/>
  <c r="Z86" i="29"/>
  <c r="X86" i="29"/>
  <c r="V86" i="29"/>
  <c r="T86" i="29"/>
  <c r="R86" i="29"/>
  <c r="AY85" i="29"/>
  <c r="AV85" i="29"/>
  <c r="AP85" i="29"/>
  <c r="AM85" i="29"/>
  <c r="AK85" i="29"/>
  <c r="AB85" i="29"/>
  <c r="Z85" i="29"/>
  <c r="X85" i="29"/>
  <c r="V85" i="29"/>
  <c r="T85" i="29"/>
  <c r="R85" i="29"/>
  <c r="AV84" i="29"/>
  <c r="AB84" i="29"/>
  <c r="R84" i="29"/>
  <c r="V77" i="29"/>
  <c r="Y77" i="29" s="1"/>
  <c r="AZ75" i="29"/>
  <c r="P75" i="29"/>
  <c r="S74" i="29"/>
  <c r="Y74" i="29" s="1"/>
  <c r="Y73" i="29"/>
  <c r="Y72" i="29"/>
  <c r="P71" i="29"/>
  <c r="M71" i="29"/>
  <c r="G213" i="29" s="1"/>
  <c r="J71" i="29"/>
  <c r="G71" i="29"/>
  <c r="D71" i="29"/>
  <c r="D44" i="29"/>
  <c r="N43" i="29"/>
  <c r="I43" i="29"/>
  <c r="D43" i="29"/>
  <c r="AP33" i="29"/>
  <c r="S32" i="29"/>
  <c r="AX31" i="29"/>
  <c r="BA31" i="29" s="1"/>
  <c r="AP31" i="29"/>
  <c r="S31" i="29"/>
  <c r="H4" i="29"/>
  <c r="I4" i="29" s="1"/>
  <c r="N4" i="29" s="1"/>
  <c r="S4" i="29" s="1"/>
  <c r="T4" i="29" s="1"/>
  <c r="U4" i="29" s="1"/>
  <c r="V4" i="29" s="1"/>
  <c r="W4" i="29" s="1"/>
  <c r="X4" i="29" s="1"/>
  <c r="Y4" i="29" s="1"/>
  <c r="Z4" i="29" s="1"/>
  <c r="AA4" i="29" s="1"/>
  <c r="AB4" i="29" s="1"/>
  <c r="AC4" i="29" s="1"/>
  <c r="AD4" i="29" s="1"/>
  <c r="AE4" i="29" s="1"/>
  <c r="AF4" i="29" s="1"/>
  <c r="AG4" i="29" s="1"/>
  <c r="AH4" i="29" s="1"/>
  <c r="AI4" i="29" s="1"/>
  <c r="AJ4" i="29" s="1"/>
  <c r="AK4" i="29" s="1"/>
  <c r="AL4" i="29" s="1"/>
  <c r="AM4" i="29" s="1"/>
  <c r="AN4" i="29" s="1"/>
  <c r="AO4" i="29" s="1"/>
  <c r="AP4" i="29" s="1"/>
  <c r="AQ4" i="29" s="1"/>
  <c r="AR4" i="29" s="1"/>
  <c r="AS4" i="29" s="1"/>
  <c r="AT4" i="29" s="1"/>
  <c r="AU4" i="29" s="1"/>
  <c r="AV4" i="29" s="1"/>
  <c r="AW4" i="29" s="1"/>
  <c r="AX4" i="29" s="1"/>
  <c r="AY4" i="29" s="1"/>
  <c r="AZ4" i="29" s="1"/>
  <c r="BA4" i="29" s="1"/>
  <c r="BB4" i="29" s="1"/>
  <c r="BC4" i="29" s="1"/>
  <c r="BD4" i="29" s="1"/>
  <c r="BE4" i="29" s="1"/>
  <c r="BC2" i="29"/>
  <c r="D2" i="29"/>
  <c r="D67" i="29" s="1"/>
  <c r="AY90" i="28"/>
  <c r="AM89" i="28"/>
  <c r="AP85" i="28"/>
  <c r="W174" i="28"/>
  <c r="W185" i="28"/>
  <c r="V174" i="28"/>
  <c r="AE185" i="28"/>
  <c r="U174" i="28"/>
  <c r="U185" i="28"/>
  <c r="T174" i="28"/>
  <c r="T166" i="28"/>
  <c r="T185" i="28"/>
  <c r="S174" i="28"/>
  <c r="S185" i="28"/>
  <c r="W173" i="28"/>
  <c r="V173" i="28"/>
  <c r="V184" i="28"/>
  <c r="AE183" i="28"/>
  <c r="U165" i="28"/>
  <c r="AD183" i="28"/>
  <c r="AC184" i="28"/>
  <c r="T183" i="28"/>
  <c r="S173" i="28"/>
  <c r="S165" i="28"/>
  <c r="AB183" i="28"/>
  <c r="BC170" i="28"/>
  <c r="BE172" i="28"/>
  <c r="BE177" i="28"/>
  <c r="S167" i="28"/>
  <c r="J207" i="28"/>
  <c r="G207" i="28"/>
  <c r="D207" i="28"/>
  <c r="J206" i="28"/>
  <c r="G206" i="28"/>
  <c r="D206" i="28"/>
  <c r="J200" i="28"/>
  <c r="G200" i="28"/>
  <c r="D200" i="28"/>
  <c r="J199" i="28"/>
  <c r="G199" i="28"/>
  <c r="D199" i="28"/>
  <c r="E193" i="28"/>
  <c r="E192" i="28"/>
  <c r="I191" i="28"/>
  <c r="E191" i="28"/>
  <c r="I190" i="28"/>
  <c r="E190" i="28"/>
  <c r="I189" i="28"/>
  <c r="E189" i="28"/>
  <c r="AF185" i="28"/>
  <c r="AB185" i="28"/>
  <c r="AC183" i="28"/>
  <c r="S183" i="28"/>
  <c r="BE179" i="28"/>
  <c r="BD179" i="28"/>
  <c r="BC179" i="28"/>
  <c r="BB179" i="28"/>
  <c r="BA179" i="28"/>
  <c r="AZ179" i="28"/>
  <c r="AY179" i="28"/>
  <c r="AX179" i="28"/>
  <c r="AW179" i="28"/>
  <c r="AV179" i="28"/>
  <c r="AU179" i="28"/>
  <c r="AT179" i="28"/>
  <c r="AS179" i="28"/>
  <c r="AR179" i="28"/>
  <c r="AQ179" i="28"/>
  <c r="AP179" i="28"/>
  <c r="AO179" i="28"/>
  <c r="AN179" i="28"/>
  <c r="AM179" i="28"/>
  <c r="AL179" i="28"/>
  <c r="AK179" i="28"/>
  <c r="AJ179" i="28"/>
  <c r="AI179" i="28"/>
  <c r="AH179" i="28"/>
  <c r="AG179" i="28"/>
  <c r="AF179" i="28"/>
  <c r="AE179" i="28"/>
  <c r="AD179" i="28"/>
  <c r="AC179" i="28"/>
  <c r="AB179" i="28"/>
  <c r="AA179" i="28"/>
  <c r="Z179" i="28"/>
  <c r="Y179" i="28"/>
  <c r="X179" i="28"/>
  <c r="W179" i="28"/>
  <c r="V179" i="28"/>
  <c r="U179" i="28"/>
  <c r="T179" i="28"/>
  <c r="S179" i="28"/>
  <c r="BB177" i="28"/>
  <c r="AT177" i="28"/>
  <c r="AL177" i="28"/>
  <c r="AD177" i="28"/>
  <c r="V177" i="28"/>
  <c r="U173" i="28"/>
  <c r="T173" i="28"/>
  <c r="BC172" i="28"/>
  <c r="BA172" i="28"/>
  <c r="AW172" i="28"/>
  <c r="AV172" i="28"/>
  <c r="AR172" i="28"/>
  <c r="AQ172" i="28"/>
  <c r="AM172" i="28"/>
  <c r="AK172" i="28"/>
  <c r="AG172" i="28"/>
  <c r="AF172" i="28"/>
  <c r="AB172" i="28"/>
  <c r="AA172" i="28"/>
  <c r="W172" i="28"/>
  <c r="U172" i="28"/>
  <c r="BD170" i="28"/>
  <c r="AV170" i="28"/>
  <c r="AN170" i="28"/>
  <c r="AF170" i="28"/>
  <c r="X170" i="28"/>
  <c r="BB164" i="28"/>
  <c r="AT164" i="28"/>
  <c r="AL164" i="28"/>
  <c r="AD164" i="28"/>
  <c r="V164" i="28"/>
  <c r="BE163" i="28"/>
  <c r="BD163" i="28"/>
  <c r="BC163" i="28"/>
  <c r="BC130" i="28" s="1"/>
  <c r="BC20" i="28" s="1"/>
  <c r="BB163" i="28"/>
  <c r="BA163" i="28"/>
  <c r="AZ163" i="28"/>
  <c r="AY163" i="28"/>
  <c r="AY130" i="28" s="1"/>
  <c r="AY20" i="28" s="1"/>
  <c r="AX163" i="28"/>
  <c r="AW163" i="28"/>
  <c r="AV163" i="28"/>
  <c r="AV130" i="28" s="1"/>
  <c r="AV20" i="28" s="1"/>
  <c r="AU163" i="28"/>
  <c r="AU130" i="28" s="1"/>
  <c r="AU20" i="28" s="1"/>
  <c r="AT163" i="28"/>
  <c r="AS163" i="28"/>
  <c r="AR163" i="28"/>
  <c r="AR130" i="28" s="1"/>
  <c r="AR20" i="28" s="1"/>
  <c r="AQ163" i="28"/>
  <c r="AP163" i="28"/>
  <c r="AO163" i="28"/>
  <c r="AN163" i="28"/>
  <c r="AN130" i="28" s="1"/>
  <c r="AN20" i="28" s="1"/>
  <c r="AM163" i="28"/>
  <c r="AM130" i="28" s="1"/>
  <c r="AM20" i="28" s="1"/>
  <c r="AL163" i="28"/>
  <c r="AK163" i="28"/>
  <c r="AJ163" i="28"/>
  <c r="AJ130" i="28" s="1"/>
  <c r="AJ20" i="28" s="1"/>
  <c r="AI163" i="28"/>
  <c r="AI130" i="28" s="1"/>
  <c r="AI20" i="28" s="1"/>
  <c r="AH163" i="28"/>
  <c r="AG163" i="28"/>
  <c r="AF163" i="28"/>
  <c r="AF130" i="28" s="1"/>
  <c r="AF20" i="28" s="1"/>
  <c r="AE163" i="28"/>
  <c r="AE130" i="28" s="1"/>
  <c r="AE20" i="28" s="1"/>
  <c r="AD163" i="28"/>
  <c r="AC163" i="28"/>
  <c r="AB163" i="28"/>
  <c r="AB130" i="28" s="1"/>
  <c r="AB20" i="28" s="1"/>
  <c r="AA163" i="28"/>
  <c r="Z163" i="28"/>
  <c r="Y163" i="28"/>
  <c r="X163" i="28"/>
  <c r="X130" i="28" s="1"/>
  <c r="X20" i="28" s="1"/>
  <c r="W163" i="28"/>
  <c r="V163" i="28"/>
  <c r="H233" i="28" s="1"/>
  <c r="H234" i="28" s="1"/>
  <c r="U163" i="28"/>
  <c r="T163" i="28"/>
  <c r="S163" i="28"/>
  <c r="S130" i="28" s="1"/>
  <c r="S20" i="28" s="1"/>
  <c r="R163" i="28"/>
  <c r="Q163" i="28"/>
  <c r="P163" i="28"/>
  <c r="O163" i="28"/>
  <c r="N163" i="28"/>
  <c r="M163" i="28"/>
  <c r="L163" i="28"/>
  <c r="K163" i="28"/>
  <c r="J163" i="28"/>
  <c r="I163" i="28"/>
  <c r="H163" i="28"/>
  <c r="G163" i="28"/>
  <c r="F163" i="28"/>
  <c r="E163" i="28"/>
  <c r="D163" i="28"/>
  <c r="F157" i="28" a="1"/>
  <c r="F157" i="28" s="1"/>
  <c r="F156" i="28" a="1"/>
  <c r="F156" i="28" s="1"/>
  <c r="H153" i="28" a="1"/>
  <c r="H153" i="28" s="1"/>
  <c r="H152" i="28" a="1"/>
  <c r="H152" i="28" s="1"/>
  <c r="BE147" i="28"/>
  <c r="BE149" i="28" s="1"/>
  <c r="BD147" i="28"/>
  <c r="BD149" i="28" s="1"/>
  <c r="BC147" i="28"/>
  <c r="BC149" i="28" s="1"/>
  <c r="BB147" i="28"/>
  <c r="BB149" i="28" s="1"/>
  <c r="BA147" i="28"/>
  <c r="BA149" i="28" s="1"/>
  <c r="AZ147" i="28"/>
  <c r="AZ149" i="28" s="1"/>
  <c r="AY147" i="28"/>
  <c r="AY149" i="28" s="1"/>
  <c r="AX147" i="28"/>
  <c r="AX149" i="28" s="1"/>
  <c r="AW147" i="28"/>
  <c r="AW149" i="28" s="1"/>
  <c r="AV147" i="28"/>
  <c r="AV149" i="28" s="1"/>
  <c r="AU147" i="28"/>
  <c r="AU149" i="28" s="1"/>
  <c r="AT147" i="28"/>
  <c r="AT149" i="28" s="1"/>
  <c r="AS147" i="28"/>
  <c r="AS149" i="28" s="1"/>
  <c r="AR147" i="28"/>
  <c r="AR149" i="28" s="1"/>
  <c r="AQ147" i="28"/>
  <c r="AQ149" i="28" s="1"/>
  <c r="AP147" i="28"/>
  <c r="AP149" i="28" s="1"/>
  <c r="AO147" i="28"/>
  <c r="AO149" i="28" s="1"/>
  <c r="AN147" i="28"/>
  <c r="AN149" i="28" s="1"/>
  <c r="AM147" i="28"/>
  <c r="AM149" i="28" s="1"/>
  <c r="AL147" i="28"/>
  <c r="AL149" i="28" s="1"/>
  <c r="AK147" i="28"/>
  <c r="AK149" i="28" s="1"/>
  <c r="AJ147" i="28"/>
  <c r="AJ149" i="28" s="1"/>
  <c r="AI147" i="28"/>
  <c r="AI149" i="28" s="1"/>
  <c r="AH147" i="28"/>
  <c r="AH149" i="28" s="1"/>
  <c r="AG147" i="28"/>
  <c r="AG149" i="28" s="1"/>
  <c r="AF147" i="28"/>
  <c r="AF149" i="28" s="1"/>
  <c r="AE147" i="28"/>
  <c r="AE149" i="28" s="1"/>
  <c r="AD147" i="28"/>
  <c r="AD149" i="28" s="1"/>
  <c r="AC147" i="28"/>
  <c r="AC149" i="28" s="1"/>
  <c r="AB147" i="28"/>
  <c r="AB149" i="28" s="1"/>
  <c r="AA147" i="28"/>
  <c r="AA149" i="28" s="1"/>
  <c r="Z147" i="28"/>
  <c r="Z149" i="28" s="1"/>
  <c r="Y147" i="28"/>
  <c r="Y149" i="28" s="1"/>
  <c r="X147" i="28"/>
  <c r="X149" i="28" s="1"/>
  <c r="W147" i="28"/>
  <c r="W149" i="28" s="1"/>
  <c r="V147" i="28"/>
  <c r="V149" i="28" s="1"/>
  <c r="U147" i="28"/>
  <c r="U149" i="28" s="1"/>
  <c r="T147" i="28"/>
  <c r="T149" i="28" s="1"/>
  <c r="S147" i="28"/>
  <c r="S149" i="28" s="1"/>
  <c r="BE142" i="28"/>
  <c r="BD142" i="28"/>
  <c r="BC142" i="28"/>
  <c r="BB142" i="28"/>
  <c r="BA142" i="28"/>
  <c r="AZ142" i="28"/>
  <c r="AY142" i="28"/>
  <c r="AX142" i="28"/>
  <c r="AW142" i="28"/>
  <c r="AV142" i="28"/>
  <c r="AU142" i="28"/>
  <c r="AT142" i="28"/>
  <c r="AS142" i="28"/>
  <c r="AR142" i="28"/>
  <c r="AQ142" i="28"/>
  <c r="AP142" i="28"/>
  <c r="AO142" i="28"/>
  <c r="AN142" i="28"/>
  <c r="AM142" i="28"/>
  <c r="AL142" i="28"/>
  <c r="AK142" i="28"/>
  <c r="AJ142" i="28"/>
  <c r="AI142" i="28"/>
  <c r="AH142" i="28"/>
  <c r="AG142" i="28"/>
  <c r="AF142" i="28"/>
  <c r="AE142" i="28"/>
  <c r="AD142" i="28"/>
  <c r="AC142" i="28"/>
  <c r="AB142" i="28"/>
  <c r="AA142" i="28"/>
  <c r="Z142" i="28"/>
  <c r="Y142" i="28"/>
  <c r="X142" i="28"/>
  <c r="W142" i="28"/>
  <c r="V142" i="28"/>
  <c r="U142" i="28"/>
  <c r="T142" i="28"/>
  <c r="S142" i="28"/>
  <c r="BE140" i="28"/>
  <c r="BE143" i="28" s="1"/>
  <c r="BD140" i="28"/>
  <c r="BD143" i="28" s="1"/>
  <c r="BD145" i="28" s="1"/>
  <c r="BD30" i="28" s="1"/>
  <c r="BC140" i="28"/>
  <c r="BC143" i="28" s="1"/>
  <c r="BC145" i="28" s="1"/>
  <c r="BC30" i="28" s="1"/>
  <c r="BB140" i="28"/>
  <c r="BB143" i="28" s="1"/>
  <c r="BB145" i="28" s="1"/>
  <c r="BB30" i="28" s="1"/>
  <c r="BA140" i="28"/>
  <c r="BA143" i="28" s="1"/>
  <c r="AZ140" i="28"/>
  <c r="AZ143" i="28" s="1"/>
  <c r="AZ145" i="28" s="1"/>
  <c r="AZ30" i="28" s="1"/>
  <c r="AY140" i="28"/>
  <c r="AY143" i="28" s="1"/>
  <c r="AY145" i="28" s="1"/>
  <c r="AY30" i="28" s="1"/>
  <c r="AX140" i="28"/>
  <c r="AX143" i="28" s="1"/>
  <c r="AX145" i="28" s="1"/>
  <c r="AX30" i="28" s="1"/>
  <c r="AW140" i="28"/>
  <c r="AW143" i="28" s="1"/>
  <c r="K137" i="28" a="1"/>
  <c r="K137" i="28" s="1"/>
  <c r="J137" i="28" a="1"/>
  <c r="J137" i="28" s="1"/>
  <c r="I137" i="28" a="1"/>
  <c r="I137" i="28" s="1"/>
  <c r="H137" i="28" a="1"/>
  <c r="H137" i="28" s="1"/>
  <c r="G137" i="28" a="1"/>
  <c r="G137" i="28" s="1"/>
  <c r="F137" i="28" a="1"/>
  <c r="F137" i="28" s="1"/>
  <c r="E137" i="28" a="1"/>
  <c r="E137" i="28" s="1"/>
  <c r="D137" i="28" a="1"/>
  <c r="D137" i="28" s="1"/>
  <c r="C137" i="28" a="1"/>
  <c r="C137" i="28" s="1"/>
  <c r="B137" i="28" a="1"/>
  <c r="B137" i="28" s="1"/>
  <c r="A137" i="28" a="1"/>
  <c r="A137" i="28" s="1"/>
  <c r="K136" i="28" a="1"/>
  <c r="K136" i="28" s="1"/>
  <c r="J136" i="28" a="1"/>
  <c r="J136" i="28" s="1"/>
  <c r="I136" i="28" a="1"/>
  <c r="I136" i="28" s="1"/>
  <c r="H136" i="28" a="1"/>
  <c r="H136" i="28" s="1"/>
  <c r="G136" i="28" a="1"/>
  <c r="G136" i="28" s="1"/>
  <c r="F136" i="28" a="1"/>
  <c r="F136" i="28" s="1"/>
  <c r="E136" i="28" a="1"/>
  <c r="E136" i="28" s="1"/>
  <c r="D136" i="28" a="1"/>
  <c r="D136" i="28" s="1"/>
  <c r="C136" i="28" a="1"/>
  <c r="C136" i="28" s="1"/>
  <c r="B136" i="28" a="1"/>
  <c r="B136" i="28" s="1"/>
  <c r="AU140" i="28" s="1"/>
  <c r="AU143" i="28" s="1"/>
  <c r="AU145" i="28" s="1"/>
  <c r="AU30" i="28" s="1"/>
  <c r="BE130" i="28"/>
  <c r="BE20" i="28" s="1"/>
  <c r="BD130" i="28"/>
  <c r="BD20" i="28" s="1"/>
  <c r="BB130" i="28"/>
  <c r="BB20" i="28" s="1"/>
  <c r="BA130" i="28"/>
  <c r="BA20" i="28" s="1"/>
  <c r="AZ130" i="28"/>
  <c r="AZ20" i="28" s="1"/>
  <c r="AX130" i="28"/>
  <c r="AX20" i="28" s="1"/>
  <c r="AW130" i="28"/>
  <c r="AW20" i="28" s="1"/>
  <c r="AT130" i="28"/>
  <c r="AT20" i="28" s="1"/>
  <c r="AS130" i="28"/>
  <c r="AS20" i="28" s="1"/>
  <c r="AQ130" i="28"/>
  <c r="AQ20" i="28" s="1"/>
  <c r="AP130" i="28"/>
  <c r="AP20" i="28" s="1"/>
  <c r="AO130" i="28"/>
  <c r="AO20" i="28" s="1"/>
  <c r="AL130" i="28"/>
  <c r="AL20" i="28" s="1"/>
  <c r="AK130" i="28"/>
  <c r="AK20" i="28" s="1"/>
  <c r="AH130" i="28"/>
  <c r="AH20" i="28" s="1"/>
  <c r="AG130" i="28"/>
  <c r="AG20" i="28" s="1"/>
  <c r="AD130" i="28"/>
  <c r="AD20" i="28" s="1"/>
  <c r="AC130" i="28"/>
  <c r="AC20" i="28" s="1"/>
  <c r="AA130" i="28"/>
  <c r="AA20" i="28" s="1"/>
  <c r="Z130" i="28"/>
  <c r="Z20" i="28" s="1"/>
  <c r="Y130" i="28"/>
  <c r="Y20" i="28" s="1"/>
  <c r="V130" i="28"/>
  <c r="V20" i="28" s="1"/>
  <c r="U130" i="28"/>
  <c r="U20" i="28" s="1"/>
  <c r="N124" i="28"/>
  <c r="O121" i="28"/>
  <c r="L121" i="28"/>
  <c r="I121" i="28"/>
  <c r="O120" i="28"/>
  <c r="L120" i="28"/>
  <c r="I120" i="28"/>
  <c r="AY118" i="28"/>
  <c r="AR118" i="28"/>
  <c r="AE118" i="28"/>
  <c r="AB118" i="28"/>
  <c r="Y118" i="28"/>
  <c r="O118" i="28"/>
  <c r="L118" i="28"/>
  <c r="T124" i="28" s="1"/>
  <c r="I118" i="28"/>
  <c r="AR117" i="28"/>
  <c r="AH115" i="28"/>
  <c r="AR119" i="28" s="1"/>
  <c r="AR113" i="28"/>
  <c r="AY117" i="28" s="1"/>
  <c r="I108" i="28"/>
  <c r="F108" i="28"/>
  <c r="AV107" i="28"/>
  <c r="AR107" i="28"/>
  <c r="AN107" i="28"/>
  <c r="AJ107" i="28"/>
  <c r="AF107" i="28"/>
  <c r="AB107" i="28"/>
  <c r="AV106" i="28"/>
  <c r="AR106" i="28"/>
  <c r="AN106" i="28"/>
  <c r="AJ106" i="28"/>
  <c r="AF106" i="28"/>
  <c r="AB106" i="28"/>
  <c r="AZ106" i="28" s="1"/>
  <c r="AV96" i="28"/>
  <c r="AV97" i="28" s="1"/>
  <c r="AR96" i="28"/>
  <c r="AR97" i="28" s="1"/>
  <c r="AN96" i="28"/>
  <c r="AN97" i="28" s="1"/>
  <c r="AJ96" i="28"/>
  <c r="AJ97" i="28" s="1"/>
  <c r="AF96" i="28"/>
  <c r="AF97" i="28" s="1"/>
  <c r="AB96" i="28"/>
  <c r="AB97" i="28" s="1"/>
  <c r="AZ94" i="28"/>
  <c r="BB91" i="28"/>
  <c r="AV91" i="28"/>
  <c r="AS91" i="28"/>
  <c r="AP91" i="28"/>
  <c r="AM91" i="28"/>
  <c r="AK91" i="28"/>
  <c r="AH91" i="28"/>
  <c r="AB91" i="28"/>
  <c r="Z91" i="28"/>
  <c r="X91" i="28"/>
  <c r="V91" i="28"/>
  <c r="T91" i="28"/>
  <c r="R91" i="28"/>
  <c r="H91" i="28"/>
  <c r="BB90" i="28"/>
  <c r="AV90" i="28"/>
  <c r="AS90" i="28"/>
  <c r="AP90" i="28"/>
  <c r="AM90" i="28"/>
  <c r="AK90" i="28"/>
  <c r="AH90" i="28"/>
  <c r="AE90" i="28"/>
  <c r="AB90" i="28"/>
  <c r="Z90" i="28"/>
  <c r="X90" i="28"/>
  <c r="V90" i="28"/>
  <c r="T90" i="28"/>
  <c r="R90" i="28"/>
  <c r="H90" i="28"/>
  <c r="AY89" i="28"/>
  <c r="AV89" i="28"/>
  <c r="AP89" i="28"/>
  <c r="AK89" i="28"/>
  <c r="AB89" i="28"/>
  <c r="Z89" i="28"/>
  <c r="X89" i="28"/>
  <c r="V89" i="28"/>
  <c r="T89" i="28"/>
  <c r="R89" i="28"/>
  <c r="H89" i="28"/>
  <c r="AV88" i="28"/>
  <c r="AS88" i="28"/>
  <c r="AM88" i="28"/>
  <c r="AK88" i="28"/>
  <c r="AB88" i="28"/>
  <c r="Z88" i="28"/>
  <c r="X88" i="28"/>
  <c r="V88" i="28"/>
  <c r="T88" i="28"/>
  <c r="R88" i="28"/>
  <c r="BB87" i="28"/>
  <c r="AV87" i="28"/>
  <c r="AS87" i="28"/>
  <c r="AP87" i="28"/>
  <c r="AM87" i="28"/>
  <c r="AK87" i="28"/>
  <c r="AH87" i="28"/>
  <c r="AB87" i="28"/>
  <c r="Z87" i="28"/>
  <c r="X87" i="28"/>
  <c r="V87" i="28"/>
  <c r="T87" i="28"/>
  <c r="R87" i="28"/>
  <c r="BB86" i="28"/>
  <c r="AY86" i="28"/>
  <c r="AV86" i="28"/>
  <c r="AS86" i="28"/>
  <c r="AP86" i="28"/>
  <c r="AM86" i="28"/>
  <c r="AK86" i="28"/>
  <c r="AE86" i="28"/>
  <c r="AB86" i="28"/>
  <c r="Z86" i="28"/>
  <c r="X86" i="28"/>
  <c r="V86" i="28"/>
  <c r="T86" i="28"/>
  <c r="R86" i="28"/>
  <c r="AY85" i="28"/>
  <c r="AV85" i="28"/>
  <c r="AM85" i="28"/>
  <c r="AK85" i="28"/>
  <c r="AB85" i="28"/>
  <c r="Z85" i="28"/>
  <c r="X85" i="28"/>
  <c r="V85" i="28"/>
  <c r="T85" i="28"/>
  <c r="R85" i="28"/>
  <c r="AV84" i="28"/>
  <c r="AB84" i="28"/>
  <c r="R84" i="28"/>
  <c r="V77" i="28"/>
  <c r="Y77" i="28" s="1"/>
  <c r="AZ75" i="28"/>
  <c r="P75" i="28"/>
  <c r="S74" i="28"/>
  <c r="Y74" i="28" s="1"/>
  <c r="Y73" i="28"/>
  <c r="Y72" i="28"/>
  <c r="P71" i="28"/>
  <c r="M71" i="28"/>
  <c r="J71" i="28"/>
  <c r="G71" i="28"/>
  <c r="D71" i="28"/>
  <c r="N43" i="28"/>
  <c r="I43" i="28"/>
  <c r="D43" i="28"/>
  <c r="AP33" i="28"/>
  <c r="S32" i="28"/>
  <c r="AX31" i="28"/>
  <c r="BA31" i="28" s="1"/>
  <c r="AP31" i="28"/>
  <c r="AG31" i="28"/>
  <c r="S31" i="28"/>
  <c r="H4" i="28"/>
  <c r="I4" i="28" s="1"/>
  <c r="N4" i="28" s="1"/>
  <c r="S4" i="28" s="1"/>
  <c r="T4" i="28" s="1"/>
  <c r="U4" i="28" s="1"/>
  <c r="V4" i="28" s="1"/>
  <c r="W4" i="28" s="1"/>
  <c r="X4" i="28" s="1"/>
  <c r="Y4" i="28" s="1"/>
  <c r="Z4" i="28" s="1"/>
  <c r="AA4" i="28" s="1"/>
  <c r="AB4" i="28" s="1"/>
  <c r="AC4" i="28" s="1"/>
  <c r="AD4" i="28" s="1"/>
  <c r="AE4" i="28" s="1"/>
  <c r="AF4" i="28" s="1"/>
  <c r="AG4" i="28" s="1"/>
  <c r="AH4" i="28" s="1"/>
  <c r="AI4" i="28" s="1"/>
  <c r="AJ4" i="28" s="1"/>
  <c r="AK4" i="28" s="1"/>
  <c r="AL4" i="28" s="1"/>
  <c r="AM4" i="28" s="1"/>
  <c r="AN4" i="28" s="1"/>
  <c r="AO4" i="28" s="1"/>
  <c r="AP4" i="28" s="1"/>
  <c r="AQ4" i="28" s="1"/>
  <c r="AR4" i="28" s="1"/>
  <c r="AS4" i="28" s="1"/>
  <c r="AT4" i="28" s="1"/>
  <c r="AU4" i="28" s="1"/>
  <c r="AV4" i="28" s="1"/>
  <c r="AW4" i="28" s="1"/>
  <c r="AX4" i="28" s="1"/>
  <c r="AY4" i="28" s="1"/>
  <c r="AZ4" i="28" s="1"/>
  <c r="BA4" i="28" s="1"/>
  <c r="BB4" i="28" s="1"/>
  <c r="BC4" i="28" s="1"/>
  <c r="BD4" i="28" s="1"/>
  <c r="BE4" i="28" s="1"/>
  <c r="BC2" i="28"/>
  <c r="D2" i="28"/>
  <c r="D67" i="28" s="1"/>
  <c r="AC140" i="30" l="1"/>
  <c r="AC143" i="30" s="1"/>
  <c r="AC28" i="30" s="1"/>
  <c r="AG140" i="30"/>
  <c r="AG143" i="30" s="1"/>
  <c r="AG145" i="30" s="1"/>
  <c r="AG30" i="30" s="1"/>
  <c r="AK140" i="30"/>
  <c r="AK143" i="30" s="1"/>
  <c r="AK145" i="30" s="1"/>
  <c r="AK30" i="30" s="1"/>
  <c r="AO140" i="30"/>
  <c r="AO143" i="30" s="1"/>
  <c r="AO145" i="30" s="1"/>
  <c r="AO30" i="30" s="1"/>
  <c r="AS140" i="30"/>
  <c r="AS143" i="30" s="1"/>
  <c r="AS145" i="30" s="1"/>
  <c r="AS30" i="30" s="1"/>
  <c r="AD140" i="30"/>
  <c r="AD143" i="30" s="1"/>
  <c r="AD145" i="30" s="1"/>
  <c r="AD30" i="30" s="1"/>
  <c r="AH140" i="30"/>
  <c r="AH143" i="30" s="1"/>
  <c r="AH145" i="30" s="1"/>
  <c r="AH30" i="30" s="1"/>
  <c r="AL140" i="30"/>
  <c r="AL143" i="30" s="1"/>
  <c r="AL145" i="30" s="1"/>
  <c r="AL30" i="30" s="1"/>
  <c r="AP140" i="30"/>
  <c r="AP143" i="30" s="1"/>
  <c r="AP145" i="30" s="1"/>
  <c r="AP30" i="30" s="1"/>
  <c r="AT140" i="30"/>
  <c r="AT143" i="30" s="1"/>
  <c r="AT145" i="30" s="1"/>
  <c r="AT30" i="30" s="1"/>
  <c r="AE140" i="30"/>
  <c r="AE143" i="30" s="1"/>
  <c r="AE145" i="30" s="1"/>
  <c r="AE30" i="30" s="1"/>
  <c r="AI140" i="30"/>
  <c r="AI143" i="30" s="1"/>
  <c r="AI145" i="30" s="1"/>
  <c r="AI30" i="30" s="1"/>
  <c r="AM140" i="30"/>
  <c r="AM143" i="30" s="1"/>
  <c r="AM145" i="30" s="1"/>
  <c r="AM30" i="30" s="1"/>
  <c r="AQ140" i="30"/>
  <c r="AQ143" i="30" s="1"/>
  <c r="AQ145" i="30" s="1"/>
  <c r="AQ30" i="30" s="1"/>
  <c r="AU140" i="30"/>
  <c r="AU143" i="30" s="1"/>
  <c r="AU145" i="30" s="1"/>
  <c r="AU30" i="30" s="1"/>
  <c r="AB140" i="30"/>
  <c r="AB143" i="30" s="1"/>
  <c r="AB145" i="30" s="1"/>
  <c r="AB30" i="30" s="1"/>
  <c r="AF140" i="30"/>
  <c r="AF143" i="30" s="1"/>
  <c r="AF145" i="30" s="1"/>
  <c r="AF30" i="30" s="1"/>
  <c r="AJ140" i="30"/>
  <c r="AJ143" i="30" s="1"/>
  <c r="AJ145" i="30" s="1"/>
  <c r="AJ30" i="30" s="1"/>
  <c r="AN140" i="30"/>
  <c r="AN143" i="30" s="1"/>
  <c r="AN145" i="30" s="1"/>
  <c r="AN30" i="30" s="1"/>
  <c r="AR140" i="30"/>
  <c r="AR143" i="30" s="1"/>
  <c r="AR145" i="30" s="1"/>
  <c r="AR30" i="30" s="1"/>
  <c r="Z140" i="31"/>
  <c r="Z143" i="31" s="1"/>
  <c r="Z145" i="31" s="1"/>
  <c r="Z30" i="31" s="1"/>
  <c r="AD140" i="31"/>
  <c r="AD143" i="31" s="1"/>
  <c r="AD145" i="31" s="1"/>
  <c r="AD30" i="31" s="1"/>
  <c r="AI140" i="31"/>
  <c r="AI143" i="31" s="1"/>
  <c r="AI145" i="31" s="1"/>
  <c r="AI30" i="31" s="1"/>
  <c r="AM140" i="31"/>
  <c r="AM143" i="31" s="1"/>
  <c r="AM145" i="31" s="1"/>
  <c r="AM30" i="31" s="1"/>
  <c r="AQ140" i="31"/>
  <c r="AQ143" i="31" s="1"/>
  <c r="AQ145" i="31" s="1"/>
  <c r="AQ30" i="31" s="1"/>
  <c r="AU140" i="31"/>
  <c r="AU143" i="31" s="1"/>
  <c r="AU145" i="31" s="1"/>
  <c r="AU30" i="31" s="1"/>
  <c r="AA140" i="31"/>
  <c r="AA143" i="31" s="1"/>
  <c r="AA145" i="31" s="1"/>
  <c r="AA30" i="31" s="1"/>
  <c r="AE140" i="31"/>
  <c r="AE143" i="31" s="1"/>
  <c r="AE145" i="31" s="1"/>
  <c r="AE30" i="31" s="1"/>
  <c r="AJ140" i="31"/>
  <c r="AJ143" i="31" s="1"/>
  <c r="AJ145" i="31" s="1"/>
  <c r="AJ30" i="31" s="1"/>
  <c r="AN140" i="31"/>
  <c r="AN143" i="31" s="1"/>
  <c r="AN145" i="31" s="1"/>
  <c r="AN30" i="31" s="1"/>
  <c r="AR140" i="31"/>
  <c r="AR143" i="31" s="1"/>
  <c r="AR145" i="31" s="1"/>
  <c r="AR30" i="31" s="1"/>
  <c r="AV140" i="31"/>
  <c r="AV143" i="31" s="1"/>
  <c r="AV145" i="31" s="1"/>
  <c r="AV30" i="31" s="1"/>
  <c r="AB140" i="31"/>
  <c r="AB143" i="31" s="1"/>
  <c r="AB145" i="31" s="1"/>
  <c r="AB30" i="31" s="1"/>
  <c r="AG140" i="31"/>
  <c r="AG143" i="31" s="1"/>
  <c r="AG28" i="31" s="1"/>
  <c r="AK140" i="31"/>
  <c r="AK143" i="31" s="1"/>
  <c r="AK145" i="31" s="1"/>
  <c r="AK30" i="31" s="1"/>
  <c r="AO140" i="31"/>
  <c r="AO143" i="31" s="1"/>
  <c r="AO145" i="31" s="1"/>
  <c r="AO30" i="31" s="1"/>
  <c r="AS140" i="31"/>
  <c r="AS143" i="31" s="1"/>
  <c r="AS28" i="31" s="1"/>
  <c r="Y140" i="31"/>
  <c r="Y143" i="31" s="1"/>
  <c r="Y28" i="31" s="1"/>
  <c r="AC140" i="31"/>
  <c r="AC143" i="31" s="1"/>
  <c r="AC28" i="31" s="1"/>
  <c r="AH140" i="31"/>
  <c r="AH143" i="31" s="1"/>
  <c r="AH145" i="31" s="1"/>
  <c r="AH30" i="31" s="1"/>
  <c r="AL140" i="31"/>
  <c r="AL143" i="31" s="1"/>
  <c r="AL145" i="31" s="1"/>
  <c r="AL30" i="31" s="1"/>
  <c r="AP140" i="31"/>
  <c r="AP143" i="31" s="1"/>
  <c r="AP145" i="31" s="1"/>
  <c r="AP30" i="31" s="1"/>
  <c r="AA140" i="29"/>
  <c r="AA143" i="29" s="1"/>
  <c r="AA145" i="29" s="1"/>
  <c r="AA30" i="29" s="1"/>
  <c r="AF140" i="29"/>
  <c r="AF143" i="29" s="1"/>
  <c r="AF145" i="29" s="1"/>
  <c r="AF30" i="29" s="1"/>
  <c r="AJ140" i="29"/>
  <c r="AJ143" i="29" s="1"/>
  <c r="AJ145" i="29" s="1"/>
  <c r="AJ30" i="29" s="1"/>
  <c r="AN140" i="29"/>
  <c r="AN143" i="29" s="1"/>
  <c r="AN145" i="29" s="1"/>
  <c r="AN30" i="29" s="1"/>
  <c r="AR140" i="29"/>
  <c r="AR143" i="29" s="1"/>
  <c r="AR145" i="29" s="1"/>
  <c r="AR30" i="29" s="1"/>
  <c r="AV140" i="29"/>
  <c r="AV143" i="29" s="1"/>
  <c r="AV145" i="29" s="1"/>
  <c r="AV30" i="29" s="1"/>
  <c r="AB140" i="29"/>
  <c r="AB143" i="29" s="1"/>
  <c r="AB145" i="29" s="1"/>
  <c r="AB30" i="29" s="1"/>
  <c r="AG140" i="29"/>
  <c r="AG143" i="29" s="1"/>
  <c r="AG145" i="29" s="1"/>
  <c r="AG30" i="29" s="1"/>
  <c r="AK140" i="29"/>
  <c r="AK143" i="29" s="1"/>
  <c r="AK145" i="29" s="1"/>
  <c r="AK30" i="29" s="1"/>
  <c r="AO140" i="29"/>
  <c r="AO143" i="29" s="1"/>
  <c r="AO145" i="29" s="1"/>
  <c r="AO30" i="29" s="1"/>
  <c r="AS140" i="29"/>
  <c r="AS143" i="29" s="1"/>
  <c r="AS145" i="29" s="1"/>
  <c r="AS30" i="29" s="1"/>
  <c r="AD140" i="29"/>
  <c r="AD143" i="29" s="1"/>
  <c r="AD145" i="29" s="1"/>
  <c r="AD30" i="29" s="1"/>
  <c r="AH140" i="29"/>
  <c r="AH143" i="29" s="1"/>
  <c r="AH145" i="29" s="1"/>
  <c r="AH30" i="29" s="1"/>
  <c r="AL140" i="29"/>
  <c r="AL143" i="29" s="1"/>
  <c r="AL145" i="29" s="1"/>
  <c r="AL30" i="29" s="1"/>
  <c r="AP140" i="29"/>
  <c r="AP143" i="29" s="1"/>
  <c r="AP145" i="29" s="1"/>
  <c r="AP30" i="29" s="1"/>
  <c r="AT140" i="29"/>
  <c r="AT143" i="29" s="1"/>
  <c r="AT145" i="29" s="1"/>
  <c r="AT30" i="29" s="1"/>
  <c r="Z140" i="29"/>
  <c r="Z143" i="29" s="1"/>
  <c r="Z145" i="29" s="1"/>
  <c r="Z30" i="29" s="1"/>
  <c r="AE140" i="29"/>
  <c r="AE143" i="29" s="1"/>
  <c r="AE145" i="29" s="1"/>
  <c r="AE30" i="29" s="1"/>
  <c r="AI140" i="29"/>
  <c r="AI143" i="29" s="1"/>
  <c r="AI145" i="29" s="1"/>
  <c r="AI30" i="29" s="1"/>
  <c r="AM140" i="29"/>
  <c r="AM143" i="29" s="1"/>
  <c r="AM145" i="29" s="1"/>
  <c r="AM30" i="29" s="1"/>
  <c r="AQ140" i="29"/>
  <c r="AQ143" i="29" s="1"/>
  <c r="AQ145" i="29" s="1"/>
  <c r="AQ30" i="29" s="1"/>
  <c r="AB140" i="28"/>
  <c r="AB143" i="28" s="1"/>
  <c r="AB145" i="28" s="1"/>
  <c r="AB30" i="28" s="1"/>
  <c r="AF140" i="28"/>
  <c r="AF143" i="28" s="1"/>
  <c r="AF28" i="28" s="1"/>
  <c r="AJ140" i="28"/>
  <c r="AJ143" i="28" s="1"/>
  <c r="AJ145" i="28" s="1"/>
  <c r="AJ30" i="28" s="1"/>
  <c r="AN140" i="28"/>
  <c r="AN143" i="28" s="1"/>
  <c r="AN145" i="28" s="1"/>
  <c r="AN30" i="28" s="1"/>
  <c r="AR140" i="28"/>
  <c r="AR143" i="28" s="1"/>
  <c r="AR145" i="28" s="1"/>
  <c r="AR30" i="28" s="1"/>
  <c r="AV140" i="28"/>
  <c r="AV143" i="28" s="1"/>
  <c r="AV145" i="28" s="1"/>
  <c r="AV30" i="28" s="1"/>
  <c r="Y140" i="28"/>
  <c r="Y143" i="28" s="1"/>
  <c r="Y28" i="28" s="1"/>
  <c r="AC140" i="28"/>
  <c r="AC143" i="28" s="1"/>
  <c r="AC28" i="28" s="1"/>
  <c r="AG140" i="28"/>
  <c r="AG143" i="28" s="1"/>
  <c r="AG145" i="28" s="1"/>
  <c r="AG30" i="28" s="1"/>
  <c r="AK140" i="28"/>
  <c r="AK143" i="28" s="1"/>
  <c r="AK28" i="28" s="1"/>
  <c r="AO140" i="28"/>
  <c r="AO143" i="28" s="1"/>
  <c r="AO28" i="28" s="1"/>
  <c r="AS140" i="28"/>
  <c r="AS143" i="28" s="1"/>
  <c r="AS145" i="28" s="1"/>
  <c r="AS30" i="28" s="1"/>
  <c r="Z140" i="28"/>
  <c r="Z143" i="28" s="1"/>
  <c r="Z145" i="28" s="1"/>
  <c r="Z30" i="28" s="1"/>
  <c r="AD140" i="28"/>
  <c r="AD143" i="28" s="1"/>
  <c r="AD145" i="28" s="1"/>
  <c r="AD30" i="28" s="1"/>
  <c r="AH140" i="28"/>
  <c r="AH143" i="28" s="1"/>
  <c r="AH145" i="28" s="1"/>
  <c r="AH30" i="28" s="1"/>
  <c r="AL140" i="28"/>
  <c r="AL143" i="28" s="1"/>
  <c r="AL145" i="28" s="1"/>
  <c r="AL30" i="28" s="1"/>
  <c r="AP140" i="28"/>
  <c r="AP143" i="28" s="1"/>
  <c r="AP145" i="28" s="1"/>
  <c r="AP30" i="28" s="1"/>
  <c r="AT140" i="28"/>
  <c r="AT143" i="28" s="1"/>
  <c r="AT28" i="28" s="1"/>
  <c r="AA140" i="28"/>
  <c r="AA143" i="28" s="1"/>
  <c r="AA145" i="28" s="1"/>
  <c r="AA30" i="28" s="1"/>
  <c r="AE140" i="28"/>
  <c r="AE143" i="28" s="1"/>
  <c r="AE145" i="28" s="1"/>
  <c r="AE30" i="28" s="1"/>
  <c r="AI140" i="28"/>
  <c r="AI143" i="28" s="1"/>
  <c r="AI145" i="28" s="1"/>
  <c r="AI30" i="28" s="1"/>
  <c r="AM140" i="28"/>
  <c r="AM143" i="28" s="1"/>
  <c r="AM145" i="28" s="1"/>
  <c r="AM30" i="28" s="1"/>
  <c r="AQ140" i="28"/>
  <c r="AQ143" i="28" s="1"/>
  <c r="AQ145" i="28" s="1"/>
  <c r="AQ30" i="28" s="1"/>
  <c r="G139" i="28"/>
  <c r="K139" i="28"/>
  <c r="O139" i="28"/>
  <c r="S139" i="28"/>
  <c r="W139" i="28"/>
  <c r="H139" i="28"/>
  <c r="L139" i="28"/>
  <c r="P139" i="28"/>
  <c r="T139" i="28"/>
  <c r="X139" i="28"/>
  <c r="I139" i="28"/>
  <c r="M139" i="28"/>
  <c r="Q139" i="28"/>
  <c r="U139" i="28"/>
  <c r="F139" i="28"/>
  <c r="J139" i="28"/>
  <c r="N139" i="28"/>
  <c r="R139" i="28"/>
  <c r="V139" i="28"/>
  <c r="AX33" i="30"/>
  <c r="V169" i="30"/>
  <c r="H233" i="30"/>
  <c r="H234" i="30" s="1"/>
  <c r="Z130" i="30"/>
  <c r="Z20" i="30" s="1"/>
  <c r="L233" i="30"/>
  <c r="L234" i="30" s="1"/>
  <c r="AD169" i="30"/>
  <c r="P233" i="30"/>
  <c r="P234" i="30" s="1"/>
  <c r="AH130" i="30"/>
  <c r="AH20" i="30" s="1"/>
  <c r="T233" i="30"/>
  <c r="T234" i="30"/>
  <c r="AL169" i="30"/>
  <c r="X233" i="30"/>
  <c r="X234" i="30" s="1"/>
  <c r="AP130" i="30"/>
  <c r="AP20" i="30" s="1"/>
  <c r="AB233" i="30"/>
  <c r="AB234" i="30"/>
  <c r="AT169" i="30"/>
  <c r="AF233" i="30"/>
  <c r="AF234" i="30" s="1"/>
  <c r="AX130" i="30"/>
  <c r="AX20" i="30" s="1"/>
  <c r="AJ233" i="30"/>
  <c r="AJ234" i="30"/>
  <c r="BB169" i="30"/>
  <c r="AN233" i="30"/>
  <c r="AN234" i="30"/>
  <c r="E233" i="30"/>
  <c r="E234" i="30" s="1"/>
  <c r="I233" i="30"/>
  <c r="I234" i="30" s="1"/>
  <c r="AA169" i="30"/>
  <c r="M233" i="30"/>
  <c r="M234" i="30" s="1"/>
  <c r="Q233" i="30"/>
  <c r="Q234" i="30"/>
  <c r="U233" i="30"/>
  <c r="U234" i="30" s="1"/>
  <c r="Y233" i="30"/>
  <c r="Y234" i="30"/>
  <c r="AC233" i="30"/>
  <c r="AC234" i="30" s="1"/>
  <c r="AG233" i="30"/>
  <c r="AG234" i="30"/>
  <c r="AY178" i="30"/>
  <c r="AY131" i="30" s="1"/>
  <c r="AY141" i="30" s="1"/>
  <c r="AY144" i="30" s="1"/>
  <c r="AY29" i="30" s="1"/>
  <c r="AK233" i="30"/>
  <c r="AK234" i="30"/>
  <c r="BC178" i="30"/>
  <c r="BC131" i="30" s="1"/>
  <c r="BC141" i="30" s="1"/>
  <c r="BC144" i="30" s="1"/>
  <c r="BC29" i="30" s="1"/>
  <c r="AO233" i="30"/>
  <c r="AO234" i="30"/>
  <c r="T169" i="30"/>
  <c r="F233" i="30"/>
  <c r="F234" i="30" s="1"/>
  <c r="X130" i="30"/>
  <c r="X20" i="30" s="1"/>
  <c r="J233" i="30"/>
  <c r="J234" i="30" s="1"/>
  <c r="AB169" i="30"/>
  <c r="N233" i="30"/>
  <c r="N234" i="30" s="1"/>
  <c r="AF130" i="30"/>
  <c r="AF20" i="30" s="1"/>
  <c r="R233" i="30"/>
  <c r="R234" i="30"/>
  <c r="AJ169" i="30"/>
  <c r="V233" i="30"/>
  <c r="V234" i="30" s="1"/>
  <c r="AN130" i="30"/>
  <c r="AN20" i="30" s="1"/>
  <c r="Z233" i="30"/>
  <c r="Z234" i="30"/>
  <c r="AR169" i="30"/>
  <c r="AD233" i="30"/>
  <c r="AD234" i="30" s="1"/>
  <c r="AV130" i="30"/>
  <c r="AV20" i="30" s="1"/>
  <c r="AH233" i="30"/>
  <c r="AH234" i="30"/>
  <c r="AZ169" i="30"/>
  <c r="AL233" i="30"/>
  <c r="AL234" i="30"/>
  <c r="BD130" i="30"/>
  <c r="BD20" i="30" s="1"/>
  <c r="AP233" i="30"/>
  <c r="AP234" i="30"/>
  <c r="U169" i="30"/>
  <c r="G234" i="30"/>
  <c r="G233" i="30"/>
  <c r="K233" i="30"/>
  <c r="K234" i="30" s="1"/>
  <c r="O234" i="30"/>
  <c r="O233" i="30"/>
  <c r="S233" i="30"/>
  <c r="S234" i="30" s="1"/>
  <c r="W234" i="30"/>
  <c r="W233" i="30"/>
  <c r="AO169" i="30"/>
  <c r="AA233" i="30"/>
  <c r="AA234" i="30" s="1"/>
  <c r="AE234" i="30"/>
  <c r="AE233" i="30"/>
  <c r="AW178" i="30"/>
  <c r="AI234" i="30"/>
  <c r="AI233" i="30"/>
  <c r="BA178" i="30"/>
  <c r="AM234" i="30"/>
  <c r="AM233" i="30"/>
  <c r="BE178" i="30"/>
  <c r="BE131" i="30" s="1"/>
  <c r="AQ234" i="30"/>
  <c r="AQ233" i="30"/>
  <c r="T130" i="30"/>
  <c r="T20" i="30" s="1"/>
  <c r="AJ130" i="30"/>
  <c r="AJ20" i="30" s="1"/>
  <c r="AZ130" i="30"/>
  <c r="AZ20" i="30" s="1"/>
  <c r="AA189" i="30"/>
  <c r="AS43" i="30" s="1"/>
  <c r="S33" i="30"/>
  <c r="V31" i="30"/>
  <c r="AY169" i="30"/>
  <c r="V130" i="30"/>
  <c r="V20" i="30" s="1"/>
  <c r="AD130" i="30"/>
  <c r="AD20" i="30" s="1"/>
  <c r="AL130" i="30"/>
  <c r="AL20" i="30" s="1"/>
  <c r="AT130" i="30"/>
  <c r="AT20" i="30" s="1"/>
  <c r="BB130" i="30"/>
  <c r="BB20" i="30" s="1"/>
  <c r="S169" i="30"/>
  <c r="S178" i="30" s="1"/>
  <c r="S131" i="30" s="1"/>
  <c r="AW131" i="30"/>
  <c r="AW148" i="30" s="1"/>
  <c r="BA131" i="30"/>
  <c r="BA133" i="30" s="1"/>
  <c r="BA146" i="30" s="1"/>
  <c r="O139" i="30"/>
  <c r="S139" i="30"/>
  <c r="W139" i="30"/>
  <c r="H139" i="30"/>
  <c r="L139" i="30"/>
  <c r="P139" i="30"/>
  <c r="T139" i="30"/>
  <c r="X139" i="30"/>
  <c r="I139" i="30"/>
  <c r="M139" i="30"/>
  <c r="Q139" i="30"/>
  <c r="U139" i="30"/>
  <c r="F139" i="30"/>
  <c r="W140" i="30" s="1"/>
  <c r="J139" i="30"/>
  <c r="N139" i="30"/>
  <c r="R139" i="30"/>
  <c r="V139" i="30"/>
  <c r="G139" i="30"/>
  <c r="K139" i="30"/>
  <c r="E139" i="30"/>
  <c r="V140" i="30" s="1"/>
  <c r="AI169" i="30"/>
  <c r="AI178" i="30" s="1"/>
  <c r="AI131" i="30" s="1"/>
  <c r="AQ169" i="30"/>
  <c r="AQ178" i="30" s="1"/>
  <c r="AQ131" i="30" s="1"/>
  <c r="J201" i="30"/>
  <c r="J202" i="30" s="1"/>
  <c r="AR120" i="30"/>
  <c r="AB178" i="30"/>
  <c r="AB131" i="30" s="1"/>
  <c r="M233" i="31"/>
  <c r="M234" i="31" s="1"/>
  <c r="Q233" i="31"/>
  <c r="Q234" i="31" s="1"/>
  <c r="U233" i="31"/>
  <c r="U234" i="31" s="1"/>
  <c r="Y233" i="31"/>
  <c r="Y234" i="31" s="1"/>
  <c r="AC234" i="31"/>
  <c r="AC233" i="31"/>
  <c r="AG233" i="31"/>
  <c r="AG234" i="31" s="1"/>
  <c r="AY178" i="31"/>
  <c r="AY131" i="31" s="1"/>
  <c r="AY133" i="31" s="1"/>
  <c r="AY146" i="31" s="1"/>
  <c r="AK234" i="31"/>
  <c r="AK233" i="31"/>
  <c r="BC178" i="31"/>
  <c r="BC131" i="31" s="1"/>
  <c r="BC148" i="31" s="1"/>
  <c r="AO234" i="31"/>
  <c r="AO233" i="31"/>
  <c r="AB169" i="31"/>
  <c r="N233" i="31"/>
  <c r="N234" i="31" s="1"/>
  <c r="AF169" i="31"/>
  <c r="R233" i="31"/>
  <c r="R234" i="31"/>
  <c r="AJ169" i="31"/>
  <c r="V233" i="31"/>
  <c r="V234" i="31"/>
  <c r="Z233" i="31"/>
  <c r="Z234" i="31" s="1"/>
  <c r="AR169" i="31"/>
  <c r="AD233" i="31"/>
  <c r="AD234" i="31"/>
  <c r="AV169" i="31"/>
  <c r="AH233" i="31"/>
  <c r="AH234" i="31"/>
  <c r="AZ169" i="31"/>
  <c r="AL233" i="31"/>
  <c r="AL234" i="31"/>
  <c r="AP233" i="31"/>
  <c r="AP234" i="31"/>
  <c r="K233" i="31"/>
  <c r="K234" i="31"/>
  <c r="O233" i="31"/>
  <c r="O234" i="31" s="1"/>
  <c r="S233" i="31"/>
  <c r="S234" i="31" s="1"/>
  <c r="AK169" i="31"/>
  <c r="W233" i="31"/>
  <c r="W234" i="31"/>
  <c r="AA233" i="31"/>
  <c r="AA234" i="31"/>
  <c r="AE233" i="31"/>
  <c r="AE234" i="31" s="1"/>
  <c r="AW178" i="31"/>
  <c r="AI233" i="31"/>
  <c r="AI234" i="31"/>
  <c r="BA169" i="31"/>
  <c r="AM233" i="31"/>
  <c r="AM234" i="31"/>
  <c r="BE178" i="31"/>
  <c r="BE131" i="31" s="1"/>
  <c r="AQ234" i="31"/>
  <c r="AQ233" i="31"/>
  <c r="Z169" i="31"/>
  <c r="L234" i="31"/>
  <c r="L233" i="31"/>
  <c r="P233" i="31"/>
  <c r="P234" i="31" s="1"/>
  <c r="T234" i="31"/>
  <c r="T233" i="31"/>
  <c r="X234" i="31"/>
  <c r="X233" i="31"/>
  <c r="AP169" i="31"/>
  <c r="AB233" i="31"/>
  <c r="AB234" i="31" s="1"/>
  <c r="AF233" i="31"/>
  <c r="AF234" i="31" s="1"/>
  <c r="AJ234" i="31"/>
  <c r="AJ233" i="31"/>
  <c r="AN234" i="31"/>
  <c r="AN233" i="31"/>
  <c r="AX33" i="31"/>
  <c r="J233" i="31"/>
  <c r="J234" i="31" s="1"/>
  <c r="I233" i="31"/>
  <c r="I234" i="31" s="1"/>
  <c r="H233" i="31"/>
  <c r="H234" i="31" s="1"/>
  <c r="G233" i="31"/>
  <c r="G234" i="31" s="1"/>
  <c r="T169" i="31"/>
  <c r="T178" i="31" s="1"/>
  <c r="T131" i="31" s="1"/>
  <c r="F233" i="31"/>
  <c r="F234" i="31" s="1"/>
  <c r="E233" i="31"/>
  <c r="E234" i="31" s="1"/>
  <c r="AR120" i="31"/>
  <c r="S130" i="31"/>
  <c r="S20" i="31" s="1"/>
  <c r="AA130" i="31"/>
  <c r="AA20" i="31" s="1"/>
  <c r="AI130" i="31"/>
  <c r="AI20" i="31" s="1"/>
  <c r="AQ130" i="31"/>
  <c r="AQ20" i="31" s="1"/>
  <c r="AY130" i="31"/>
  <c r="AY20" i="31" s="1"/>
  <c r="W130" i="31"/>
  <c r="W20" i="31" s="1"/>
  <c r="AE130" i="31"/>
  <c r="AE20" i="31" s="1"/>
  <c r="AM130" i="31"/>
  <c r="AM20" i="31" s="1"/>
  <c r="AU130" i="31"/>
  <c r="AU20" i="31" s="1"/>
  <c r="BC130" i="31"/>
  <c r="BC20" i="31" s="1"/>
  <c r="Q189" i="31"/>
  <c r="R189" i="31" s="1"/>
  <c r="AG43" i="31" s="1"/>
  <c r="F139" i="31"/>
  <c r="X140" i="31" s="1"/>
  <c r="J139" i="31"/>
  <c r="N139" i="31"/>
  <c r="R139" i="31"/>
  <c r="V139" i="31"/>
  <c r="G139" i="31"/>
  <c r="K139" i="31"/>
  <c r="O139" i="31"/>
  <c r="S139" i="31"/>
  <c r="W139" i="31"/>
  <c r="H139" i="31"/>
  <c r="L139" i="31"/>
  <c r="P139" i="31"/>
  <c r="T139" i="31"/>
  <c r="X139" i="31"/>
  <c r="I139" i="31"/>
  <c r="M139" i="31"/>
  <c r="Q139" i="31"/>
  <c r="U139" i="31"/>
  <c r="E139" i="31"/>
  <c r="T140" i="31" s="1"/>
  <c r="Z169" i="29"/>
  <c r="L233" i="29"/>
  <c r="L234" i="29" s="1"/>
  <c r="P233" i="29"/>
  <c r="P234" i="29" s="1"/>
  <c r="T233" i="29"/>
  <c r="T234" i="29" s="1"/>
  <c r="X234" i="29"/>
  <c r="X233" i="29"/>
  <c r="AB233" i="29"/>
  <c r="AB234" i="29" s="1"/>
  <c r="AF233" i="29"/>
  <c r="AF234" i="29" s="1"/>
  <c r="AX178" i="29"/>
  <c r="AX131" i="29" s="1"/>
  <c r="AX148" i="29" s="1"/>
  <c r="AJ234" i="29"/>
  <c r="AJ233" i="29"/>
  <c r="BB169" i="29"/>
  <c r="AN234" i="29"/>
  <c r="AN233" i="29"/>
  <c r="M233" i="29"/>
  <c r="M234" i="29" s="1"/>
  <c r="Q233" i="29"/>
  <c r="Q234" i="29" s="1"/>
  <c r="U233" i="29"/>
  <c r="U234" i="29" s="1"/>
  <c r="Y234" i="29"/>
  <c r="Y233" i="29"/>
  <c r="AC233" i="29"/>
  <c r="AC234" i="29" s="1"/>
  <c r="AG233" i="29"/>
  <c r="AG234" i="29" s="1"/>
  <c r="AY178" i="29"/>
  <c r="AY131" i="29" s="1"/>
  <c r="AY132" i="29" s="1"/>
  <c r="AY22" i="29" s="1"/>
  <c r="AK234" i="29"/>
  <c r="AK233" i="29"/>
  <c r="BC178" i="29"/>
  <c r="BC131" i="29" s="1"/>
  <c r="BC132" i="29" s="1"/>
  <c r="BC22" i="29" s="1"/>
  <c r="AO234" i="29"/>
  <c r="AO233" i="29"/>
  <c r="AB169" i="29"/>
  <c r="N233" i="29"/>
  <c r="N234" i="29" s="1"/>
  <c r="AF169" i="29"/>
  <c r="R233" i="29"/>
  <c r="R234" i="29" s="1"/>
  <c r="AJ169" i="29"/>
  <c r="V233" i="29"/>
  <c r="V234" i="29" s="1"/>
  <c r="Z233" i="29"/>
  <c r="Z234" i="29" s="1"/>
  <c r="AR169" i="29"/>
  <c r="AD233" i="29"/>
  <c r="AD234" i="29" s="1"/>
  <c r="AV169" i="29"/>
  <c r="AH233" i="29"/>
  <c r="AH234" i="29" s="1"/>
  <c r="AZ169" i="29"/>
  <c r="AL234" i="29"/>
  <c r="AL233" i="29"/>
  <c r="AP234" i="29"/>
  <c r="AP233" i="29"/>
  <c r="AC169" i="29"/>
  <c r="O233" i="29"/>
  <c r="O234" i="29" s="1"/>
  <c r="AG169" i="29"/>
  <c r="S234" i="29"/>
  <c r="S233" i="29"/>
  <c r="AK169" i="29"/>
  <c r="W233" i="29"/>
  <c r="W234" i="29" s="1"/>
  <c r="AA233" i="29"/>
  <c r="AA234" i="29" s="1"/>
  <c r="AE233" i="29"/>
  <c r="AE234" i="29" s="1"/>
  <c r="AW178" i="29"/>
  <c r="AW131" i="29" s="1"/>
  <c r="AI234" i="29"/>
  <c r="AI233" i="29"/>
  <c r="BA169" i="29"/>
  <c r="AM234" i="29"/>
  <c r="AM233" i="29"/>
  <c r="BE169" i="29"/>
  <c r="AQ234" i="29"/>
  <c r="AQ233" i="29"/>
  <c r="AX33" i="29"/>
  <c r="K233" i="29"/>
  <c r="K234" i="29" s="1"/>
  <c r="J233" i="29"/>
  <c r="J234" i="29" s="1"/>
  <c r="I233" i="29"/>
  <c r="I234" i="29" s="1"/>
  <c r="V169" i="29"/>
  <c r="H233" i="29"/>
  <c r="H234" i="29" s="1"/>
  <c r="U169" i="29"/>
  <c r="U178" i="29" s="1"/>
  <c r="U131" i="29" s="1"/>
  <c r="G233" i="29"/>
  <c r="G234" i="29" s="1"/>
  <c r="T169" i="29"/>
  <c r="T178" i="29" s="1"/>
  <c r="T131" i="29" s="1"/>
  <c r="T133" i="29" s="1"/>
  <c r="F233" i="29"/>
  <c r="F234" i="29" s="1"/>
  <c r="E233" i="29"/>
  <c r="E234" i="29" s="1"/>
  <c r="AR178" i="29"/>
  <c r="AR131" i="29" s="1"/>
  <c r="AR141" i="29" s="1"/>
  <c r="AR144" i="29" s="1"/>
  <c r="AR29" i="29" s="1"/>
  <c r="AA189" i="29"/>
  <c r="AS43" i="29" s="1"/>
  <c r="AG178" i="29"/>
  <c r="AG131" i="29" s="1"/>
  <c r="AR120" i="29"/>
  <c r="F139" i="29"/>
  <c r="J139" i="29"/>
  <c r="N139" i="29"/>
  <c r="R139" i="29"/>
  <c r="V139" i="29"/>
  <c r="G139" i="29"/>
  <c r="K139" i="29"/>
  <c r="O139" i="29"/>
  <c r="S139" i="29"/>
  <c r="W139" i="29"/>
  <c r="H139" i="29"/>
  <c r="L139" i="29"/>
  <c r="P139" i="29"/>
  <c r="T139" i="29"/>
  <c r="X139" i="29"/>
  <c r="I139" i="29"/>
  <c r="M139" i="29"/>
  <c r="Q139" i="29"/>
  <c r="U139" i="29"/>
  <c r="E139" i="29"/>
  <c r="AZ178" i="29"/>
  <c r="AZ131" i="29" s="1"/>
  <c r="AZ133" i="29" s="1"/>
  <c r="Q189" i="29"/>
  <c r="T189" i="29" s="1"/>
  <c r="AK43" i="29" s="1"/>
  <c r="G208" i="29"/>
  <c r="AB119" i="29" s="1"/>
  <c r="BA178" i="29"/>
  <c r="BA131" i="29" s="1"/>
  <c r="BA21" i="29" s="1"/>
  <c r="AW169" i="29"/>
  <c r="G213" i="28"/>
  <c r="I44" i="28"/>
  <c r="G233" i="28"/>
  <c r="G234" i="28" s="1"/>
  <c r="Y169" i="28"/>
  <c r="K233" i="28"/>
  <c r="K234" i="28" s="1"/>
  <c r="O233" i="28"/>
  <c r="O234" i="28"/>
  <c r="AG169" i="28"/>
  <c r="S233" i="28"/>
  <c r="S234" i="28" s="1"/>
  <c r="W233" i="28"/>
  <c r="W234" i="28"/>
  <c r="AA233" i="28"/>
  <c r="AA234" i="28" s="1"/>
  <c r="AS169" i="28"/>
  <c r="AE233" i="28"/>
  <c r="AE234" i="28"/>
  <c r="AW178" i="28"/>
  <c r="AI233" i="28"/>
  <c r="AI234" i="28"/>
  <c r="BA169" i="28"/>
  <c r="AM233" i="28"/>
  <c r="AM234" i="28"/>
  <c r="BE178" i="28"/>
  <c r="AQ233" i="28"/>
  <c r="AQ234" i="28"/>
  <c r="L234" i="28"/>
  <c r="L233" i="28"/>
  <c r="P233" i="28"/>
  <c r="P234" i="28" s="1"/>
  <c r="T234" i="28"/>
  <c r="T233" i="28"/>
  <c r="AL178" i="28"/>
  <c r="AL131" i="28" s="1"/>
  <c r="AL133" i="28" s="1"/>
  <c r="AL23" i="28" s="1"/>
  <c r="X233" i="28"/>
  <c r="X234" i="28" s="1"/>
  <c r="AB233" i="28"/>
  <c r="AB234" i="28" s="1"/>
  <c r="AF234" i="28"/>
  <c r="AF233" i="28"/>
  <c r="AX178" i="28"/>
  <c r="AJ234" i="28"/>
  <c r="AJ233" i="28"/>
  <c r="BB178" i="28"/>
  <c r="AN234" i="28"/>
  <c r="AN233" i="28"/>
  <c r="V31" i="28"/>
  <c r="E233" i="28"/>
  <c r="E234" i="28" s="1"/>
  <c r="W130" i="28"/>
  <c r="W20" i="28" s="1"/>
  <c r="I233" i="28"/>
  <c r="I234" i="28" s="1"/>
  <c r="M234" i="28"/>
  <c r="M233" i="28"/>
  <c r="Q234" i="28"/>
  <c r="Q233" i="28"/>
  <c r="U233" i="28"/>
  <c r="U234" i="28" s="1"/>
  <c r="Y234" i="28"/>
  <c r="Y233" i="28"/>
  <c r="AC233" i="28"/>
  <c r="AC234" i="28" s="1"/>
  <c r="AG233" i="28"/>
  <c r="AG234" i="28" s="1"/>
  <c r="AY178" i="28"/>
  <c r="AK234" i="28"/>
  <c r="AK233" i="28"/>
  <c r="BC169" i="28"/>
  <c r="AO234" i="28"/>
  <c r="AO233" i="28"/>
  <c r="T130" i="28"/>
  <c r="T20" i="28" s="1"/>
  <c r="F233" i="28"/>
  <c r="F234" i="28" s="1"/>
  <c r="J233" i="28"/>
  <c r="J234" i="28" s="1"/>
  <c r="AB169" i="28"/>
  <c r="N234" i="28"/>
  <c r="N233" i="28"/>
  <c r="R234" i="28"/>
  <c r="R233" i="28"/>
  <c r="V234" i="28"/>
  <c r="V233" i="28"/>
  <c r="Z234" i="28"/>
  <c r="Z233" i="28"/>
  <c r="AR169" i="28"/>
  <c r="AD233" i="28"/>
  <c r="AD234" i="28" s="1"/>
  <c r="AH233" i="28"/>
  <c r="AH234" i="28" s="1"/>
  <c r="AL234" i="28"/>
  <c r="AL233" i="28"/>
  <c r="AP234" i="28"/>
  <c r="AP233" i="28"/>
  <c r="AX33" i="28"/>
  <c r="U169" i="28"/>
  <c r="U178" i="28" s="1"/>
  <c r="U131" i="28" s="1"/>
  <c r="W169" i="28"/>
  <c r="W178" i="28" s="1"/>
  <c r="W131" i="28" s="1"/>
  <c r="AL169" i="28"/>
  <c r="AC169" i="28"/>
  <c r="AC178" i="28" s="1"/>
  <c r="AC131" i="28" s="1"/>
  <c r="BE169" i="28"/>
  <c r="AG178" i="28"/>
  <c r="AG131" i="28" s="1"/>
  <c r="AK169" i="28"/>
  <c r="AK178" i="28" s="1"/>
  <c r="AK131" i="28" s="1"/>
  <c r="AL148" i="28" s="1"/>
  <c r="BA178" i="28"/>
  <c r="BA131" i="28" s="1"/>
  <c r="BA21" i="28" s="1"/>
  <c r="AR120" i="28"/>
  <c r="AO169" i="28"/>
  <c r="AO178" i="28" s="1"/>
  <c r="AO131" i="28" s="1"/>
  <c r="AS178" i="28"/>
  <c r="AS131" i="28" s="1"/>
  <c r="AS132" i="28" s="1"/>
  <c r="AS22" i="28" s="1"/>
  <c r="D44" i="30"/>
  <c r="G79" i="30"/>
  <c r="E213" i="30"/>
  <c r="AR115" i="30"/>
  <c r="AR122" i="30" s="1"/>
  <c r="Y164" i="30"/>
  <c r="AJ164" i="30"/>
  <c r="AU164" i="30"/>
  <c r="BE164" i="30"/>
  <c r="AE169" i="30"/>
  <c r="AE178" i="30" s="1"/>
  <c r="AE131" i="30" s="1"/>
  <c r="AM169" i="30"/>
  <c r="AM178" i="30" s="1"/>
  <c r="AM131" i="30" s="1"/>
  <c r="AU169" i="30"/>
  <c r="AU178" i="30" s="1"/>
  <c r="AU131" i="30" s="1"/>
  <c r="BC169" i="30"/>
  <c r="Z170" i="30"/>
  <c r="AK170" i="30"/>
  <c r="AZ170" i="30"/>
  <c r="AI177" i="30"/>
  <c r="BD177" i="30"/>
  <c r="AO178" i="30"/>
  <c r="AO131" i="30" s="1"/>
  <c r="AO132" i="30" s="1"/>
  <c r="AO22" i="30" s="1"/>
  <c r="BB178" i="30"/>
  <c r="BB131" i="30" s="1"/>
  <c r="J208" i="30"/>
  <c r="AE119" i="30" s="1"/>
  <c r="I44" i="30"/>
  <c r="J76" i="30"/>
  <c r="F213" i="30"/>
  <c r="AG169" i="30"/>
  <c r="AG178" i="30" s="1"/>
  <c r="AG131" i="30" s="1"/>
  <c r="AW169" i="30"/>
  <c r="BE169" i="30"/>
  <c r="AT178" i="30"/>
  <c r="AT131" i="30" s="1"/>
  <c r="G201" i="30"/>
  <c r="G202" i="30" s="1"/>
  <c r="M76" i="30"/>
  <c r="G213" i="30"/>
  <c r="P76" i="30"/>
  <c r="H213" i="30"/>
  <c r="U164" i="30"/>
  <c r="AF164" i="30"/>
  <c r="AQ164" i="30"/>
  <c r="BA164" i="30"/>
  <c r="S166" i="30"/>
  <c r="AC169" i="30"/>
  <c r="AC178" i="30" s="1"/>
  <c r="AC131" i="30" s="1"/>
  <c r="AK169" i="30"/>
  <c r="AK178" i="30" s="1"/>
  <c r="AK131" i="30" s="1"/>
  <c r="AS169" i="30"/>
  <c r="AS178" i="30" s="1"/>
  <c r="AS131" i="30" s="1"/>
  <c r="BA169" i="30"/>
  <c r="V170" i="30"/>
  <c r="AF170" i="30"/>
  <c r="AU170" i="30"/>
  <c r="AC177" i="30"/>
  <c r="AY177" i="30"/>
  <c r="R189" i="30"/>
  <c r="AG43" i="30" s="1"/>
  <c r="V186" i="30"/>
  <c r="U166" i="31"/>
  <c r="AD184" i="31"/>
  <c r="G208" i="31"/>
  <c r="AB119" i="31" s="1"/>
  <c r="BC21" i="31"/>
  <c r="U165" i="31"/>
  <c r="T185" i="31"/>
  <c r="J201" i="31"/>
  <c r="J202" i="31" s="1"/>
  <c r="S164" i="28"/>
  <c r="AA164" i="28"/>
  <c r="AI164" i="28"/>
  <c r="AQ164" i="28"/>
  <c r="AY164" i="28"/>
  <c r="W165" i="28"/>
  <c r="AT169" i="28"/>
  <c r="AT178" i="28" s="1"/>
  <c r="AT131" i="28" s="1"/>
  <c r="U170" i="28"/>
  <c r="AC170" i="28"/>
  <c r="AK170" i="28"/>
  <c r="AS170" i="28"/>
  <c r="BA170" i="28"/>
  <c r="S177" i="28"/>
  <c r="AA177" i="28"/>
  <c r="AI177" i="28"/>
  <c r="AQ177" i="28"/>
  <c r="AY177" i="28"/>
  <c r="V183" i="28"/>
  <c r="S169" i="28"/>
  <c r="S178" i="28" s="1"/>
  <c r="S131" i="28" s="1"/>
  <c r="S148" i="28" s="1"/>
  <c r="W164" i="28"/>
  <c r="AE164" i="28"/>
  <c r="AM164" i="28"/>
  <c r="AU164" i="28"/>
  <c r="BC164" i="28"/>
  <c r="Y170" i="28"/>
  <c r="AG170" i="28"/>
  <c r="AO170" i="28"/>
  <c r="AW170" i="28"/>
  <c r="BE170" i="28"/>
  <c r="W177" i="28"/>
  <c r="AE177" i="28"/>
  <c r="AM177" i="28"/>
  <c r="AU177" i="28"/>
  <c r="BC177" i="28"/>
  <c r="Z164" i="28"/>
  <c r="AH164" i="28"/>
  <c r="AP164" i="28"/>
  <c r="AX164" i="28"/>
  <c r="T170" i="28"/>
  <c r="AB170" i="28"/>
  <c r="AJ170" i="28"/>
  <c r="AR170" i="28"/>
  <c r="AZ170" i="28"/>
  <c r="Z177" i="28"/>
  <c r="AH177" i="28"/>
  <c r="AP177" i="28"/>
  <c r="AX177" i="28"/>
  <c r="Y178" i="28"/>
  <c r="U183" i="28"/>
  <c r="T186" i="28"/>
  <c r="AO169" i="29"/>
  <c r="AO178" i="29" s="1"/>
  <c r="AO131" i="29" s="1"/>
  <c r="V172" i="29"/>
  <c r="V178" i="29"/>
  <c r="V131" i="29" s="1"/>
  <c r="V148" i="29" s="1"/>
  <c r="Y169" i="29"/>
  <c r="Y178" i="29" s="1"/>
  <c r="Y131" i="29" s="1"/>
  <c r="BA172" i="29"/>
  <c r="BB178" i="29"/>
  <c r="BB131" i="29" s="1"/>
  <c r="BB148" i="29" s="1"/>
  <c r="AD169" i="29"/>
  <c r="AD178" i="29" s="1"/>
  <c r="AD131" i="29" s="1"/>
  <c r="AV178" i="29"/>
  <c r="AV131" i="29" s="1"/>
  <c r="Y169" i="30"/>
  <c r="Y178" i="30" s="1"/>
  <c r="Y131" i="30" s="1"/>
  <c r="U178" i="30"/>
  <c r="U131" i="30" s="1"/>
  <c r="U133" i="30" s="1"/>
  <c r="W169" i="30"/>
  <c r="W178" i="30" s="1"/>
  <c r="W131" i="30" s="1"/>
  <c r="AM169" i="31"/>
  <c r="AM178" i="31" s="1"/>
  <c r="AM131" i="31" s="1"/>
  <c r="AW169" i="31"/>
  <c r="BE169" i="31"/>
  <c r="AK178" i="31"/>
  <c r="AK131" i="31" s="1"/>
  <c r="AK132" i="31" s="1"/>
  <c r="AK22" i="31" s="1"/>
  <c r="BA178" i="31"/>
  <c r="BA131" i="31" s="1"/>
  <c r="J208" i="31"/>
  <c r="AE119" i="31" s="1"/>
  <c r="AO169" i="31"/>
  <c r="AO178" i="31" s="1"/>
  <c r="AO131" i="31" s="1"/>
  <c r="AO133" i="31" s="1"/>
  <c r="AO146" i="31" s="1"/>
  <c r="AY169" i="31"/>
  <c r="G201" i="31"/>
  <c r="G202" i="31" s="1"/>
  <c r="G79" i="31"/>
  <c r="AR115" i="31"/>
  <c r="AR122" i="31" s="1"/>
  <c r="AI169" i="31"/>
  <c r="AI178" i="31" s="1"/>
  <c r="AI131" i="31" s="1"/>
  <c r="AS169" i="31"/>
  <c r="AS178" i="31" s="1"/>
  <c r="AS131" i="31" s="1"/>
  <c r="AU169" i="31"/>
  <c r="AU178" i="31" s="1"/>
  <c r="AU131" i="31" s="1"/>
  <c r="BC169" i="31"/>
  <c r="Y169" i="31"/>
  <c r="Y178" i="31" s="1"/>
  <c r="Y131" i="31" s="1"/>
  <c r="Y133" i="31" s="1"/>
  <c r="AC169" i="31"/>
  <c r="AC178" i="31" s="1"/>
  <c r="AC131" i="31" s="1"/>
  <c r="S169" i="31"/>
  <c r="S178" i="31" s="1"/>
  <c r="S131" i="31" s="1"/>
  <c r="AE169" i="31"/>
  <c r="AE178" i="31" s="1"/>
  <c r="AE131" i="31" s="1"/>
  <c r="W169" i="31"/>
  <c r="W178" i="31" s="1"/>
  <c r="W131" i="31" s="1"/>
  <c r="AG169" i="31"/>
  <c r="AG178" i="31" s="1"/>
  <c r="AG131" i="31" s="1"/>
  <c r="J79" i="29"/>
  <c r="D201" i="31"/>
  <c r="D202" i="31" s="1"/>
  <c r="I44" i="29"/>
  <c r="AR115" i="29"/>
  <c r="AR122" i="29" s="1"/>
  <c r="AH118" i="29"/>
  <c r="AS169" i="29"/>
  <c r="AS178" i="29" s="1"/>
  <c r="AS131" i="29" s="1"/>
  <c r="X172" i="29"/>
  <c r="AN172" i="29"/>
  <c r="AU177" i="29"/>
  <c r="AK178" i="29"/>
  <c r="AK131" i="29" s="1"/>
  <c r="BE178" i="29"/>
  <c r="BE131" i="29" s="1"/>
  <c r="D201" i="29"/>
  <c r="D202" i="29" s="1"/>
  <c r="J208" i="29"/>
  <c r="AE119" i="29" s="1"/>
  <c r="AT169" i="29"/>
  <c r="AT178" i="29" s="1"/>
  <c r="AT131" i="29" s="1"/>
  <c r="AC172" i="29"/>
  <c r="AV172" i="29"/>
  <c r="Z178" i="29"/>
  <c r="Z131" i="29" s="1"/>
  <c r="Z148" i="29" s="1"/>
  <c r="G201" i="29"/>
  <c r="G202" i="29" s="1"/>
  <c r="N44" i="29"/>
  <c r="AZ97" i="29"/>
  <c r="T165" i="29"/>
  <c r="AL169" i="29"/>
  <c r="AL178" i="29" s="1"/>
  <c r="AL131" i="29" s="1"/>
  <c r="AG172" i="29"/>
  <c r="AX172" i="29"/>
  <c r="M76" i="28"/>
  <c r="AH118" i="28"/>
  <c r="AH169" i="28"/>
  <c r="AH178" i="28" s="1"/>
  <c r="AH131" i="28" s="1"/>
  <c r="AM169" i="28"/>
  <c r="AM178" i="28" s="1"/>
  <c r="AM131" i="28" s="1"/>
  <c r="AW169" i="28"/>
  <c r="S172" i="28"/>
  <c r="X172" i="28"/>
  <c r="AC172" i="28"/>
  <c r="AI172" i="28"/>
  <c r="AN172" i="28"/>
  <c r="AS172" i="28"/>
  <c r="AY172" i="28"/>
  <c r="BD172" i="28"/>
  <c r="T177" i="28"/>
  <c r="X177" i="28"/>
  <c r="AB177" i="28"/>
  <c r="AF177" i="28"/>
  <c r="AJ177" i="28"/>
  <c r="AN177" i="28"/>
  <c r="AR177" i="28"/>
  <c r="AV177" i="28"/>
  <c r="AZ177" i="28"/>
  <c r="BD177" i="28"/>
  <c r="AB178" i="28"/>
  <c r="AB131" i="28" s="1"/>
  <c r="AB132" i="28" s="1"/>
  <c r="AB22" i="28" s="1"/>
  <c r="AY131" i="28"/>
  <c r="AY132" i="28" s="1"/>
  <c r="AY22" i="28" s="1"/>
  <c r="AC185" i="28"/>
  <c r="J201" i="28"/>
  <c r="J202" i="28" s="1"/>
  <c r="D208" i="28"/>
  <c r="Y119" i="28" s="1"/>
  <c r="G208" i="28"/>
  <c r="AB119" i="28" s="1"/>
  <c r="N44" i="28"/>
  <c r="AR115" i="28"/>
  <c r="AR122" i="28" s="1"/>
  <c r="AX131" i="28"/>
  <c r="AX133" i="28" s="1"/>
  <c r="AX23" i="28" s="1"/>
  <c r="BB131" i="28"/>
  <c r="AA169" i="28"/>
  <c r="AA178" i="28" s="1"/>
  <c r="AA131" i="28" s="1"/>
  <c r="AI169" i="28"/>
  <c r="AI178" i="28" s="1"/>
  <c r="AI131" i="28" s="1"/>
  <c r="AY169" i="28"/>
  <c r="T172" i="28"/>
  <c r="Y172" i="28"/>
  <c r="AE172" i="28"/>
  <c r="AJ172" i="28"/>
  <c r="AO172" i="28"/>
  <c r="AU172" i="28"/>
  <c r="AZ172" i="28"/>
  <c r="U177" i="28"/>
  <c r="Y177" i="28"/>
  <c r="AC177" i="28"/>
  <c r="AG177" i="28"/>
  <c r="AK177" i="28"/>
  <c r="AO177" i="28"/>
  <c r="AS177" i="28"/>
  <c r="AW177" i="28"/>
  <c r="BA177" i="28"/>
  <c r="D201" i="28"/>
  <c r="D202" i="28" s="1"/>
  <c r="J208" i="28"/>
  <c r="AE119" i="28" s="1"/>
  <c r="V166" i="28"/>
  <c r="AR178" i="28"/>
  <c r="AR131" i="28" s="1"/>
  <c r="AR133" i="28" s="1"/>
  <c r="BC178" i="28"/>
  <c r="BC131" i="28" s="1"/>
  <c r="Y131" i="28"/>
  <c r="Y132" i="28" s="1"/>
  <c r="Y22" i="28" s="1"/>
  <c r="AW131" i="28"/>
  <c r="AW148" i="28" s="1"/>
  <c r="AD184" i="28"/>
  <c r="S33" i="28"/>
  <c r="J76" i="28"/>
  <c r="F213" i="28"/>
  <c r="J75" i="28"/>
  <c r="M75" i="28"/>
  <c r="J79" i="28"/>
  <c r="E213" i="28"/>
  <c r="G75" i="28"/>
  <c r="M79" i="28"/>
  <c r="D44" i="28"/>
  <c r="P78" i="28"/>
  <c r="D213" i="28"/>
  <c r="P76" i="28"/>
  <c r="H213" i="28"/>
  <c r="D75" i="28"/>
  <c r="Y21" i="28"/>
  <c r="AL132" i="28"/>
  <c r="AL22" i="28" s="1"/>
  <c r="BE131" i="28"/>
  <c r="BE148" i="28" s="1"/>
  <c r="G201" i="28"/>
  <c r="G202" i="28" s="1"/>
  <c r="P79" i="29"/>
  <c r="E213" i="29"/>
  <c r="G75" i="29"/>
  <c r="M75" i="29"/>
  <c r="M76" i="29"/>
  <c r="J76" i="29"/>
  <c r="F213" i="29"/>
  <c r="J75" i="29"/>
  <c r="G76" i="29"/>
  <c r="G79" i="29"/>
  <c r="D139" i="29"/>
  <c r="T140" i="29" s="1"/>
  <c r="D213" i="29"/>
  <c r="P76" i="29"/>
  <c r="H213" i="29"/>
  <c r="D75" i="29"/>
  <c r="M79" i="29"/>
  <c r="J201" i="29"/>
  <c r="J202" i="29" s="1"/>
  <c r="AA190" i="29"/>
  <c r="BC21" i="29"/>
  <c r="S33" i="29"/>
  <c r="P76" i="31"/>
  <c r="H213" i="31"/>
  <c r="D75" i="31"/>
  <c r="D44" i="31"/>
  <c r="J79" i="31"/>
  <c r="E213" i="31"/>
  <c r="G75" i="31"/>
  <c r="I44" i="31"/>
  <c r="J76" i="31"/>
  <c r="F213" i="31"/>
  <c r="J75" i="31"/>
  <c r="G76" i="31"/>
  <c r="G78" i="31"/>
  <c r="N44" i="31"/>
  <c r="M75" i="31"/>
  <c r="M76" i="31"/>
  <c r="AY23" i="31"/>
  <c r="AW131" i="31"/>
  <c r="AW148" i="31" s="1"/>
  <c r="AR28" i="31"/>
  <c r="AE28" i="31"/>
  <c r="G208" i="30"/>
  <c r="AB119" i="30" s="1"/>
  <c r="D201" i="30"/>
  <c r="D202" i="30" s="1"/>
  <c r="AY21" i="30"/>
  <c r="AA190" i="30"/>
  <c r="AS44" i="30" s="1"/>
  <c r="D75" i="30"/>
  <c r="M79" i="30"/>
  <c r="M75" i="30"/>
  <c r="J75" i="30"/>
  <c r="G76" i="30"/>
  <c r="G78" i="30"/>
  <c r="J79" i="30"/>
  <c r="G75" i="30"/>
  <c r="BC21" i="30"/>
  <c r="AY132" i="30"/>
  <c r="AY22" i="30" s="1"/>
  <c r="AZ28" i="31"/>
  <c r="AY28" i="31"/>
  <c r="AA178" i="30"/>
  <c r="AA131" i="30" s="1"/>
  <c r="AA133" i="30" s="1"/>
  <c r="T178" i="30"/>
  <c r="T131" i="30" s="1"/>
  <c r="T133" i="30" s="1"/>
  <c r="AF178" i="31"/>
  <c r="AF131" i="31" s="1"/>
  <c r="AF133" i="31" s="1"/>
  <c r="U169" i="31"/>
  <c r="U178" i="31" s="1"/>
  <c r="U131" i="31" s="1"/>
  <c r="AC140" i="29"/>
  <c r="AC143" i="29" s="1"/>
  <c r="AC145" i="29" s="1"/>
  <c r="AC30" i="29" s="1"/>
  <c r="AC178" i="29"/>
  <c r="AC131" i="29" s="1"/>
  <c r="AC132" i="29" s="1"/>
  <c r="AC22" i="29" s="1"/>
  <c r="BD28" i="31"/>
  <c r="BC28" i="31"/>
  <c r="AW132" i="30"/>
  <c r="AW22" i="30" s="1"/>
  <c r="AY148" i="30"/>
  <c r="AF184" i="30"/>
  <c r="U186" i="30"/>
  <c r="BC132" i="30"/>
  <c r="BC22" i="30" s="1"/>
  <c r="AS145" i="31"/>
  <c r="AS30" i="31" s="1"/>
  <c r="AW145" i="31"/>
  <c r="AW30" i="31" s="1"/>
  <c r="AW28" i="31"/>
  <c r="BA145" i="31"/>
  <c r="BA30" i="31" s="1"/>
  <c r="BA28" i="31"/>
  <c r="BE145" i="31"/>
  <c r="BE30" i="31" s="1"/>
  <c r="BE28" i="31"/>
  <c r="AK141" i="31"/>
  <c r="AK144" i="31" s="1"/>
  <c r="AK29" i="31" s="1"/>
  <c r="BC141" i="31"/>
  <c r="BC144" i="31" s="1"/>
  <c r="BC29" i="31" s="1"/>
  <c r="AF186" i="31"/>
  <c r="BC132" i="31"/>
  <c r="BC22" i="31" s="1"/>
  <c r="V184" i="31"/>
  <c r="BA133" i="29"/>
  <c r="BA132" i="29"/>
  <c r="BA22" i="29" s="1"/>
  <c r="BB133" i="29"/>
  <c r="BB146" i="29" s="1"/>
  <c r="BB132" i="28"/>
  <c r="BB22" i="28" s="1"/>
  <c r="BB133" i="28"/>
  <c r="BB23" i="28" s="1"/>
  <c r="BB21" i="28"/>
  <c r="BE21" i="28"/>
  <c r="AS21" i="28"/>
  <c r="S186" i="30"/>
  <c r="AB186" i="30"/>
  <c r="AC184" i="30"/>
  <c r="T184" i="30"/>
  <c r="T165" i="30"/>
  <c r="T177" i="30"/>
  <c r="Y177" i="30"/>
  <c r="AE177" i="30"/>
  <c r="AJ177" i="30"/>
  <c r="AO177" i="30"/>
  <c r="AU177" i="30"/>
  <c r="AZ177" i="30"/>
  <c r="BE177" i="30"/>
  <c r="W164" i="30"/>
  <c r="AB164" i="30"/>
  <c r="AG164" i="30"/>
  <c r="AM164" i="30"/>
  <c r="AR164" i="30"/>
  <c r="AW164" i="30"/>
  <c r="BC164" i="30"/>
  <c r="W166" i="30"/>
  <c r="W170" i="30"/>
  <c r="AB170" i="30"/>
  <c r="AI170" i="30"/>
  <c r="AO170" i="30"/>
  <c r="AV170" i="30"/>
  <c r="BD170" i="30"/>
  <c r="U177" i="30"/>
  <c r="AA177" i="30"/>
  <c r="AF177" i="30"/>
  <c r="AK177" i="30"/>
  <c r="AQ177" i="30"/>
  <c r="AV177" i="30"/>
  <c r="BA177" i="30"/>
  <c r="AD185" i="30"/>
  <c r="S164" i="30"/>
  <c r="X164" i="30"/>
  <c r="AC164" i="30"/>
  <c r="AI164" i="30"/>
  <c r="AN164" i="30"/>
  <c r="AS164" i="30"/>
  <c r="AY164" i="30"/>
  <c r="BD164" i="30"/>
  <c r="S170" i="30"/>
  <c r="X170" i="30"/>
  <c r="AD170" i="30"/>
  <c r="AJ170" i="30"/>
  <c r="AQ170" i="30"/>
  <c r="AY170" i="30"/>
  <c r="W177" i="30"/>
  <c r="AB177" i="30"/>
  <c r="AG177" i="30"/>
  <c r="AM177" i="30"/>
  <c r="AR177" i="30"/>
  <c r="AW177" i="30"/>
  <c r="AV28" i="30"/>
  <c r="AC184" i="31"/>
  <c r="T184" i="31"/>
  <c r="S186" i="31"/>
  <c r="AB186" i="31"/>
  <c r="AE183" i="31"/>
  <c r="U186" i="31"/>
  <c r="S166" i="31"/>
  <c r="T177" i="29"/>
  <c r="V165" i="29"/>
  <c r="AO177" i="29"/>
  <c r="T166" i="29"/>
  <c r="AF172" i="29"/>
  <c r="AR172" i="29"/>
  <c r="AE185" i="29"/>
  <c r="Y177" i="29"/>
  <c r="AD186" i="29"/>
  <c r="T164" i="29"/>
  <c r="AE177" i="29"/>
  <c r="AZ177" i="29"/>
  <c r="AO164" i="29"/>
  <c r="Z170" i="29"/>
  <c r="Z172" i="29"/>
  <c r="AK172" i="29"/>
  <c r="AS172" i="29"/>
  <c r="BB172" i="29"/>
  <c r="AJ177" i="29"/>
  <c r="BE177" i="29"/>
  <c r="S183" i="29"/>
  <c r="Y164" i="29"/>
  <c r="AU164" i="29"/>
  <c r="AE170" i="29"/>
  <c r="U172" i="29"/>
  <c r="AB172" i="29"/>
  <c r="AH172" i="29"/>
  <c r="AP172" i="29"/>
  <c r="AW172" i="29"/>
  <c r="BD172" i="29"/>
  <c r="U177" i="29"/>
  <c r="AA177" i="29"/>
  <c r="AF177" i="29"/>
  <c r="AK177" i="29"/>
  <c r="AQ177" i="29"/>
  <c r="AV177" i="29"/>
  <c r="BA177" i="29"/>
  <c r="V183" i="29"/>
  <c r="AB186" i="29"/>
  <c r="BB28" i="30"/>
  <c r="AE164" i="29"/>
  <c r="AZ164" i="29"/>
  <c r="AK170" i="29"/>
  <c r="W177" i="29"/>
  <c r="AB177" i="29"/>
  <c r="AG177" i="29"/>
  <c r="AM177" i="29"/>
  <c r="AR177" i="29"/>
  <c r="AW177" i="29"/>
  <c r="BC177" i="29"/>
  <c r="AE186" i="29"/>
  <c r="AG31" i="29"/>
  <c r="AJ164" i="29"/>
  <c r="BE164" i="29"/>
  <c r="T170" i="29"/>
  <c r="AS170" i="29"/>
  <c r="S177" i="29"/>
  <c r="X177" i="29"/>
  <c r="AC177" i="29"/>
  <c r="AI177" i="29"/>
  <c r="AN177" i="29"/>
  <c r="AS177" i="29"/>
  <c r="AY177" i="29"/>
  <c r="W184" i="29"/>
  <c r="AF184" i="29"/>
  <c r="W165" i="29"/>
  <c r="T183" i="29"/>
  <c r="V184" i="29"/>
  <c r="AD185" i="29"/>
  <c r="U165" i="29"/>
  <c r="T172" i="29"/>
  <c r="Y172" i="29"/>
  <c r="AD172" i="29"/>
  <c r="AJ172" i="29"/>
  <c r="AO172" i="29"/>
  <c r="AT172" i="29"/>
  <c r="AZ172" i="29"/>
  <c r="T185" i="29"/>
  <c r="W166" i="29"/>
  <c r="AZ28" i="30"/>
  <c r="AT28" i="31"/>
  <c r="AX28" i="31"/>
  <c r="BB28" i="31"/>
  <c r="AZ28" i="28"/>
  <c r="S186" i="28"/>
  <c r="AB186" i="28"/>
  <c r="T164" i="28"/>
  <c r="X164" i="28"/>
  <c r="AB164" i="28"/>
  <c r="AF164" i="28"/>
  <c r="AJ164" i="28"/>
  <c r="AN164" i="28"/>
  <c r="AR164" i="28"/>
  <c r="AV164" i="28"/>
  <c r="AZ164" i="28"/>
  <c r="BD164" i="28"/>
  <c r="V170" i="28"/>
  <c r="Z170" i="28"/>
  <c r="AD170" i="28"/>
  <c r="AH170" i="28"/>
  <c r="AL170" i="28"/>
  <c r="AP170" i="28"/>
  <c r="AT170" i="28"/>
  <c r="AX170" i="28"/>
  <c r="BB170" i="28"/>
  <c r="U184" i="28"/>
  <c r="V185" i="28"/>
  <c r="AD185" i="28"/>
  <c r="T165" i="28"/>
  <c r="S166" i="28"/>
  <c r="U164" i="28"/>
  <c r="Y164" i="28"/>
  <c r="AC164" i="28"/>
  <c r="AG164" i="28"/>
  <c r="AK164" i="28"/>
  <c r="AO164" i="28"/>
  <c r="AS164" i="28"/>
  <c r="AW164" i="28"/>
  <c r="BA164" i="28"/>
  <c r="BE164" i="28"/>
  <c r="V165" i="28"/>
  <c r="U166" i="28"/>
  <c r="S170" i="28"/>
  <c r="W170" i="28"/>
  <c r="AA170" i="28"/>
  <c r="AE170" i="28"/>
  <c r="AI170" i="28"/>
  <c r="AM170" i="28"/>
  <c r="AQ170" i="28"/>
  <c r="AU170" i="28"/>
  <c r="AY170" i="28"/>
  <c r="AE184" i="28"/>
  <c r="BC28" i="30"/>
  <c r="AY28" i="30"/>
  <c r="AX28" i="29"/>
  <c r="BD28" i="29"/>
  <c r="AZ28" i="29"/>
  <c r="BA28" i="29"/>
  <c r="AW28" i="29"/>
  <c r="BE28" i="29"/>
  <c r="BD28" i="28"/>
  <c r="AX28" i="30"/>
  <c r="BB28" i="29"/>
  <c r="BD145" i="30"/>
  <c r="BD30" i="30" s="1"/>
  <c r="BB28" i="28"/>
  <c r="AU28" i="28"/>
  <c r="AU28" i="29"/>
  <c r="AY28" i="29"/>
  <c r="BC28" i="29"/>
  <c r="J78" i="31"/>
  <c r="W45" i="31"/>
  <c r="P78" i="31"/>
  <c r="D78" i="31"/>
  <c r="D76" i="31"/>
  <c r="Y71" i="31"/>
  <c r="M78" i="31"/>
  <c r="AZ97" i="31"/>
  <c r="AH118" i="31"/>
  <c r="AF140" i="31"/>
  <c r="AF143" i="31" s="1"/>
  <c r="BA141" i="31"/>
  <c r="BA144" i="31" s="1"/>
  <c r="BA29" i="31" s="1"/>
  <c r="BA148" i="31"/>
  <c r="S33" i="31"/>
  <c r="V31" i="31"/>
  <c r="W185" i="31"/>
  <c r="AC186" i="31"/>
  <c r="T186" i="31"/>
  <c r="AZ96" i="31"/>
  <c r="D139" i="31"/>
  <c r="U140" i="31" s="1"/>
  <c r="V169" i="31"/>
  <c r="V178" i="31" s="1"/>
  <c r="V131" i="31" s="1"/>
  <c r="V130" i="31"/>
  <c r="V20" i="31" s="1"/>
  <c r="Z178" i="31"/>
  <c r="Z131" i="31" s="1"/>
  <c r="Z130" i="31"/>
  <c r="Z20" i="31" s="1"/>
  <c r="AD130" i="31"/>
  <c r="AD20" i="31" s="1"/>
  <c r="AD178" i="31"/>
  <c r="AD131" i="31" s="1"/>
  <c r="AD169" i="31"/>
  <c r="AH130" i="31"/>
  <c r="AH20" i="31" s="1"/>
  <c r="AH169" i="31"/>
  <c r="AH178" i="31" s="1"/>
  <c r="AH131" i="31" s="1"/>
  <c r="AL169" i="31"/>
  <c r="AL178" i="31" s="1"/>
  <c r="AL131" i="31" s="1"/>
  <c r="AL130" i="31"/>
  <c r="AL20" i="31" s="1"/>
  <c r="AP130" i="31"/>
  <c r="AP20" i="31" s="1"/>
  <c r="AP178" i="31"/>
  <c r="AP131" i="31" s="1"/>
  <c r="AT130" i="31"/>
  <c r="AT20" i="31" s="1"/>
  <c r="AT169" i="31"/>
  <c r="AT178" i="31" s="1"/>
  <c r="AT131" i="31" s="1"/>
  <c r="AX178" i="31"/>
  <c r="AX131" i="31" s="1"/>
  <c r="AX130" i="31"/>
  <c r="AX20" i="31" s="1"/>
  <c r="AX169" i="31"/>
  <c r="BB178" i="31"/>
  <c r="BB131" i="31" s="1"/>
  <c r="BB169" i="31"/>
  <c r="BB130" i="31"/>
  <c r="BB20" i="31" s="1"/>
  <c r="X169" i="31"/>
  <c r="X178" i="31" s="1"/>
  <c r="X131" i="31" s="1"/>
  <c r="AN169" i="31"/>
  <c r="AN178" i="31" s="1"/>
  <c r="AN131" i="31" s="1"/>
  <c r="BD178" i="31"/>
  <c r="BD131" i="31" s="1"/>
  <c r="BD169" i="31"/>
  <c r="AB178" i="31"/>
  <c r="AB131" i="31" s="1"/>
  <c r="AJ178" i="31"/>
  <c r="AJ131" i="31" s="1"/>
  <c r="AK148" i="31" s="1"/>
  <c r="AS85" i="31"/>
  <c r="AH85" i="31"/>
  <c r="BB85" i="31"/>
  <c r="W44" i="31"/>
  <c r="P79" i="31"/>
  <c r="T130" i="31"/>
  <c r="T20" i="31" s="1"/>
  <c r="X130" i="31"/>
  <c r="X20" i="31" s="1"/>
  <c r="AB130" i="31"/>
  <c r="AB20" i="31" s="1"/>
  <c r="AF130" i="31"/>
  <c r="AF20" i="31" s="1"/>
  <c r="AJ130" i="31"/>
  <c r="AJ20" i="31" s="1"/>
  <c r="AN130" i="31"/>
  <c r="AN20" i="31" s="1"/>
  <c r="AR130" i="31"/>
  <c r="AR20" i="31" s="1"/>
  <c r="AV130" i="31"/>
  <c r="AV20" i="31" s="1"/>
  <c r="AZ130" i="31"/>
  <c r="AZ20" i="31" s="1"/>
  <c r="BD130" i="31"/>
  <c r="BD20" i="31" s="1"/>
  <c r="BC133" i="31"/>
  <c r="T166" i="31"/>
  <c r="AR178" i="31"/>
  <c r="AR131" i="31" s="1"/>
  <c r="AZ178" i="31"/>
  <c r="AZ131" i="31" s="1"/>
  <c r="T183" i="31"/>
  <c r="Q191" i="31"/>
  <c r="Q190" i="31"/>
  <c r="S184" i="31"/>
  <c r="AB184" i="31"/>
  <c r="AP84" i="31"/>
  <c r="AE84" i="31"/>
  <c r="AY84" i="31"/>
  <c r="AA169" i="31"/>
  <c r="AA178" i="31" s="1"/>
  <c r="AA131" i="31" s="1"/>
  <c r="AQ169" i="31"/>
  <c r="AQ178" i="31" s="1"/>
  <c r="AQ131" i="31" s="1"/>
  <c r="AV178" i="31"/>
  <c r="AV131" i="31" s="1"/>
  <c r="AF184" i="31"/>
  <c r="AA189" i="31"/>
  <c r="AA190" i="31"/>
  <c r="AB185" i="31"/>
  <c r="S185" i="31"/>
  <c r="AS89" i="31"/>
  <c r="AH89" i="31"/>
  <c r="BB89" i="31"/>
  <c r="V164" i="31"/>
  <c r="Z164" i="31"/>
  <c r="AD164" i="31"/>
  <c r="AH164" i="31"/>
  <c r="AL164" i="31"/>
  <c r="AP164" i="31"/>
  <c r="AT164" i="31"/>
  <c r="AX164" i="31"/>
  <c r="BB164" i="31"/>
  <c r="U170" i="31"/>
  <c r="Y170" i="31"/>
  <c r="AC170" i="31"/>
  <c r="AG170" i="31"/>
  <c r="AM170" i="31"/>
  <c r="AR170" i="31"/>
  <c r="AW170" i="31"/>
  <c r="W183" i="31"/>
  <c r="D208" i="31"/>
  <c r="Y119" i="31" s="1"/>
  <c r="BB177" i="31"/>
  <c r="AX177" i="31"/>
  <c r="AT177" i="31"/>
  <c r="AP177" i="31"/>
  <c r="AL177" i="31"/>
  <c r="AH177" i="31"/>
  <c r="AD177" i="31"/>
  <c r="Z177" i="31"/>
  <c r="V177" i="31"/>
  <c r="BC172" i="31"/>
  <c r="AY172" i="31"/>
  <c r="AU172" i="31"/>
  <c r="AQ172" i="31"/>
  <c r="AM172" i="31"/>
  <c r="AI172" i="31"/>
  <c r="AE172" i="31"/>
  <c r="AA172" i="31"/>
  <c r="W172" i="31"/>
  <c r="S172" i="31"/>
  <c r="AP88" i="31"/>
  <c r="AE88" i="31"/>
  <c r="AY88" i="31"/>
  <c r="BB170" i="31"/>
  <c r="AX170" i="31"/>
  <c r="AT170" i="31"/>
  <c r="AP170" i="31"/>
  <c r="AL170" i="31"/>
  <c r="AH170" i="31"/>
  <c r="AE85" i="31"/>
  <c r="AE89" i="31"/>
  <c r="AH90" i="31"/>
  <c r="BB84" i="31"/>
  <c r="AY87" i="31"/>
  <c r="BB88" i="31"/>
  <c r="AY91" i="31"/>
  <c r="AE87" i="31"/>
  <c r="AH88" i="31"/>
  <c r="AE91" i="31"/>
  <c r="S20" i="30"/>
  <c r="AB148" i="30"/>
  <c r="AB141" i="30"/>
  <c r="AB144" i="30" s="1"/>
  <c r="AB29" i="30" s="1"/>
  <c r="AB132" i="30"/>
  <c r="AB22" i="30" s="1"/>
  <c r="AB21" i="30"/>
  <c r="AT141" i="30"/>
  <c r="AT144" i="30" s="1"/>
  <c r="AT29" i="30" s="1"/>
  <c r="AT132" i="30"/>
  <c r="AT22" i="30" s="1"/>
  <c r="AT21" i="30"/>
  <c r="BB148" i="30"/>
  <c r="BB141" i="30"/>
  <c r="BB144" i="30" s="1"/>
  <c r="BB29" i="30" s="1"/>
  <c r="BB132" i="30"/>
  <c r="BB22" i="30" s="1"/>
  <c r="BB21" i="30"/>
  <c r="AB133" i="30"/>
  <c r="AZ96" i="30"/>
  <c r="AT133" i="30"/>
  <c r="BB133" i="30"/>
  <c r="AW145" i="30"/>
  <c r="AW30" i="30" s="1"/>
  <c r="AW28" i="30"/>
  <c r="BA145" i="30"/>
  <c r="BA30" i="30" s="1"/>
  <c r="BA28" i="30"/>
  <c r="BE145" i="30"/>
  <c r="BE30" i="30" s="1"/>
  <c r="BE28" i="30"/>
  <c r="AD184" i="30"/>
  <c r="U184" i="30"/>
  <c r="J78" i="30"/>
  <c r="W45" i="30"/>
  <c r="D139" i="30"/>
  <c r="T140" i="30" s="1"/>
  <c r="T143" i="30" s="1"/>
  <c r="T145" i="30" s="1"/>
  <c r="T30" i="30" s="1"/>
  <c r="P78" i="30"/>
  <c r="D78" i="30"/>
  <c r="D76" i="30"/>
  <c r="Y71" i="30"/>
  <c r="AR121" i="30" s="1"/>
  <c r="M78" i="30"/>
  <c r="AX28" i="28"/>
  <c r="BC28" i="28"/>
  <c r="AY28" i="28"/>
  <c r="AZ97" i="30"/>
  <c r="AH118" i="30"/>
  <c r="S184" i="30"/>
  <c r="AB184" i="30"/>
  <c r="AP84" i="30"/>
  <c r="AE84" i="30"/>
  <c r="AY84" i="30"/>
  <c r="P79" i="30"/>
  <c r="AY133" i="30"/>
  <c r="BC133" i="30"/>
  <c r="Z169" i="30"/>
  <c r="Z178" i="30" s="1"/>
  <c r="Z131" i="30" s="1"/>
  <c r="AH169" i="30"/>
  <c r="AH178" i="30" s="1"/>
  <c r="AH131" i="30" s="1"/>
  <c r="AP169" i="30"/>
  <c r="AP178" i="30" s="1"/>
  <c r="AP131" i="30" s="1"/>
  <c r="AX178" i="30"/>
  <c r="AX131" i="30" s="1"/>
  <c r="AX169" i="30"/>
  <c r="AD178" i="30"/>
  <c r="AD131" i="30" s="1"/>
  <c r="AL178" i="30"/>
  <c r="AL131" i="30" s="1"/>
  <c r="AB190" i="30"/>
  <c r="AV44" i="30" s="1"/>
  <c r="AE186" i="30"/>
  <c r="BC148" i="30"/>
  <c r="V178" i="30"/>
  <c r="V131" i="30" s="1"/>
  <c r="AZ178" i="30"/>
  <c r="AZ131" i="30" s="1"/>
  <c r="V184" i="30"/>
  <c r="AF185" i="30"/>
  <c r="Q191" i="30"/>
  <c r="Q190" i="30"/>
  <c r="AW133" i="30"/>
  <c r="X169" i="30"/>
  <c r="X178" i="30" s="1"/>
  <c r="X131" i="30" s="1"/>
  <c r="AF169" i="30"/>
  <c r="AF178" i="30" s="1"/>
  <c r="AF131" i="30" s="1"/>
  <c r="AN178" i="30"/>
  <c r="AN131" i="30" s="1"/>
  <c r="AN169" i="30"/>
  <c r="AV169" i="30"/>
  <c r="AV178" i="30" s="1"/>
  <c r="AV131" i="30" s="1"/>
  <c r="BD178" i="30"/>
  <c r="BD131" i="30" s="1"/>
  <c r="BD169" i="30"/>
  <c r="AJ178" i="30"/>
  <c r="AJ131" i="30" s="1"/>
  <c r="AR178" i="30"/>
  <c r="AR131" i="30" s="1"/>
  <c r="AC183" i="30"/>
  <c r="T183" i="30"/>
  <c r="U183" i="30"/>
  <c r="AD183" i="30"/>
  <c r="T166" i="30"/>
  <c r="AP88" i="30"/>
  <c r="AE88" i="30"/>
  <c r="AY88" i="30"/>
  <c r="U165" i="30"/>
  <c r="AF186" i="30"/>
  <c r="BB170" i="30"/>
  <c r="AX170" i="30"/>
  <c r="AT170" i="30"/>
  <c r="AP170" i="30"/>
  <c r="AL170" i="30"/>
  <c r="AH170" i="30"/>
  <c r="BB85" i="30"/>
  <c r="BB89" i="30"/>
  <c r="V164" i="30"/>
  <c r="Z164" i="30"/>
  <c r="AD164" i="30"/>
  <c r="AH164" i="30"/>
  <c r="AL164" i="30"/>
  <c r="AP164" i="30"/>
  <c r="AT164" i="30"/>
  <c r="AX164" i="30"/>
  <c r="BB164" i="30"/>
  <c r="U170" i="30"/>
  <c r="Y170" i="30"/>
  <c r="AC170" i="30"/>
  <c r="AG170" i="30"/>
  <c r="AM170" i="30"/>
  <c r="AR170" i="30"/>
  <c r="AW170" i="30"/>
  <c r="BC170" i="30"/>
  <c r="W183" i="30"/>
  <c r="S185" i="30"/>
  <c r="D208" i="30"/>
  <c r="Y119" i="30" s="1"/>
  <c r="BB177" i="30"/>
  <c r="AX177" i="30"/>
  <c r="AT177" i="30"/>
  <c r="AP177" i="30"/>
  <c r="AL177" i="30"/>
  <c r="AH177" i="30"/>
  <c r="AD177" i="30"/>
  <c r="Z177" i="30"/>
  <c r="V177" i="30"/>
  <c r="BC172" i="30"/>
  <c r="AY172" i="30"/>
  <c r="AU172" i="30"/>
  <c r="AQ172" i="30"/>
  <c r="AM172" i="30"/>
  <c r="AI172" i="30"/>
  <c r="AE172" i="30"/>
  <c r="AA172" i="30"/>
  <c r="W172" i="30"/>
  <c r="S172" i="30"/>
  <c r="AE85" i="30"/>
  <c r="AE89" i="30"/>
  <c r="BB84" i="30"/>
  <c r="AY87" i="30"/>
  <c r="BB88" i="30"/>
  <c r="AY91" i="30"/>
  <c r="AE87" i="30"/>
  <c r="AE91" i="30"/>
  <c r="AY119" i="29"/>
  <c r="AY122" i="29"/>
  <c r="AZ146" i="29"/>
  <c r="AZ23" i="29"/>
  <c r="AW145" i="28"/>
  <c r="AW30" i="28" s="1"/>
  <c r="AW28" i="28"/>
  <c r="BA145" i="28"/>
  <c r="BA30" i="28" s="1"/>
  <c r="BA28" i="28"/>
  <c r="V141" i="29"/>
  <c r="BB141" i="29"/>
  <c r="BB144" i="29" s="1"/>
  <c r="BB29" i="29" s="1"/>
  <c r="V21" i="29"/>
  <c r="Z21" i="29"/>
  <c r="AX21" i="29"/>
  <c r="BB21" i="29"/>
  <c r="V31" i="29"/>
  <c r="Y71" i="29"/>
  <c r="D76" i="29"/>
  <c r="D78" i="29"/>
  <c r="P78" i="29"/>
  <c r="BA148" i="29"/>
  <c r="BA141" i="29"/>
  <c r="BA144" i="29" s="1"/>
  <c r="BA29" i="29" s="1"/>
  <c r="V132" i="29"/>
  <c r="V22" i="29" s="1"/>
  <c r="AX132" i="29"/>
  <c r="AX22" i="29" s="1"/>
  <c r="BB132" i="29"/>
  <c r="BB22" i="29" s="1"/>
  <c r="AX133" i="29"/>
  <c r="G78" i="29"/>
  <c r="U184" i="29"/>
  <c r="AD184" i="29"/>
  <c r="M78" i="29"/>
  <c r="AZ96" i="29"/>
  <c r="F160" i="29" a="1"/>
  <c r="F160" i="29" s="1"/>
  <c r="F159" i="29" a="1"/>
  <c r="F159" i="29" s="1"/>
  <c r="AG32" i="29" s="1"/>
  <c r="AV141" i="29"/>
  <c r="AV144" i="29" s="1"/>
  <c r="AV29" i="29" s="1"/>
  <c r="AZ148" i="29"/>
  <c r="AZ141" i="29"/>
  <c r="AZ144" i="29" s="1"/>
  <c r="AZ29" i="29" s="1"/>
  <c r="AR133" i="29"/>
  <c r="S20" i="29"/>
  <c r="AR21" i="29"/>
  <c r="AV21" i="29"/>
  <c r="AZ21" i="29"/>
  <c r="W45" i="29"/>
  <c r="J78" i="29"/>
  <c r="AR132" i="29"/>
  <c r="AR22" i="29" s="1"/>
  <c r="AV132" i="29"/>
  <c r="AV22" i="29" s="1"/>
  <c r="AZ132" i="29"/>
  <c r="AZ22" i="29" s="1"/>
  <c r="AV133" i="29"/>
  <c r="AX141" i="29"/>
  <c r="AX144" i="29" s="1"/>
  <c r="AX29" i="29" s="1"/>
  <c r="BC148" i="29"/>
  <c r="W164" i="29"/>
  <c r="AB164" i="29"/>
  <c r="AG164" i="29"/>
  <c r="AM164" i="29"/>
  <c r="AR164" i="29"/>
  <c r="AW164" i="29"/>
  <c r="BC164" i="29"/>
  <c r="S169" i="29"/>
  <c r="S178" i="29" s="1"/>
  <c r="S131" i="29" s="1"/>
  <c r="AI169" i="29"/>
  <c r="AI178" i="29" s="1"/>
  <c r="AI131" i="29" s="1"/>
  <c r="AY169" i="29"/>
  <c r="W170" i="29"/>
  <c r="AB170" i="29"/>
  <c r="AI170" i="29"/>
  <c r="AO170" i="29"/>
  <c r="AV170" i="29"/>
  <c r="BD170" i="29"/>
  <c r="AC184" i="29"/>
  <c r="AF185" i="29"/>
  <c r="Q191" i="29"/>
  <c r="Q190" i="29"/>
  <c r="AS85" i="29"/>
  <c r="AH85" i="29"/>
  <c r="BB85" i="29"/>
  <c r="AS89" i="29"/>
  <c r="AH89" i="29"/>
  <c r="BB89" i="29"/>
  <c r="S164" i="29"/>
  <c r="X164" i="29"/>
  <c r="AC164" i="29"/>
  <c r="AI164" i="29"/>
  <c r="AN164" i="29"/>
  <c r="AS164" i="29"/>
  <c r="AY164" i="29"/>
  <c r="BD164" i="29"/>
  <c r="U166" i="29"/>
  <c r="AE169" i="29"/>
  <c r="AE178" i="29" s="1"/>
  <c r="AE131" i="29" s="1"/>
  <c r="AP169" i="29"/>
  <c r="AP178" i="29" s="1"/>
  <c r="AP131" i="29" s="1"/>
  <c r="AU169" i="29"/>
  <c r="AU178" i="29" s="1"/>
  <c r="AU131" i="29" s="1"/>
  <c r="S170" i="29"/>
  <c r="X170" i="29"/>
  <c r="AD170" i="29"/>
  <c r="AJ170" i="29"/>
  <c r="AQ170" i="29"/>
  <c r="AY170" i="29"/>
  <c r="AF178" i="29"/>
  <c r="AF131" i="29" s="1"/>
  <c r="AF186" i="29"/>
  <c r="AA169" i="29"/>
  <c r="AA178" i="29" s="1"/>
  <c r="AA131" i="29" s="1"/>
  <c r="AQ169" i="29"/>
  <c r="AQ178" i="29" s="1"/>
  <c r="AQ131" i="29" s="1"/>
  <c r="BB170" i="29"/>
  <c r="AX170" i="29"/>
  <c r="AT170" i="29"/>
  <c r="AP170" i="29"/>
  <c r="AL170" i="29"/>
  <c r="AH170" i="29"/>
  <c r="BC170" i="29"/>
  <c r="AW170" i="29"/>
  <c r="AR170" i="29"/>
  <c r="AM170" i="29"/>
  <c r="AG170" i="29"/>
  <c r="AC170" i="29"/>
  <c r="Y170" i="29"/>
  <c r="U170" i="29"/>
  <c r="BB164" i="29"/>
  <c r="AX164" i="29"/>
  <c r="AT164" i="29"/>
  <c r="AP164" i="29"/>
  <c r="AL164" i="29"/>
  <c r="AH164" i="29"/>
  <c r="AD164" i="29"/>
  <c r="Z164" i="29"/>
  <c r="V164" i="29"/>
  <c r="AC186" i="29"/>
  <c r="T186" i="29"/>
  <c r="AP84" i="29"/>
  <c r="AE84" i="29"/>
  <c r="AY84" i="29"/>
  <c r="X169" i="29"/>
  <c r="X178" i="29" s="1"/>
  <c r="X131" i="29" s="1"/>
  <c r="AN178" i="29"/>
  <c r="AN131" i="29" s="1"/>
  <c r="AN169" i="29"/>
  <c r="BD178" i="29"/>
  <c r="BD131" i="29" s="1"/>
  <c r="BD169" i="29"/>
  <c r="U164" i="29"/>
  <c r="AA164" i="29"/>
  <c r="AF164" i="29"/>
  <c r="AK164" i="29"/>
  <c r="AQ164" i="29"/>
  <c r="AV164" i="29"/>
  <c r="BA164" i="29"/>
  <c r="W169" i="29"/>
  <c r="W178" i="29" s="1"/>
  <c r="W131" i="29" s="1"/>
  <c r="AH169" i="29"/>
  <c r="AH178" i="29" s="1"/>
  <c r="AH131" i="29" s="1"/>
  <c r="AM169" i="29"/>
  <c r="AM178" i="29" s="1"/>
  <c r="AM131" i="29" s="1"/>
  <c r="AX169" i="29"/>
  <c r="BC169" i="29"/>
  <c r="V170" i="29"/>
  <c r="AA170" i="29"/>
  <c r="AF170" i="29"/>
  <c r="AN170" i="29"/>
  <c r="AU170" i="29"/>
  <c r="BA170" i="29"/>
  <c r="AB178" i="29"/>
  <c r="AB131" i="29" s="1"/>
  <c r="AJ178" i="29"/>
  <c r="AJ131" i="29" s="1"/>
  <c r="AD183" i="29"/>
  <c r="AD190" i="29"/>
  <c r="AB185" i="29"/>
  <c r="S185" i="29"/>
  <c r="W183" i="29"/>
  <c r="D208" i="29"/>
  <c r="Y119" i="29" s="1"/>
  <c r="BB177" i="29"/>
  <c r="AX177" i="29"/>
  <c r="AT177" i="29"/>
  <c r="AP177" i="29"/>
  <c r="AL177" i="29"/>
  <c r="AH177" i="29"/>
  <c r="AD177" i="29"/>
  <c r="Z177" i="29"/>
  <c r="V177" i="29"/>
  <c r="BC172" i="29"/>
  <c r="AY172" i="29"/>
  <c r="AU172" i="29"/>
  <c r="AQ172" i="29"/>
  <c r="AM172" i="29"/>
  <c r="AI172" i="29"/>
  <c r="AE172" i="29"/>
  <c r="AA172" i="29"/>
  <c r="W172" i="29"/>
  <c r="S172" i="29"/>
  <c r="AP88" i="29"/>
  <c r="AE88" i="29"/>
  <c r="AY88" i="29"/>
  <c r="AE85" i="29"/>
  <c r="AE89" i="29"/>
  <c r="AH90" i="29"/>
  <c r="BB84" i="29"/>
  <c r="AY87" i="29"/>
  <c r="BB88" i="29"/>
  <c r="AY91" i="29"/>
  <c r="AE87" i="29"/>
  <c r="AH88" i="29"/>
  <c r="AE91" i="29"/>
  <c r="BE145" i="28"/>
  <c r="BE30" i="28" s="1"/>
  <c r="BE28" i="28"/>
  <c r="AY122" i="28"/>
  <c r="AY119" i="28"/>
  <c r="E139" i="28"/>
  <c r="AL146" i="28"/>
  <c r="V186" i="28"/>
  <c r="AE186" i="28"/>
  <c r="W166" i="28"/>
  <c r="BB146" i="28"/>
  <c r="AA190" i="28"/>
  <c r="Q189" i="28"/>
  <c r="AF183" i="28"/>
  <c r="W183" i="28"/>
  <c r="AF184" i="28"/>
  <c r="W184" i="28"/>
  <c r="AD186" i="28"/>
  <c r="U186" i="28"/>
  <c r="AS85" i="28"/>
  <c r="AH85" i="28"/>
  <c r="BB85" i="28"/>
  <c r="AP88" i="28"/>
  <c r="AE88" i="28"/>
  <c r="AY88" i="28"/>
  <c r="Y71" i="28"/>
  <c r="G76" i="28"/>
  <c r="M78" i="28"/>
  <c r="P79" i="28"/>
  <c r="AL141" i="28"/>
  <c r="AL144" i="28" s="1"/>
  <c r="AL29" i="28" s="1"/>
  <c r="AR132" i="28"/>
  <c r="AR22" i="28" s="1"/>
  <c r="AW133" i="28"/>
  <c r="BA141" i="28"/>
  <c r="BA144" i="28" s="1"/>
  <c r="BA29" i="28" s="1"/>
  <c r="BA148" i="28"/>
  <c r="BA133" i="28"/>
  <c r="AL21" i="28"/>
  <c r="Y141" i="28"/>
  <c r="Y144" i="28" s="1"/>
  <c r="Y29" i="28" s="1"/>
  <c r="Y133" i="28"/>
  <c r="AS141" i="28"/>
  <c r="AS144" i="28" s="1"/>
  <c r="AS29" i="28" s="1"/>
  <c r="AS148" i="28"/>
  <c r="AS133" i="28"/>
  <c r="BB148" i="28"/>
  <c r="BB141" i="28"/>
  <c r="BB144" i="28" s="1"/>
  <c r="BB29" i="28" s="1"/>
  <c r="BA132" i="28"/>
  <c r="BA22" i="28" s="1"/>
  <c r="T184" i="28"/>
  <c r="J78" i="28"/>
  <c r="W45" i="28"/>
  <c r="D76" i="28"/>
  <c r="G78" i="28"/>
  <c r="AZ97" i="28"/>
  <c r="BE133" i="28"/>
  <c r="D78" i="28"/>
  <c r="G79" i="28"/>
  <c r="AZ96" i="28"/>
  <c r="D139" i="28"/>
  <c r="T140" i="28" s="1"/>
  <c r="T169" i="28"/>
  <c r="T178" i="28" s="1"/>
  <c r="T131" i="28" s="1"/>
  <c r="X169" i="28"/>
  <c r="X178" i="28"/>
  <c r="X131" i="28" s="1"/>
  <c r="Y148" i="28" s="1"/>
  <c r="AF169" i="28"/>
  <c r="AF178" i="28"/>
  <c r="AF131" i="28" s="1"/>
  <c r="AJ169" i="28"/>
  <c r="AJ178" i="28"/>
  <c r="AJ131" i="28" s="1"/>
  <c r="AN169" i="28"/>
  <c r="AN178" i="28"/>
  <c r="AN131" i="28" s="1"/>
  <c r="AV169" i="28"/>
  <c r="AV178" i="28"/>
  <c r="AV131" i="28" s="1"/>
  <c r="AZ169" i="28"/>
  <c r="AZ178" i="28"/>
  <c r="AZ131" i="28" s="1"/>
  <c r="BD169" i="28"/>
  <c r="BD178" i="28"/>
  <c r="BD131" i="28" s="1"/>
  <c r="Q190" i="28"/>
  <c r="Q191" i="28"/>
  <c r="Z169" i="28"/>
  <c r="Z178" i="28" s="1"/>
  <c r="Z131" i="28" s="1"/>
  <c r="AP169" i="28"/>
  <c r="AP178" i="28" s="1"/>
  <c r="AP131" i="28" s="1"/>
  <c r="V169" i="28"/>
  <c r="V178" i="28" s="1"/>
  <c r="V131" i="28" s="1"/>
  <c r="BB169" i="28"/>
  <c r="AE169" i="28"/>
  <c r="AE178" i="28" s="1"/>
  <c r="AE131" i="28" s="1"/>
  <c r="AU169" i="28"/>
  <c r="AU178" i="28" s="1"/>
  <c r="AU131" i="28" s="1"/>
  <c r="AD169" i="28"/>
  <c r="AD178" i="28" s="1"/>
  <c r="AD131" i="28" s="1"/>
  <c r="AQ169" i="28"/>
  <c r="AQ178" i="28" s="1"/>
  <c r="AQ131" i="28" s="1"/>
  <c r="AX169" i="28"/>
  <c r="AB184" i="28"/>
  <c r="S184" i="28"/>
  <c r="AA189" i="28"/>
  <c r="BB172" i="28"/>
  <c r="AX172" i="28"/>
  <c r="AT172" i="28"/>
  <c r="AP172" i="28"/>
  <c r="AL172" i="28"/>
  <c r="AH172" i="28"/>
  <c r="AD172" i="28"/>
  <c r="Z172" i="28"/>
  <c r="V172" i="28"/>
  <c r="AP84" i="28"/>
  <c r="AE84" i="28"/>
  <c r="AY84" i="28"/>
  <c r="AS89" i="28"/>
  <c r="AH89" i="28"/>
  <c r="BB89" i="28"/>
  <c r="AE85" i="28"/>
  <c r="AH86" i="28"/>
  <c r="AE89" i="28"/>
  <c r="BB84" i="28"/>
  <c r="AY87" i="28"/>
  <c r="BB88" i="28"/>
  <c r="AY91" i="28"/>
  <c r="AE87" i="28"/>
  <c r="AH88" i="28"/>
  <c r="AE91" i="28"/>
  <c r="T146" i="29" l="1"/>
  <c r="T23" i="29"/>
  <c r="BE148" i="30"/>
  <c r="BE132" i="30"/>
  <c r="BE22" i="30" s="1"/>
  <c r="BE133" i="30"/>
  <c r="BE141" i="30"/>
  <c r="BE144" i="30" s="1"/>
  <c r="BE29" i="30" s="1"/>
  <c r="Y75" i="31"/>
  <c r="AR121" i="31"/>
  <c r="AW21" i="30"/>
  <c r="AY21" i="29"/>
  <c r="AY133" i="29"/>
  <c r="AR123" i="29"/>
  <c r="AB189" i="29"/>
  <c r="AV43" i="29" s="1"/>
  <c r="AY141" i="29"/>
  <c r="AY144" i="29" s="1"/>
  <c r="AY29" i="29" s="1"/>
  <c r="BB23" i="29"/>
  <c r="AW141" i="30"/>
  <c r="AW144" i="30" s="1"/>
  <c r="AW29" i="30" s="1"/>
  <c r="T21" i="30"/>
  <c r="AR123" i="31"/>
  <c r="AW133" i="31"/>
  <c r="AD43" i="29"/>
  <c r="W43" i="28"/>
  <c r="AR121" i="28"/>
  <c r="AD189" i="29"/>
  <c r="AY148" i="29"/>
  <c r="W43" i="29"/>
  <c r="AR121" i="29"/>
  <c r="AX132" i="28"/>
  <c r="AX22" i="28" s="1"/>
  <c r="R189" i="29"/>
  <c r="AG43" i="29" s="1"/>
  <c r="AP28" i="31"/>
  <c r="AE28" i="30"/>
  <c r="AT145" i="28"/>
  <c r="AT30" i="28" s="1"/>
  <c r="AK145" i="28"/>
  <c r="AK30" i="28" s="1"/>
  <c r="AM28" i="28"/>
  <c r="AP28" i="30"/>
  <c r="Y145" i="28"/>
  <c r="Y30" i="28" s="1"/>
  <c r="Y145" i="31"/>
  <c r="Y30" i="31" s="1"/>
  <c r="AJ28" i="28"/>
  <c r="T148" i="29"/>
  <c r="Z141" i="29"/>
  <c r="Z144" i="29" s="1"/>
  <c r="Z29" i="29" s="1"/>
  <c r="Z132" i="29"/>
  <c r="Z22" i="29" s="1"/>
  <c r="T132" i="29"/>
  <c r="T22" i="29" s="1"/>
  <c r="AC145" i="28"/>
  <c r="AC30" i="28" s="1"/>
  <c r="AB133" i="28"/>
  <c r="AB21" i="28"/>
  <c r="AB141" i="28"/>
  <c r="AB144" i="28" s="1"/>
  <c r="AB29" i="28" s="1"/>
  <c r="AR21" i="28"/>
  <c r="AR141" i="28"/>
  <c r="AR144" i="28" s="1"/>
  <c r="AR29" i="28" s="1"/>
  <c r="AG28" i="30"/>
  <c r="AE28" i="28"/>
  <c r="AQ28" i="29"/>
  <c r="AC145" i="31"/>
  <c r="AC30" i="31" s="1"/>
  <c r="AI28" i="31"/>
  <c r="AG28" i="29"/>
  <c r="AG145" i="31"/>
  <c r="AG30" i="31" s="1"/>
  <c r="AN28" i="31"/>
  <c r="AS28" i="30"/>
  <c r="AC145" i="30"/>
  <c r="AC30" i="30" s="1"/>
  <c r="AI28" i="29"/>
  <c r="AJ28" i="29"/>
  <c r="AS28" i="29"/>
  <c r="AF28" i="30"/>
  <c r="AJ28" i="31"/>
  <c r="AF145" i="28"/>
  <c r="AF30" i="28" s="1"/>
  <c r="AV28" i="28"/>
  <c r="AP28" i="29"/>
  <c r="AL28" i="31"/>
  <c r="AB28" i="31"/>
  <c r="AD28" i="28"/>
  <c r="AB28" i="29"/>
  <c r="AM28" i="30"/>
  <c r="Z28" i="31"/>
  <c r="AQ28" i="31"/>
  <c r="AK28" i="30"/>
  <c r="AK28" i="31"/>
  <c r="AL28" i="28"/>
  <c r="Z28" i="29"/>
  <c r="AH28" i="29"/>
  <c r="AU28" i="30"/>
  <c r="AA28" i="31"/>
  <c r="AN28" i="28"/>
  <c r="AA28" i="29"/>
  <c r="AH28" i="30"/>
  <c r="AS28" i="28"/>
  <c r="AR28" i="29"/>
  <c r="AN28" i="30"/>
  <c r="AK28" i="29"/>
  <c r="AM28" i="31"/>
  <c r="AO28" i="31"/>
  <c r="AG28" i="28"/>
  <c r="AL28" i="29"/>
  <c r="AR28" i="28"/>
  <c r="AO28" i="30"/>
  <c r="AE28" i="29"/>
  <c r="AB28" i="30"/>
  <c r="AB28" i="28"/>
  <c r="AO28" i="29"/>
  <c r="AH28" i="31"/>
  <c r="AI28" i="30"/>
  <c r="Z28" i="28"/>
  <c r="AI28" i="28"/>
  <c r="AP28" i="28"/>
  <c r="AF28" i="29"/>
  <c r="AL28" i="30"/>
  <c r="AV28" i="31"/>
  <c r="AR28" i="30"/>
  <c r="AV28" i="29"/>
  <c r="AM28" i="29"/>
  <c r="AT28" i="30"/>
  <c r="AO145" i="28"/>
  <c r="AO30" i="28" s="1"/>
  <c r="AT28" i="29"/>
  <c r="AJ28" i="30"/>
  <c r="AA28" i="28"/>
  <c r="AQ28" i="28"/>
  <c r="AD28" i="29"/>
  <c r="AN28" i="29"/>
  <c r="AH28" i="28"/>
  <c r="AD28" i="30"/>
  <c r="AD28" i="31"/>
  <c r="AQ28" i="30"/>
  <c r="AU28" i="31"/>
  <c r="AK133" i="30"/>
  <c r="AK146" i="30" s="1"/>
  <c r="AK141" i="30"/>
  <c r="AK144" i="30" s="1"/>
  <c r="AK29" i="30" s="1"/>
  <c r="AU141" i="30"/>
  <c r="AU144" i="30" s="1"/>
  <c r="AU29" i="30" s="1"/>
  <c r="AU132" i="30"/>
  <c r="AU22" i="30" s="1"/>
  <c r="AU148" i="30"/>
  <c r="AU133" i="30"/>
  <c r="AU21" i="30"/>
  <c r="AC133" i="30"/>
  <c r="AC148" i="30"/>
  <c r="AM141" i="30"/>
  <c r="AM144" i="30" s="1"/>
  <c r="AM29" i="30" s="1"/>
  <c r="AM132" i="30"/>
  <c r="AM22" i="30" s="1"/>
  <c r="AM133" i="30"/>
  <c r="AM148" i="30"/>
  <c r="AM21" i="30"/>
  <c r="AQ141" i="30"/>
  <c r="AQ144" i="30" s="1"/>
  <c r="AQ29" i="30" s="1"/>
  <c r="AQ21" i="30"/>
  <c r="AQ148" i="30"/>
  <c r="AQ132" i="30"/>
  <c r="AQ22" i="30" s="1"/>
  <c r="AQ133" i="30"/>
  <c r="AE141" i="30"/>
  <c r="AE144" i="30" s="1"/>
  <c r="AE29" i="30" s="1"/>
  <c r="AE21" i="30"/>
  <c r="AE133" i="30"/>
  <c r="AE132" i="30"/>
  <c r="AE22" i="30" s="1"/>
  <c r="AE148" i="30"/>
  <c r="AI141" i="30"/>
  <c r="AI144" i="30" s="1"/>
  <c r="AI29" i="30" s="1"/>
  <c r="AI132" i="30"/>
  <c r="AI22" i="30" s="1"/>
  <c r="AI21" i="30"/>
  <c r="AI148" i="30"/>
  <c r="AI133" i="30"/>
  <c r="AS132" i="30"/>
  <c r="AS22" i="30" s="1"/>
  <c r="AS133" i="30"/>
  <c r="AT148" i="30"/>
  <c r="AS148" i="30"/>
  <c r="AG148" i="30"/>
  <c r="AO148" i="30"/>
  <c r="AQ133" i="31"/>
  <c r="AQ148" i="31"/>
  <c r="AQ132" i="31"/>
  <c r="AQ22" i="31" s="1"/>
  <c r="AQ141" i="31"/>
  <c r="AQ144" i="31" s="1"/>
  <c r="AQ29" i="31" s="1"/>
  <c r="AI133" i="31"/>
  <c r="AI21" i="31"/>
  <c r="AA133" i="31"/>
  <c r="AA148" i="31"/>
  <c r="AA141" i="31"/>
  <c r="AA144" i="31" s="1"/>
  <c r="AA29" i="31" s="1"/>
  <c r="AA21" i="31"/>
  <c r="AA132" i="31"/>
  <c r="AA22" i="31" s="1"/>
  <c r="AE148" i="31"/>
  <c r="AE132" i="31"/>
  <c r="AE22" i="31" s="1"/>
  <c r="AE141" i="31"/>
  <c r="AE144" i="31" s="1"/>
  <c r="AE29" i="31" s="1"/>
  <c r="AE133" i="31"/>
  <c r="AE21" i="31"/>
  <c r="AL133" i="31"/>
  <c r="AL21" i="31"/>
  <c r="AL148" i="31"/>
  <c r="AL141" i="31"/>
  <c r="AL144" i="31" s="1"/>
  <c r="AL29" i="31" s="1"/>
  <c r="AL132" i="31"/>
  <c r="AL22" i="31" s="1"/>
  <c r="AU148" i="31"/>
  <c r="AU21" i="31"/>
  <c r="AU132" i="31"/>
  <c r="AU22" i="31" s="1"/>
  <c r="AU141" i="31"/>
  <c r="AU144" i="31" s="1"/>
  <c r="AU29" i="31" s="1"/>
  <c r="AU133" i="31"/>
  <c r="AU23" i="31" s="1"/>
  <c r="AG148" i="31"/>
  <c r="AG132" i="31"/>
  <c r="AG22" i="31" s="1"/>
  <c r="AG21" i="31"/>
  <c r="AG141" i="31"/>
  <c r="AG144" i="31" s="1"/>
  <c r="AG29" i="31" s="1"/>
  <c r="AG133" i="31"/>
  <c r="AC133" i="31"/>
  <c r="AC132" i="31"/>
  <c r="AC22" i="31" s="1"/>
  <c r="AC21" i="31"/>
  <c r="AC148" i="31"/>
  <c r="AC141" i="31"/>
  <c r="AC144" i="31" s="1"/>
  <c r="AC29" i="31" s="1"/>
  <c r="AS133" i="31"/>
  <c r="AS148" i="31"/>
  <c r="AS141" i="31"/>
  <c r="AS144" i="31" s="1"/>
  <c r="AS29" i="31" s="1"/>
  <c r="AS21" i="31"/>
  <c r="AS132" i="31"/>
  <c r="AS22" i="31" s="1"/>
  <c r="AM148" i="31"/>
  <c r="AM21" i="31"/>
  <c r="AM132" i="31"/>
  <c r="AM22" i="31" s="1"/>
  <c r="AM141" i="31"/>
  <c r="AM144" i="31" s="1"/>
  <c r="AM29" i="31" s="1"/>
  <c r="AM133" i="31"/>
  <c r="AM146" i="31" s="1"/>
  <c r="AU132" i="29"/>
  <c r="AU22" i="29" s="1"/>
  <c r="AV148" i="29"/>
  <c r="AU133" i="29"/>
  <c r="AU141" i="29"/>
  <c r="AU144" i="29" s="1"/>
  <c r="AU29" i="29" s="1"/>
  <c r="AU21" i="29"/>
  <c r="AU148" i="29"/>
  <c r="AD148" i="29"/>
  <c r="AD133" i="29"/>
  <c r="AD146" i="29" s="1"/>
  <c r="AD141" i="29"/>
  <c r="AD144" i="29" s="1"/>
  <c r="AD29" i="29" s="1"/>
  <c r="AD21" i="29"/>
  <c r="AD132" i="29"/>
  <c r="AD22" i="29" s="1"/>
  <c r="AM148" i="29"/>
  <c r="AM133" i="29"/>
  <c r="AM21" i="29"/>
  <c r="AP148" i="29"/>
  <c r="AP133" i="29"/>
  <c r="AP146" i="29" s="1"/>
  <c r="AP141" i="29"/>
  <c r="AP144" i="29" s="1"/>
  <c r="AP29" i="29" s="1"/>
  <c r="AP21" i="29"/>
  <c r="AP132" i="29"/>
  <c r="AP22" i="29" s="1"/>
  <c r="AI133" i="29"/>
  <c r="AI148" i="29"/>
  <c r="AI21" i="29"/>
  <c r="AI141" i="29"/>
  <c r="AI144" i="29" s="1"/>
  <c r="AI29" i="29" s="1"/>
  <c r="AI132" i="29"/>
  <c r="AI22" i="29" s="1"/>
  <c r="AH148" i="29"/>
  <c r="AH21" i="29"/>
  <c r="AH132" i="29"/>
  <c r="AH22" i="29" s="1"/>
  <c r="AH141" i="29"/>
  <c r="AH144" i="29" s="1"/>
  <c r="AH29" i="29" s="1"/>
  <c r="AH133" i="29"/>
  <c r="AH23" i="29" s="1"/>
  <c r="AQ132" i="29"/>
  <c r="AQ22" i="29" s="1"/>
  <c r="AQ148" i="29"/>
  <c r="AQ133" i="29"/>
  <c r="AQ146" i="29" s="1"/>
  <c r="AQ21" i="29"/>
  <c r="AQ141" i="29"/>
  <c r="AQ144" i="29" s="1"/>
  <c r="AQ29" i="29" s="1"/>
  <c r="AE133" i="29"/>
  <c r="AE141" i="29"/>
  <c r="AE144" i="29" s="1"/>
  <c r="AE29" i="29" s="1"/>
  <c r="AE21" i="29"/>
  <c r="AE132" i="29"/>
  <c r="AE22" i="29" s="1"/>
  <c r="AE148" i="29"/>
  <c r="AO133" i="29"/>
  <c r="AO148" i="29"/>
  <c r="AO21" i="29"/>
  <c r="AO141" i="29"/>
  <c r="AO144" i="29" s="1"/>
  <c r="AO29" i="29" s="1"/>
  <c r="AA133" i="29"/>
  <c r="AA141" i="29"/>
  <c r="AA144" i="29" s="1"/>
  <c r="AA29" i="29" s="1"/>
  <c r="AA148" i="29"/>
  <c r="AA132" i="29"/>
  <c r="AA22" i="29" s="1"/>
  <c r="AA21" i="29"/>
  <c r="AL148" i="29"/>
  <c r="AL21" i="29"/>
  <c r="AL132" i="29"/>
  <c r="AL22" i="29" s="1"/>
  <c r="AT148" i="29"/>
  <c r="AT141" i="29"/>
  <c r="AT144" i="29" s="1"/>
  <c r="AT29" i="29" s="1"/>
  <c r="AT21" i="29"/>
  <c r="AT132" i="29"/>
  <c r="AT22" i="29" s="1"/>
  <c r="AT133" i="29"/>
  <c r="AT146" i="29" s="1"/>
  <c r="AS21" i="29"/>
  <c r="AS148" i="29"/>
  <c r="AS132" i="29"/>
  <c r="AS22" i="29" s="1"/>
  <c r="AS141" i="29"/>
  <c r="AS144" i="29" s="1"/>
  <c r="AS29" i="29" s="1"/>
  <c r="AS133" i="29"/>
  <c r="AI132" i="28"/>
  <c r="AI22" i="28" s="1"/>
  <c r="AI133" i="28"/>
  <c r="AI146" i="28" s="1"/>
  <c r="AI21" i="28"/>
  <c r="AI148" i="28"/>
  <c r="AI141" i="28"/>
  <c r="AI144" i="28" s="1"/>
  <c r="AI29" i="28" s="1"/>
  <c r="AH132" i="28"/>
  <c r="AH22" i="28" s="1"/>
  <c r="AH21" i="28"/>
  <c r="AH141" i="28"/>
  <c r="AH144" i="28" s="1"/>
  <c r="AH29" i="28" s="1"/>
  <c r="AH133" i="28"/>
  <c r="AH148" i="28"/>
  <c r="AT148" i="28"/>
  <c r="AT21" i="28"/>
  <c r="AT133" i="28"/>
  <c r="AT141" i="28"/>
  <c r="AT144" i="28" s="1"/>
  <c r="AT29" i="28" s="1"/>
  <c r="AT132" i="28"/>
  <c r="AT22" i="28" s="1"/>
  <c r="AA141" i="28"/>
  <c r="AA144" i="28" s="1"/>
  <c r="AA29" i="28" s="1"/>
  <c r="AA148" i="28"/>
  <c r="AB148" i="28"/>
  <c r="AC21" i="28"/>
  <c r="AC132" i="28"/>
  <c r="AC22" i="28" s="1"/>
  <c r="AC141" i="28"/>
  <c r="AC144" i="28" s="1"/>
  <c r="AC29" i="28" s="1"/>
  <c r="AC133" i="28"/>
  <c r="AC148" i="28"/>
  <c r="AQ141" i="28"/>
  <c r="AQ144" i="28" s="1"/>
  <c r="AQ29" i="28" s="1"/>
  <c r="AQ132" i="28"/>
  <c r="AQ22" i="28" s="1"/>
  <c r="AQ148" i="28"/>
  <c r="AQ133" i="28"/>
  <c r="AQ146" i="28" s="1"/>
  <c r="AQ21" i="28"/>
  <c r="AD148" i="28"/>
  <c r="AD132" i="28"/>
  <c r="AD22" i="28" s="1"/>
  <c r="AD21" i="28"/>
  <c r="AM148" i="28"/>
  <c r="AM21" i="28"/>
  <c r="AM132" i="28"/>
  <c r="AM22" i="28" s="1"/>
  <c r="AM133" i="28"/>
  <c r="AM23" i="28" s="1"/>
  <c r="AM141" i="28"/>
  <c r="AM144" i="28" s="1"/>
  <c r="AM29" i="28" s="1"/>
  <c r="AO132" i="28"/>
  <c r="AO22" i="28" s="1"/>
  <c r="AO133" i="28"/>
  <c r="AO21" i="28"/>
  <c r="AG21" i="28"/>
  <c r="AG132" i="28"/>
  <c r="AG22" i="28" s="1"/>
  <c r="AG141" i="28"/>
  <c r="AG144" i="28" s="1"/>
  <c r="AG29" i="28" s="1"/>
  <c r="AR148" i="28"/>
  <c r="U132" i="30"/>
  <c r="U22" i="30" s="1"/>
  <c r="U146" i="30"/>
  <c r="U140" i="30"/>
  <c r="U143" i="30" s="1"/>
  <c r="S140" i="30"/>
  <c r="S143" i="30" s="1"/>
  <c r="AK133" i="28"/>
  <c r="AK132" i="28"/>
  <c r="AK22" i="28" s="1"/>
  <c r="AK21" i="28"/>
  <c r="AK141" i="28"/>
  <c r="AK144" i="28" s="1"/>
  <c r="AK29" i="28" s="1"/>
  <c r="AK148" i="28"/>
  <c r="F160" i="28" a="1"/>
  <c r="F160" i="28" s="1"/>
  <c r="AX21" i="28"/>
  <c r="AD141" i="28"/>
  <c r="AD144" i="28" s="1"/>
  <c r="AD29" i="28" s="1"/>
  <c r="AG133" i="28"/>
  <c r="AG146" i="28" s="1"/>
  <c r="AX141" i="28"/>
  <c r="AX144" i="28" s="1"/>
  <c r="AX29" i="28" s="1"/>
  <c r="AD133" i="28"/>
  <c r="F159" i="28" a="1"/>
  <c r="F159" i="28" s="1"/>
  <c r="AG32" i="28" s="1"/>
  <c r="AJ31" i="28" s="1"/>
  <c r="AY141" i="28"/>
  <c r="AY144" i="28" s="1"/>
  <c r="AY29" i="28" s="1"/>
  <c r="AY148" i="28"/>
  <c r="AX148" i="28"/>
  <c r="AG148" i="28"/>
  <c r="AY133" i="28"/>
  <c r="AG141" i="29"/>
  <c r="AG144" i="29" s="1"/>
  <c r="AG29" i="29" s="1"/>
  <c r="AG133" i="29"/>
  <c r="AG132" i="29"/>
  <c r="AG22" i="29" s="1"/>
  <c r="AG148" i="29"/>
  <c r="AG21" i="29"/>
  <c r="AW141" i="29"/>
  <c r="AW144" i="29" s="1"/>
  <c r="AW29" i="29" s="1"/>
  <c r="AW133" i="29"/>
  <c r="AW146" i="29" s="1"/>
  <c r="AW21" i="29"/>
  <c r="AW132" i="29"/>
  <c r="AW22" i="29" s="1"/>
  <c r="AW148" i="29"/>
  <c r="AC148" i="29"/>
  <c r="BC133" i="29"/>
  <c r="AM141" i="29"/>
  <c r="AM144" i="29" s="1"/>
  <c r="AM29" i="29" s="1"/>
  <c r="T21" i="29"/>
  <c r="T141" i="29"/>
  <c r="AR148" i="29"/>
  <c r="AO132" i="29"/>
  <c r="AO22" i="29" s="1"/>
  <c r="BC141" i="29"/>
  <c r="BC144" i="29" s="1"/>
  <c r="BC29" i="29" s="1"/>
  <c r="AH146" i="29"/>
  <c r="AC141" i="29"/>
  <c r="AL141" i="29"/>
  <c r="AL144" i="29" s="1"/>
  <c r="AL29" i="29" s="1"/>
  <c r="Z133" i="29"/>
  <c r="AL133" i="29"/>
  <c r="AM132" i="29"/>
  <c r="AM22" i="29" s="1"/>
  <c r="V133" i="29"/>
  <c r="V23" i="29" s="1"/>
  <c r="AT141" i="31"/>
  <c r="AT144" i="31" s="1"/>
  <c r="AT29" i="31" s="1"/>
  <c r="AT148" i="31"/>
  <c r="BE148" i="31"/>
  <c r="BE133" i="31"/>
  <c r="AF21" i="31"/>
  <c r="AY148" i="31"/>
  <c r="AI141" i="31"/>
  <c r="AI144" i="31" s="1"/>
  <c r="AI29" i="31" s="1"/>
  <c r="AY132" i="31"/>
  <c r="AY22" i="31" s="1"/>
  <c r="AO21" i="31"/>
  <c r="AO23" i="31"/>
  <c r="AO148" i="31"/>
  <c r="AI148" i="31"/>
  <c r="AI132" i="31"/>
  <c r="AI22" i="31" s="1"/>
  <c r="AO141" i="31"/>
  <c r="AO144" i="31" s="1"/>
  <c r="AO29" i="31" s="1"/>
  <c r="AY141" i="31"/>
  <c r="AY144" i="31" s="1"/>
  <c r="AY29" i="31" s="1"/>
  <c r="AO132" i="31"/>
  <c r="AO22" i="31" s="1"/>
  <c r="AY21" i="31"/>
  <c r="AQ21" i="31"/>
  <c r="Z140" i="30"/>
  <c r="X140" i="30"/>
  <c r="X143" i="30" s="1"/>
  <c r="Y140" i="30"/>
  <c r="W143" i="30"/>
  <c r="V143" i="30"/>
  <c r="Y148" i="30"/>
  <c r="Y21" i="30"/>
  <c r="Y132" i="30"/>
  <c r="Y22" i="30" s="1"/>
  <c r="Y133" i="30"/>
  <c r="Y141" i="30"/>
  <c r="W141" i="30"/>
  <c r="W21" i="30"/>
  <c r="W133" i="30"/>
  <c r="W146" i="30" s="1"/>
  <c r="W132" i="30"/>
  <c r="W22" i="30" s="1"/>
  <c r="W148" i="30"/>
  <c r="S141" i="30"/>
  <c r="S144" i="30" s="1"/>
  <c r="S29" i="30" s="1"/>
  <c r="S21" i="30"/>
  <c r="S132" i="30"/>
  <c r="S22" i="30" s="1"/>
  <c r="S148" i="30"/>
  <c r="S133" i="30"/>
  <c r="H239" i="30"/>
  <c r="H240" i="30" s="1"/>
  <c r="H223" i="30" s="1"/>
  <c r="V24" i="30" s="1"/>
  <c r="X239" i="30"/>
  <c r="X240" i="30" s="1"/>
  <c r="X223" i="30" s="1"/>
  <c r="AL24" i="30" s="1"/>
  <c r="AN239" i="30"/>
  <c r="AN240" i="30" s="1"/>
  <c r="Q239" i="30"/>
  <c r="Q240" i="30" s="1"/>
  <c r="Q223" i="30" s="1"/>
  <c r="AE24" i="30" s="1"/>
  <c r="AG239" i="30"/>
  <c r="AG240" i="30" s="1"/>
  <c r="J239" i="30"/>
  <c r="J240" i="30" s="1"/>
  <c r="Z239" i="30"/>
  <c r="Z240" i="30" s="1"/>
  <c r="AP239" i="30"/>
  <c r="AP240" i="30" s="1"/>
  <c r="S239" i="30"/>
  <c r="S240" i="30" s="1"/>
  <c r="S223" i="30" s="1"/>
  <c r="AG24" i="30" s="1"/>
  <c r="AI239" i="30"/>
  <c r="AI240" i="30" s="1"/>
  <c r="L239" i="30"/>
  <c r="L240" i="30" s="1"/>
  <c r="L223" i="30" s="1"/>
  <c r="Z24" i="30" s="1"/>
  <c r="AB239" i="30"/>
  <c r="AB240" i="30" s="1"/>
  <c r="E239" i="30"/>
  <c r="E240" i="30" s="1"/>
  <c r="E223" i="30" s="1"/>
  <c r="S24" i="30" s="1"/>
  <c r="U239" i="30"/>
  <c r="U240" i="30" s="1"/>
  <c r="U223" i="30" s="1"/>
  <c r="AI24" i="30" s="1"/>
  <c r="AK239" i="30"/>
  <c r="AK240" i="30" s="1"/>
  <c r="N239" i="30"/>
  <c r="N240" i="30" s="1"/>
  <c r="N223" i="30" s="1"/>
  <c r="AB24" i="30" s="1"/>
  <c r="AD239" i="30"/>
  <c r="AD240" i="30" s="1"/>
  <c r="G239" i="30"/>
  <c r="G240" i="30" s="1"/>
  <c r="W239" i="30"/>
  <c r="W240" i="30" s="1"/>
  <c r="W223" i="30" s="1"/>
  <c r="AK24" i="30" s="1"/>
  <c r="AM239" i="30"/>
  <c r="AM240" i="30" s="1"/>
  <c r="P239" i="30"/>
  <c r="P240" i="30" s="1"/>
  <c r="P223" i="30" s="1"/>
  <c r="AD24" i="30" s="1"/>
  <c r="AF239" i="30"/>
  <c r="AF240" i="30" s="1"/>
  <c r="I239" i="30"/>
  <c r="I240" i="30" s="1"/>
  <c r="I223" i="30" s="1"/>
  <c r="W24" i="30" s="1"/>
  <c r="Y239" i="30"/>
  <c r="Y240" i="30" s="1"/>
  <c r="AO239" i="30"/>
  <c r="AO240" i="30" s="1"/>
  <c r="R239" i="30"/>
  <c r="R240" i="30" s="1"/>
  <c r="R223" i="30" s="1"/>
  <c r="AF24" i="30" s="1"/>
  <c r="AH239" i="30"/>
  <c r="AH240" i="30" s="1"/>
  <c r="K239" i="30"/>
  <c r="K240" i="30" s="1"/>
  <c r="K223" i="30" s="1"/>
  <c r="Y24" i="30" s="1"/>
  <c r="AA239" i="30"/>
  <c r="AA240" i="30" s="1"/>
  <c r="AQ239" i="30"/>
  <c r="AQ240" i="30" s="1"/>
  <c r="T239" i="30"/>
  <c r="T240" i="30" s="1"/>
  <c r="T223" i="30" s="1"/>
  <c r="AH24" i="30" s="1"/>
  <c r="AJ239" i="30"/>
  <c r="AJ240" i="30" s="1"/>
  <c r="AJ223" i="30" s="1"/>
  <c r="AX24" i="30" s="1"/>
  <c r="M239" i="30"/>
  <c r="M240" i="30" s="1"/>
  <c r="AC239" i="30"/>
  <c r="AC240" i="30" s="1"/>
  <c r="F239" i="30"/>
  <c r="F240" i="30" s="1"/>
  <c r="F223" i="30" s="1"/>
  <c r="T24" i="30" s="1"/>
  <c r="V239" i="30"/>
  <c r="V240" i="30" s="1"/>
  <c r="V223" i="30" s="1"/>
  <c r="AJ24" i="30" s="1"/>
  <c r="AL239" i="30"/>
  <c r="AL240" i="30" s="1"/>
  <c r="O239" i="30"/>
  <c r="O240" i="30" s="1"/>
  <c r="O223" i="30" s="1"/>
  <c r="AC24" i="30" s="1"/>
  <c r="AE239" i="30"/>
  <c r="AE240" i="30" s="1"/>
  <c r="AE223" i="30" s="1"/>
  <c r="AS24" i="30" s="1"/>
  <c r="AR123" i="30"/>
  <c r="BA141" i="30"/>
  <c r="BA144" i="30" s="1"/>
  <c r="BA29" i="30" s="1"/>
  <c r="AD189" i="30"/>
  <c r="AB189" i="30"/>
  <c r="AV43" i="30" s="1"/>
  <c r="J213" i="30"/>
  <c r="BA148" i="30"/>
  <c r="AG132" i="30"/>
  <c r="AG22" i="30" s="1"/>
  <c r="AG21" i="30"/>
  <c r="AG133" i="30"/>
  <c r="AG146" i="30" s="1"/>
  <c r="F159" i="30" a="1"/>
  <c r="F159" i="30" s="1"/>
  <c r="AG32" i="30" s="1"/>
  <c r="AG141" i="30"/>
  <c r="AG144" i="30" s="1"/>
  <c r="AG29" i="30" s="1"/>
  <c r="AD190" i="30"/>
  <c r="BA23" i="30"/>
  <c r="F160" i="30" a="1"/>
  <c r="F160" i="30" s="1"/>
  <c r="AJ31" i="30" s="1"/>
  <c r="BA21" i="30"/>
  <c r="BA132" i="30"/>
  <c r="BA22" i="30" s="1"/>
  <c r="AK23" i="30"/>
  <c r="T132" i="30"/>
  <c r="T22" i="30" s="1"/>
  <c r="BE21" i="30"/>
  <c r="AK148" i="30"/>
  <c r="T148" i="30"/>
  <c r="AK21" i="30"/>
  <c r="AC132" i="30"/>
  <c r="AC22" i="30" s="1"/>
  <c r="AC141" i="30"/>
  <c r="AC144" i="30" s="1"/>
  <c r="AC29" i="30" s="1"/>
  <c r="AC21" i="30"/>
  <c r="AK132" i="30"/>
  <c r="AK22" i="30" s="1"/>
  <c r="AS141" i="30"/>
  <c r="AS144" i="30" s="1"/>
  <c r="AS29" i="30" s="1"/>
  <c r="AS21" i="30"/>
  <c r="AO133" i="30"/>
  <c r="AO23" i="30" s="1"/>
  <c r="U148" i="30"/>
  <c r="U21" i="30"/>
  <c r="U141" i="30"/>
  <c r="AO141" i="30"/>
  <c r="AO144" i="30" s="1"/>
  <c r="AO29" i="30" s="1"/>
  <c r="U23" i="30"/>
  <c r="AO21" i="30"/>
  <c r="V140" i="31"/>
  <c r="V143" i="31" s="1"/>
  <c r="W140" i="31"/>
  <c r="X143" i="31" s="1"/>
  <c r="E239" i="31"/>
  <c r="E240" i="31" s="1"/>
  <c r="E223" i="31" s="1"/>
  <c r="S24" i="31" s="1"/>
  <c r="U143" i="31"/>
  <c r="U145" i="31" s="1"/>
  <c r="U30" i="31" s="1"/>
  <c r="S140" i="31"/>
  <c r="S143" i="31" s="1"/>
  <c r="W148" i="31"/>
  <c r="W21" i="31"/>
  <c r="W132" i="31"/>
  <c r="W22" i="31" s="1"/>
  <c r="W141" i="31"/>
  <c r="W133" i="31"/>
  <c r="W23" i="31" s="1"/>
  <c r="S133" i="31"/>
  <c r="S21" i="31"/>
  <c r="S132" i="31"/>
  <c r="S22" i="31" s="1"/>
  <c r="S141" i="31"/>
  <c r="S144" i="31" s="1"/>
  <c r="S29" i="31" s="1"/>
  <c r="S148" i="31"/>
  <c r="AQ239" i="31"/>
  <c r="AQ240" i="31" s="1"/>
  <c r="AE239" i="31"/>
  <c r="AE240" i="31" s="1"/>
  <c r="F239" i="31"/>
  <c r="F240" i="31" s="1"/>
  <c r="AJ239" i="31"/>
  <c r="AJ240" i="31" s="1"/>
  <c r="V239" i="31"/>
  <c r="V240" i="31" s="1"/>
  <c r="V223" i="31" s="1"/>
  <c r="AJ24" i="31" s="1"/>
  <c r="AL239" i="31"/>
  <c r="AL240" i="31" s="1"/>
  <c r="Y239" i="31"/>
  <c r="Y240" i="31" s="1"/>
  <c r="M239" i="31"/>
  <c r="M240" i="31" s="1"/>
  <c r="M223" i="31" s="1"/>
  <c r="AA24" i="31" s="1"/>
  <c r="O239" i="31"/>
  <c r="O240" i="31" s="1"/>
  <c r="O223" i="31" s="1"/>
  <c r="AC24" i="31" s="1"/>
  <c r="AN239" i="31"/>
  <c r="AN240" i="31" s="1"/>
  <c r="X239" i="31"/>
  <c r="X240" i="31" s="1"/>
  <c r="X223" i="31" s="1"/>
  <c r="AL24" i="31" s="1"/>
  <c r="AG239" i="31"/>
  <c r="AG240" i="31" s="1"/>
  <c r="L239" i="31"/>
  <c r="L240" i="31" s="1"/>
  <c r="L223" i="31" s="1"/>
  <c r="Z24" i="31" s="1"/>
  <c r="H239" i="31"/>
  <c r="H240" i="31" s="1"/>
  <c r="H223" i="31" s="1"/>
  <c r="V24" i="31" s="1"/>
  <c r="U239" i="31"/>
  <c r="U240" i="31" s="1"/>
  <c r="U223" i="31" s="1"/>
  <c r="AI24" i="31" s="1"/>
  <c r="J239" i="31"/>
  <c r="J240" i="31" s="1"/>
  <c r="J223" i="31" s="1"/>
  <c r="X24" i="31" s="1"/>
  <c r="Z239" i="31"/>
  <c r="Z240" i="31" s="1"/>
  <c r="AP239" i="31"/>
  <c r="AP240" i="31" s="1"/>
  <c r="S239" i="31"/>
  <c r="S240" i="31" s="1"/>
  <c r="S223" i="31" s="1"/>
  <c r="AG24" i="31" s="1"/>
  <c r="AI239" i="31"/>
  <c r="AI240" i="31" s="1"/>
  <c r="I239" i="31"/>
  <c r="I240" i="31" s="1"/>
  <c r="AO239" i="31"/>
  <c r="AO240" i="31" s="1"/>
  <c r="T239" i="31"/>
  <c r="T240" i="31" s="1"/>
  <c r="T223" i="31" s="1"/>
  <c r="AH24" i="31" s="1"/>
  <c r="AF239" i="31"/>
  <c r="AF240" i="31" s="1"/>
  <c r="AC239" i="31"/>
  <c r="AC240" i="31" s="1"/>
  <c r="N239" i="31"/>
  <c r="N240" i="31" s="1"/>
  <c r="N223" i="31" s="1"/>
  <c r="AB24" i="31" s="1"/>
  <c r="AD239" i="31"/>
  <c r="AD240" i="31" s="1"/>
  <c r="G239" i="31"/>
  <c r="G240" i="31" s="1"/>
  <c r="W239" i="31"/>
  <c r="W240" i="31" s="1"/>
  <c r="W223" i="31" s="1"/>
  <c r="AK24" i="31" s="1"/>
  <c r="AM239" i="31"/>
  <c r="AM240" i="31" s="1"/>
  <c r="Q239" i="31"/>
  <c r="Q240" i="31" s="1"/>
  <c r="Q223" i="31" s="1"/>
  <c r="AE24" i="31" s="1"/>
  <c r="P239" i="31"/>
  <c r="P240" i="31" s="1"/>
  <c r="P223" i="31" s="1"/>
  <c r="AD24" i="31" s="1"/>
  <c r="AB239" i="31"/>
  <c r="AB240" i="31" s="1"/>
  <c r="AK239" i="31"/>
  <c r="AK240" i="31" s="1"/>
  <c r="R239" i="31"/>
  <c r="R240" i="31" s="1"/>
  <c r="AH239" i="31"/>
  <c r="AH240" i="31" s="1"/>
  <c r="K239" i="31"/>
  <c r="K240" i="31" s="1"/>
  <c r="K223" i="31" s="1"/>
  <c r="Y24" i="31" s="1"/>
  <c r="AA239" i="31"/>
  <c r="AA240" i="31" s="1"/>
  <c r="AT133" i="31"/>
  <c r="AT23" i="31" s="1"/>
  <c r="Y148" i="31"/>
  <c r="AT21" i="31"/>
  <c r="AT132" i="31"/>
  <c r="AT22" i="31" s="1"/>
  <c r="T189" i="31"/>
  <c r="AK43" i="31" s="1"/>
  <c r="AD43" i="31"/>
  <c r="E239" i="29"/>
  <c r="E240" i="29" s="1"/>
  <c r="V146" i="29"/>
  <c r="T239" i="29"/>
  <c r="T240" i="29" s="1"/>
  <c r="AJ239" i="29"/>
  <c r="AJ240" i="29" s="1"/>
  <c r="M239" i="29"/>
  <c r="M240" i="29" s="1"/>
  <c r="AC239" i="29"/>
  <c r="AC240" i="29" s="1"/>
  <c r="F239" i="29"/>
  <c r="F240" i="29" s="1"/>
  <c r="V239" i="29"/>
  <c r="V240" i="29" s="1"/>
  <c r="AL239" i="29"/>
  <c r="AL240" i="29" s="1"/>
  <c r="O239" i="29"/>
  <c r="O240" i="29" s="1"/>
  <c r="AE239" i="29"/>
  <c r="AE240" i="29" s="1"/>
  <c r="Y140" i="29"/>
  <c r="H239" i="29"/>
  <c r="H240" i="29" s="1"/>
  <c r="X239" i="29"/>
  <c r="X240" i="29" s="1"/>
  <c r="AN239" i="29"/>
  <c r="AN240" i="29" s="1"/>
  <c r="Q239" i="29"/>
  <c r="Q240" i="29" s="1"/>
  <c r="AG239" i="29"/>
  <c r="AG240" i="29" s="1"/>
  <c r="J239" i="29"/>
  <c r="J240" i="29" s="1"/>
  <c r="Z239" i="29"/>
  <c r="Z240" i="29" s="1"/>
  <c r="AP239" i="29"/>
  <c r="AP240" i="29" s="1"/>
  <c r="S239" i="29"/>
  <c r="S240" i="29" s="1"/>
  <c r="AI239" i="29"/>
  <c r="AI240" i="29" s="1"/>
  <c r="W140" i="29"/>
  <c r="L239" i="29"/>
  <c r="L240" i="29" s="1"/>
  <c r="AB239" i="29"/>
  <c r="AB240" i="29" s="1"/>
  <c r="U239" i="29"/>
  <c r="U240" i="29" s="1"/>
  <c r="AK239" i="29"/>
  <c r="AK240" i="29" s="1"/>
  <c r="N239" i="29"/>
  <c r="N240" i="29" s="1"/>
  <c r="AD239" i="29"/>
  <c r="AD240" i="29" s="1"/>
  <c r="G239" i="29"/>
  <c r="G240" i="29" s="1"/>
  <c r="W239" i="29"/>
  <c r="W240" i="29" s="1"/>
  <c r="AM239" i="29"/>
  <c r="AM240" i="29" s="1"/>
  <c r="V140" i="29"/>
  <c r="P239" i="29"/>
  <c r="P240" i="29" s="1"/>
  <c r="AF239" i="29"/>
  <c r="AF240" i="29" s="1"/>
  <c r="I239" i="29"/>
  <c r="I240" i="29" s="1"/>
  <c r="Y239" i="29"/>
  <c r="Y240" i="29" s="1"/>
  <c r="AO239" i="29"/>
  <c r="AO240" i="29" s="1"/>
  <c r="R239" i="29"/>
  <c r="R240" i="29" s="1"/>
  <c r="AH239" i="29"/>
  <c r="AH240" i="29" s="1"/>
  <c r="K239" i="29"/>
  <c r="K240" i="29" s="1"/>
  <c r="AA239" i="29"/>
  <c r="AA240" i="29" s="1"/>
  <c r="AQ239" i="29"/>
  <c r="AQ240" i="29" s="1"/>
  <c r="X140" i="29"/>
  <c r="U140" i="29"/>
  <c r="U143" i="29" s="1"/>
  <c r="S140" i="29"/>
  <c r="S143" i="29" s="1"/>
  <c r="Y132" i="29"/>
  <c r="Y22" i="29" s="1"/>
  <c r="Y133" i="29"/>
  <c r="Y141" i="29"/>
  <c r="Y21" i="29"/>
  <c r="Y148" i="29"/>
  <c r="W141" i="29"/>
  <c r="W21" i="29"/>
  <c r="W132" i="29"/>
  <c r="W22" i="29" s="1"/>
  <c r="W148" i="29"/>
  <c r="W133" i="29"/>
  <c r="W146" i="29" s="1"/>
  <c r="U133" i="29"/>
  <c r="U132" i="29"/>
  <c r="U22" i="29" s="1"/>
  <c r="U148" i="29"/>
  <c r="U141" i="29"/>
  <c r="U21" i="29"/>
  <c r="S133" i="29"/>
  <c r="S21" i="29"/>
  <c r="S132" i="29"/>
  <c r="S22" i="29" s="1"/>
  <c r="S148" i="29"/>
  <c r="S141" i="29"/>
  <c r="S144" i="29" s="1"/>
  <c r="S29" i="29" s="1"/>
  <c r="E239" i="28"/>
  <c r="E240" i="28" s="1"/>
  <c r="W140" i="28"/>
  <c r="X239" i="28"/>
  <c r="X240" i="28" s="1"/>
  <c r="X223" i="28" s="1"/>
  <c r="AL24" i="28" s="1"/>
  <c r="P239" i="28"/>
  <c r="P240" i="28" s="1"/>
  <c r="P223" i="28" s="1"/>
  <c r="AD24" i="28" s="1"/>
  <c r="U239" i="28"/>
  <c r="U240" i="28" s="1"/>
  <c r="U223" i="28" s="1"/>
  <c r="AI24" i="28" s="1"/>
  <c r="AK239" i="28"/>
  <c r="AK240" i="28" s="1"/>
  <c r="N239" i="28"/>
  <c r="N240" i="28" s="1"/>
  <c r="N223" i="28" s="1"/>
  <c r="AB24" i="28" s="1"/>
  <c r="AD239" i="28"/>
  <c r="AD240" i="28" s="1"/>
  <c r="G239" i="28"/>
  <c r="G240" i="28" s="1"/>
  <c r="G223" i="28" s="1"/>
  <c r="U24" i="28" s="1"/>
  <c r="W239" i="28"/>
  <c r="W240" i="28" s="1"/>
  <c r="W223" i="28" s="1"/>
  <c r="AK24" i="28" s="1"/>
  <c r="AM239" i="28"/>
  <c r="AM240" i="28" s="1"/>
  <c r="U140" i="28"/>
  <c r="U143" i="28" s="1"/>
  <c r="U145" i="28" s="1"/>
  <c r="U30" i="28" s="1"/>
  <c r="AN239" i="28"/>
  <c r="AN240" i="28" s="1"/>
  <c r="AF239" i="28"/>
  <c r="AF240" i="28" s="1"/>
  <c r="I239" i="28"/>
  <c r="I240" i="28" s="1"/>
  <c r="Y239" i="28"/>
  <c r="Y240" i="28" s="1"/>
  <c r="AO239" i="28"/>
  <c r="AO240" i="28" s="1"/>
  <c r="R239" i="28"/>
  <c r="R240" i="28" s="1"/>
  <c r="R223" i="28" s="1"/>
  <c r="AF24" i="28" s="1"/>
  <c r="AH239" i="28"/>
  <c r="AH240" i="28" s="1"/>
  <c r="K239" i="28"/>
  <c r="K240" i="28" s="1"/>
  <c r="K223" i="28" s="1"/>
  <c r="Y24" i="28" s="1"/>
  <c r="AA239" i="28"/>
  <c r="AA240" i="28" s="1"/>
  <c r="AQ239" i="28"/>
  <c r="AQ240" i="28" s="1"/>
  <c r="V140" i="28"/>
  <c r="L239" i="28"/>
  <c r="L240" i="28" s="1"/>
  <c r="L223" i="28" s="1"/>
  <c r="Z24" i="28" s="1"/>
  <c r="T239" i="28"/>
  <c r="T240" i="28" s="1"/>
  <c r="T223" i="28" s="1"/>
  <c r="AH24" i="28" s="1"/>
  <c r="M239" i="28"/>
  <c r="M240" i="28" s="1"/>
  <c r="M223" i="28" s="1"/>
  <c r="AA24" i="28" s="1"/>
  <c r="AC239" i="28"/>
  <c r="AC240" i="28" s="1"/>
  <c r="F239" i="28"/>
  <c r="F240" i="28" s="1"/>
  <c r="V239" i="28"/>
  <c r="V240" i="28" s="1"/>
  <c r="V223" i="28" s="1"/>
  <c r="AJ24" i="28" s="1"/>
  <c r="AL239" i="28"/>
  <c r="AL240" i="28" s="1"/>
  <c r="O239" i="28"/>
  <c r="O240" i="28" s="1"/>
  <c r="O223" i="28" s="1"/>
  <c r="AC24" i="28" s="1"/>
  <c r="AE239" i="28"/>
  <c r="AE240" i="28" s="1"/>
  <c r="S140" i="28"/>
  <c r="S143" i="28" s="1"/>
  <c r="H239" i="28"/>
  <c r="H240" i="28" s="1"/>
  <c r="H223" i="28" s="1"/>
  <c r="V24" i="28" s="1"/>
  <c r="AB239" i="28"/>
  <c r="AB240" i="28" s="1"/>
  <c r="AJ239" i="28"/>
  <c r="AJ240" i="28" s="1"/>
  <c r="Q239" i="28"/>
  <c r="Q240" i="28" s="1"/>
  <c r="Q223" i="28" s="1"/>
  <c r="AE24" i="28" s="1"/>
  <c r="AG239" i="28"/>
  <c r="AG240" i="28" s="1"/>
  <c r="J239" i="28"/>
  <c r="J240" i="28" s="1"/>
  <c r="Z239" i="28"/>
  <c r="Z240" i="28" s="1"/>
  <c r="AP239" i="28"/>
  <c r="AP240" i="28" s="1"/>
  <c r="S239" i="28"/>
  <c r="S240" i="28" s="1"/>
  <c r="S223" i="28" s="1"/>
  <c r="AG24" i="28" s="1"/>
  <c r="AI239" i="28"/>
  <c r="AI240" i="28" s="1"/>
  <c r="V21" i="28"/>
  <c r="V132" i="28"/>
  <c r="V22" i="28" s="1"/>
  <c r="V141" i="28"/>
  <c r="V148" i="28"/>
  <c r="V133" i="28"/>
  <c r="V146" i="28" s="1"/>
  <c r="U132" i="28"/>
  <c r="U22" i="28" s="1"/>
  <c r="U141" i="28"/>
  <c r="U148" i="28"/>
  <c r="W141" i="28"/>
  <c r="W133" i="28"/>
  <c r="W146" i="28" s="1"/>
  <c r="W21" i="28"/>
  <c r="AO141" i="28"/>
  <c r="AO144" i="28" s="1"/>
  <c r="AO29" i="28" s="1"/>
  <c r="BE141" i="28"/>
  <c r="BE144" i="28" s="1"/>
  <c r="BE29" i="28" s="1"/>
  <c r="AW141" i="28"/>
  <c r="AW144" i="28" s="1"/>
  <c r="AW29" i="28" s="1"/>
  <c r="AC186" i="28"/>
  <c r="BE132" i="28"/>
  <c r="BE22" i="28" s="1"/>
  <c r="S133" i="28"/>
  <c r="AO148" i="28"/>
  <c r="S132" i="28"/>
  <c r="S22" i="28" s="1"/>
  <c r="U133" i="28"/>
  <c r="U146" i="28" s="1"/>
  <c r="AW21" i="28"/>
  <c r="S141" i="28"/>
  <c r="S144" i="28" s="1"/>
  <c r="S29" i="28" s="1"/>
  <c r="S21" i="28"/>
  <c r="AY21" i="28"/>
  <c r="V87" i="30"/>
  <c r="Z85" i="30"/>
  <c r="V86" i="30"/>
  <c r="AK90" i="30"/>
  <c r="AM87" i="30"/>
  <c r="X85" i="30"/>
  <c r="AM89" i="30"/>
  <c r="AK91" i="30"/>
  <c r="Z88" i="30"/>
  <c r="AK89" i="30"/>
  <c r="AM86" i="30"/>
  <c r="X84" i="30"/>
  <c r="X91" i="30"/>
  <c r="Z90" i="30"/>
  <c r="V84" i="30"/>
  <c r="Z91" i="30"/>
  <c r="X86" i="30"/>
  <c r="Z84" i="30"/>
  <c r="V91" i="30"/>
  <c r="Z89" i="30"/>
  <c r="Z87" i="30"/>
  <c r="AK88" i="30"/>
  <c r="AM91" i="30"/>
  <c r="X89" i="30"/>
  <c r="AK86" i="30"/>
  <c r="AM88" i="30"/>
  <c r="AM85" i="30"/>
  <c r="X90" i="30"/>
  <c r="AM84" i="30"/>
  <c r="AM90" i="30"/>
  <c r="X88" i="30"/>
  <c r="AK85" i="30"/>
  <c r="V85" i="30"/>
  <c r="X87" i="30"/>
  <c r="V88" i="30"/>
  <c r="Z86" i="30"/>
  <c r="AK87" i="30"/>
  <c r="AK84" i="30"/>
  <c r="V89" i="30"/>
  <c r="V90" i="30"/>
  <c r="T189" i="30"/>
  <c r="AK43" i="30" s="1"/>
  <c r="AD43" i="30"/>
  <c r="BC148" i="28"/>
  <c r="BC133" i="28"/>
  <c r="BC141" i="28"/>
  <c r="BC144" i="28" s="1"/>
  <c r="BC29" i="28" s="1"/>
  <c r="BC21" i="28"/>
  <c r="W132" i="28"/>
  <c r="W22" i="28" s="1"/>
  <c r="W148" i="28"/>
  <c r="AA132" i="28"/>
  <c r="AA22" i="28" s="1"/>
  <c r="AA133" i="28"/>
  <c r="AA21" i="28"/>
  <c r="BA133" i="31"/>
  <c r="BA132" i="31"/>
  <c r="BA22" i="31" s="1"/>
  <c r="BA21" i="31"/>
  <c r="AK133" i="31"/>
  <c r="AK21" i="31"/>
  <c r="BE148" i="29"/>
  <c r="BE133" i="29"/>
  <c r="BE21" i="29"/>
  <c r="BE132" i="29"/>
  <c r="BE22" i="29" s="1"/>
  <c r="BE141" i="29"/>
  <c r="BE144" i="29" s="1"/>
  <c r="BE29" i="29" s="1"/>
  <c r="AK133" i="29"/>
  <c r="AK141" i="29"/>
  <c r="AK144" i="29" s="1"/>
  <c r="AK29" i="29" s="1"/>
  <c r="AK132" i="29"/>
  <c r="AK22" i="29" s="1"/>
  <c r="AK21" i="29"/>
  <c r="AK148" i="29"/>
  <c r="U21" i="28"/>
  <c r="BC132" i="28"/>
  <c r="BC22" i="28" s="1"/>
  <c r="AW132" i="28"/>
  <c r="AW22" i="28" s="1"/>
  <c r="Y75" i="28"/>
  <c r="X140" i="28"/>
  <c r="X143" i="28" s="1"/>
  <c r="X145" i="28" s="1"/>
  <c r="X30" i="28" s="1"/>
  <c r="J213" i="28"/>
  <c r="W44" i="28"/>
  <c r="AX146" i="28"/>
  <c r="AM146" i="28"/>
  <c r="AI23" i="28"/>
  <c r="W44" i="29"/>
  <c r="J213" i="29"/>
  <c r="Y75" i="29"/>
  <c r="AB190" i="29"/>
  <c r="AV44" i="29" s="1"/>
  <c r="AS44" i="29"/>
  <c r="J213" i="31"/>
  <c r="W43" i="31"/>
  <c r="AF141" i="31"/>
  <c r="AF144" i="31" s="1"/>
  <c r="AF29" i="31" s="1"/>
  <c r="Y141" i="31"/>
  <c r="Y144" i="31" s="1"/>
  <c r="Y29" i="31" s="1"/>
  <c r="Y132" i="31"/>
  <c r="Y22" i="31" s="1"/>
  <c r="Y21" i="31"/>
  <c r="AF148" i="31"/>
  <c r="AF132" i="31"/>
  <c r="AF22" i="31" s="1"/>
  <c r="AW21" i="31"/>
  <c r="AW141" i="31"/>
  <c r="AW144" i="31" s="1"/>
  <c r="AW29" i="31" s="1"/>
  <c r="AW132" i="31"/>
  <c r="AW22" i="31" s="1"/>
  <c r="BE141" i="31"/>
  <c r="BE144" i="31" s="1"/>
  <c r="BE29" i="31" s="1"/>
  <c r="BE132" i="31"/>
  <c r="BE22" i="31" s="1"/>
  <c r="BE21" i="31"/>
  <c r="AA140" i="30"/>
  <c r="W43" i="30"/>
  <c r="W44" i="30"/>
  <c r="T141" i="30"/>
  <c r="Y75" i="30"/>
  <c r="AA148" i="30"/>
  <c r="T28" i="30"/>
  <c r="AA141" i="30"/>
  <c r="AA132" i="30"/>
  <c r="AA22" i="30" s="1"/>
  <c r="AA21" i="30"/>
  <c r="AF145" i="31"/>
  <c r="AF30" i="31" s="1"/>
  <c r="AF28" i="31"/>
  <c r="AC28" i="29"/>
  <c r="U133" i="31"/>
  <c r="U141" i="31"/>
  <c r="U132" i="31"/>
  <c r="U22" i="31" s="1"/>
  <c r="U21" i="31"/>
  <c r="U148" i="31"/>
  <c r="AC21" i="29"/>
  <c r="AC133" i="29"/>
  <c r="AG146" i="29"/>
  <c r="AG23" i="29"/>
  <c r="AW23" i="29"/>
  <c r="BA146" i="29"/>
  <c r="BA23" i="29"/>
  <c r="V186" i="29"/>
  <c r="AY146" i="28"/>
  <c r="AY23" i="28"/>
  <c r="BC146" i="28"/>
  <c r="BC23" i="28"/>
  <c r="AE186" i="31"/>
  <c r="V186" i="31"/>
  <c r="AV132" i="31"/>
  <c r="AV22" i="31" s="1"/>
  <c r="AV141" i="31"/>
  <c r="AV144" i="31" s="1"/>
  <c r="AV29" i="31" s="1"/>
  <c r="AV148" i="31"/>
  <c r="AV133" i="31"/>
  <c r="AV21" i="31"/>
  <c r="AG146" i="31"/>
  <c r="AG23" i="31"/>
  <c r="AE146" i="31"/>
  <c r="AE23" i="31"/>
  <c r="BB148" i="31"/>
  <c r="BB141" i="31"/>
  <c r="BB144" i="31" s="1"/>
  <c r="BB29" i="31" s="1"/>
  <c r="BB132" i="31"/>
  <c r="BB22" i="31" s="1"/>
  <c r="BB21" i="31"/>
  <c r="BB133" i="31"/>
  <c r="AH148" i="31"/>
  <c r="AH141" i="31"/>
  <c r="AH144" i="31" s="1"/>
  <c r="AH29" i="31" s="1"/>
  <c r="AH132" i="31"/>
  <c r="AH22" i="31" s="1"/>
  <c r="AH21" i="31"/>
  <c r="AH133" i="31"/>
  <c r="AF146" i="31"/>
  <c r="AF23" i="31"/>
  <c r="AB190" i="31"/>
  <c r="AV44" i="31" s="1"/>
  <c r="AS44" i="31"/>
  <c r="AD190" i="31"/>
  <c r="T132" i="31"/>
  <c r="T22" i="31" s="1"/>
  <c r="T148" i="31"/>
  <c r="T141" i="31"/>
  <c r="T133" i="31"/>
  <c r="T21" i="31"/>
  <c r="AZ132" i="31"/>
  <c r="AZ22" i="31" s="1"/>
  <c r="AZ148" i="31"/>
  <c r="AZ141" i="31"/>
  <c r="AZ144" i="31" s="1"/>
  <c r="AZ29" i="31" s="1"/>
  <c r="AZ133" i="31"/>
  <c r="AZ21" i="31"/>
  <c r="BC146" i="31"/>
  <c r="BC23" i="31"/>
  <c r="W146" i="31"/>
  <c r="BD132" i="31"/>
  <c r="BD22" i="31" s="1"/>
  <c r="BD141" i="31"/>
  <c r="BD144" i="31" s="1"/>
  <c r="BD29" i="31" s="1"/>
  <c r="BD148" i="31"/>
  <c r="BD133" i="31"/>
  <c r="BD21" i="31"/>
  <c r="X132" i="31"/>
  <c r="X22" i="31" s="1"/>
  <c r="X141" i="31"/>
  <c r="X148" i="31"/>
  <c r="X133" i="31"/>
  <c r="X21" i="31"/>
  <c r="BE146" i="31"/>
  <c r="BE23" i="31"/>
  <c r="Z148" i="31"/>
  <c r="Z141" i="31"/>
  <c r="Z144" i="31" s="1"/>
  <c r="Z29" i="31" s="1"/>
  <c r="Z132" i="31"/>
  <c r="Z22" i="31" s="1"/>
  <c r="Z21" i="31"/>
  <c r="Z133" i="31"/>
  <c r="F159" i="31" a="1"/>
  <c r="F159" i="31" s="1"/>
  <c r="AG32" i="31" s="1"/>
  <c r="I122" i="31"/>
  <c r="AN98" i="31"/>
  <c r="AY120" i="31"/>
  <c r="AV98" i="31"/>
  <c r="AF98" i="31"/>
  <c r="AB98" i="31"/>
  <c r="AR98" i="31"/>
  <c r="Y76" i="31"/>
  <c r="AY121" i="31"/>
  <c r="AJ98" i="31"/>
  <c r="AC125" i="31"/>
  <c r="AY123" i="31"/>
  <c r="AG125" i="31"/>
  <c r="AI125" i="31"/>
  <c r="AE125" i="31"/>
  <c r="AA125" i="31"/>
  <c r="AB189" i="31"/>
  <c r="AV43" i="31" s="1"/>
  <c r="AD189" i="31"/>
  <c r="AS43" i="31"/>
  <c r="T190" i="31"/>
  <c r="AK44" i="31" s="1"/>
  <c r="R190" i="31"/>
  <c r="AG44" i="31" s="1"/>
  <c r="AD44" i="31"/>
  <c r="AR148" i="31"/>
  <c r="AR132" i="31"/>
  <c r="AR22" i="31" s="1"/>
  <c r="AR141" i="31"/>
  <c r="AR144" i="31" s="1"/>
  <c r="AR29" i="31" s="1"/>
  <c r="AR133" i="31"/>
  <c r="AR21" i="31"/>
  <c r="AU146" i="31"/>
  <c r="AJ132" i="31"/>
  <c r="AJ22" i="31" s="1"/>
  <c r="AJ148" i="31"/>
  <c r="AJ141" i="31"/>
  <c r="AJ144" i="31" s="1"/>
  <c r="AJ29" i="31" s="1"/>
  <c r="AJ133" i="31"/>
  <c r="AJ21" i="31"/>
  <c r="AP148" i="31"/>
  <c r="AP141" i="31"/>
  <c r="AP144" i="31" s="1"/>
  <c r="AP29" i="31" s="1"/>
  <c r="AP132" i="31"/>
  <c r="AP22" i="31" s="1"/>
  <c r="AP21" i="31"/>
  <c r="AP133" i="31"/>
  <c r="AD148" i="31"/>
  <c r="AD141" i="31"/>
  <c r="AD144" i="31" s="1"/>
  <c r="AD29" i="31" s="1"/>
  <c r="AD132" i="31"/>
  <c r="AD22" i="31" s="1"/>
  <c r="AD21" i="31"/>
  <c r="AD133" i="31"/>
  <c r="V148" i="31"/>
  <c r="V141" i="31"/>
  <c r="V132" i="31"/>
  <c r="V22" i="31" s="1"/>
  <c r="V21" i="31"/>
  <c r="V133" i="31"/>
  <c r="AW146" i="31"/>
  <c r="AW23" i="31"/>
  <c r="AY122" i="31"/>
  <c r="AY119" i="31"/>
  <c r="F160" i="31" a="1"/>
  <c r="F160" i="31" s="1"/>
  <c r="R191" i="31"/>
  <c r="AG45" i="31" s="1"/>
  <c r="T191" i="31"/>
  <c r="AK45" i="31" s="1"/>
  <c r="AD45" i="31"/>
  <c r="AB148" i="31"/>
  <c r="AB132" i="31"/>
  <c r="AB22" i="31" s="1"/>
  <c r="AB141" i="31"/>
  <c r="AB144" i="31" s="1"/>
  <c r="AB29" i="31" s="1"/>
  <c r="AB133" i="31"/>
  <c r="AB21" i="31"/>
  <c r="AN132" i="31"/>
  <c r="AN22" i="31" s="1"/>
  <c r="AN141" i="31"/>
  <c r="AN144" i="31" s="1"/>
  <c r="AN29" i="31" s="1"/>
  <c r="AN133" i="31"/>
  <c r="AN21" i="31"/>
  <c r="AN148" i="31"/>
  <c r="AX148" i="31"/>
  <c r="AX141" i="31"/>
  <c r="AX144" i="31" s="1"/>
  <c r="AX29" i="31" s="1"/>
  <c r="AX132" i="31"/>
  <c r="AX22" i="31" s="1"/>
  <c r="AX21" i="31"/>
  <c r="AX133" i="31"/>
  <c r="Y146" i="31"/>
  <c r="Y23" i="31"/>
  <c r="AC125" i="30"/>
  <c r="AY123" i="30"/>
  <c r="AG125" i="30"/>
  <c r="AA125" i="30"/>
  <c r="AI125" i="30"/>
  <c r="AE125" i="30"/>
  <c r="AJ148" i="30"/>
  <c r="AJ132" i="30"/>
  <c r="AJ22" i="30" s="1"/>
  <c r="AJ21" i="30"/>
  <c r="AJ141" i="30"/>
  <c r="AJ144" i="30" s="1"/>
  <c r="AJ29" i="30" s="1"/>
  <c r="AJ133" i="30"/>
  <c r="T191" i="30"/>
  <c r="AK45" i="30" s="1"/>
  <c r="R191" i="30"/>
  <c r="AG45" i="30" s="1"/>
  <c r="AD45" i="30"/>
  <c r="V148" i="30"/>
  <c r="V141" i="30"/>
  <c r="V132" i="30"/>
  <c r="V22" i="30" s="1"/>
  <c r="V21" i="30"/>
  <c r="V133" i="30"/>
  <c r="AD148" i="30"/>
  <c r="AD141" i="30"/>
  <c r="AD144" i="30" s="1"/>
  <c r="AD29" i="30" s="1"/>
  <c r="AD132" i="30"/>
  <c r="AD22" i="30" s="1"/>
  <c r="AD21" i="30"/>
  <c r="AD133" i="30"/>
  <c r="AP148" i="30"/>
  <c r="AP141" i="30"/>
  <c r="AP144" i="30" s="1"/>
  <c r="AP29" i="30" s="1"/>
  <c r="AP132" i="30"/>
  <c r="AP22" i="30" s="1"/>
  <c r="AP21" i="30"/>
  <c r="AP133" i="30"/>
  <c r="Z148" i="30"/>
  <c r="Z141" i="30"/>
  <c r="Z132" i="30"/>
  <c r="Z22" i="30" s="1"/>
  <c r="Z21" i="30"/>
  <c r="Z133" i="30"/>
  <c r="AY146" i="30"/>
  <c r="AY23" i="30"/>
  <c r="AI146" i="30"/>
  <c r="AI23" i="30"/>
  <c r="S146" i="30"/>
  <c r="S23" i="30"/>
  <c r="AC146" i="30"/>
  <c r="AC23" i="30"/>
  <c r="T146" i="30"/>
  <c r="T23" i="30"/>
  <c r="BE146" i="30"/>
  <c r="BE23" i="30"/>
  <c r="Y146" i="30"/>
  <c r="Y23" i="30"/>
  <c r="AU146" i="30"/>
  <c r="AU23" i="30"/>
  <c r="AE146" i="30"/>
  <c r="AE23" i="30"/>
  <c r="AY122" i="30"/>
  <c r="AY119" i="30"/>
  <c r="I122" i="30"/>
  <c r="AN98" i="30"/>
  <c r="AY120" i="30"/>
  <c r="AV98" i="30"/>
  <c r="AF98" i="30"/>
  <c r="AY121" i="30"/>
  <c r="AR98" i="30"/>
  <c r="AJ98" i="30"/>
  <c r="Y76" i="30"/>
  <c r="AB98" i="30"/>
  <c r="BB146" i="30"/>
  <c r="BB23" i="30"/>
  <c r="AC186" i="30"/>
  <c r="T186" i="30"/>
  <c r="BD148" i="30"/>
  <c r="BD132" i="30"/>
  <c r="BD22" i="30" s="1"/>
  <c r="BD21" i="30"/>
  <c r="BD133" i="30"/>
  <c r="BD141" i="30"/>
  <c r="BD144" i="30" s="1"/>
  <c r="BD29" i="30" s="1"/>
  <c r="AN148" i="30"/>
  <c r="AN132" i="30"/>
  <c r="AN22" i="30" s="1"/>
  <c r="AN21" i="30"/>
  <c r="AN133" i="30"/>
  <c r="AN141" i="30"/>
  <c r="AN144" i="30" s="1"/>
  <c r="AN29" i="30" s="1"/>
  <c r="X148" i="30"/>
  <c r="X132" i="30"/>
  <c r="X22" i="30" s="1"/>
  <c r="X21" i="30"/>
  <c r="X141" i="30"/>
  <c r="X133" i="30"/>
  <c r="AW146" i="30"/>
  <c r="AW23" i="30"/>
  <c r="AX148" i="30"/>
  <c r="AX132" i="30"/>
  <c r="AX22" i="30" s="1"/>
  <c r="AX21" i="30"/>
  <c r="AX141" i="30"/>
  <c r="AX144" i="30" s="1"/>
  <c r="AX29" i="30" s="1"/>
  <c r="AX133" i="30"/>
  <c r="AH148" i="30"/>
  <c r="AH132" i="30"/>
  <c r="AH22" i="30" s="1"/>
  <c r="AH21" i="30"/>
  <c r="AH133" i="30"/>
  <c r="AH141" i="30"/>
  <c r="AH144" i="30" s="1"/>
  <c r="AH29" i="30" s="1"/>
  <c r="AQ146" i="30"/>
  <c r="AQ23" i="30"/>
  <c r="AA146" i="30"/>
  <c r="AA23" i="30"/>
  <c r="AS146" i="30"/>
  <c r="AS23" i="30"/>
  <c r="AT146" i="30"/>
  <c r="AT23" i="30"/>
  <c r="AR148" i="30"/>
  <c r="AR141" i="30"/>
  <c r="AR144" i="30" s="1"/>
  <c r="AR29" i="30" s="1"/>
  <c r="AR132" i="30"/>
  <c r="AR22" i="30" s="1"/>
  <c r="AR21" i="30"/>
  <c r="AR133" i="30"/>
  <c r="AV148" i="30"/>
  <c r="AV132" i="30"/>
  <c r="AV22" i="30" s="1"/>
  <c r="AV21" i="30"/>
  <c r="AV141" i="30"/>
  <c r="AV144" i="30" s="1"/>
  <c r="AV29" i="30" s="1"/>
  <c r="AV133" i="30"/>
  <c r="AF148" i="30"/>
  <c r="AF132" i="30"/>
  <c r="AF22" i="30" s="1"/>
  <c r="AF21" i="30"/>
  <c r="AF141" i="30"/>
  <c r="AF144" i="30" s="1"/>
  <c r="AF29" i="30" s="1"/>
  <c r="AF133" i="30"/>
  <c r="AO146" i="30"/>
  <c r="T190" i="30"/>
  <c r="AK44" i="30" s="1"/>
  <c r="R190" i="30"/>
  <c r="AG44" i="30" s="1"/>
  <c r="AD44" i="30"/>
  <c r="AZ148" i="30"/>
  <c r="AZ132" i="30"/>
  <c r="AZ22" i="30" s="1"/>
  <c r="AZ21" i="30"/>
  <c r="AZ141" i="30"/>
  <c r="AZ144" i="30" s="1"/>
  <c r="AZ29" i="30" s="1"/>
  <c r="AZ133" i="30"/>
  <c r="AL148" i="30"/>
  <c r="AL141" i="30"/>
  <c r="AL144" i="30" s="1"/>
  <c r="AL29" i="30" s="1"/>
  <c r="AL132" i="30"/>
  <c r="AL22" i="30" s="1"/>
  <c r="AL21" i="30"/>
  <c r="AL133" i="30"/>
  <c r="BC146" i="30"/>
  <c r="BC23" i="30"/>
  <c r="AM146" i="30"/>
  <c r="AM23" i="30"/>
  <c r="W23" i="30"/>
  <c r="AB146" i="30"/>
  <c r="AB23" i="30"/>
  <c r="AN148" i="29"/>
  <c r="AN141" i="29"/>
  <c r="AN144" i="29" s="1"/>
  <c r="AN29" i="29" s="1"/>
  <c r="AN132" i="29"/>
  <c r="AN22" i="29" s="1"/>
  <c r="AN21" i="29"/>
  <c r="AN133" i="29"/>
  <c r="AM146" i="29"/>
  <c r="AM23" i="29"/>
  <c r="AJ148" i="29"/>
  <c r="AJ141" i="29"/>
  <c r="AJ144" i="29" s="1"/>
  <c r="AJ29" i="29" s="1"/>
  <c r="AJ132" i="29"/>
  <c r="AJ22" i="29" s="1"/>
  <c r="AJ21" i="29"/>
  <c r="AJ133" i="29"/>
  <c r="AF148" i="29"/>
  <c r="AF141" i="29"/>
  <c r="AF144" i="29" s="1"/>
  <c r="AF29" i="29" s="1"/>
  <c r="AF132" i="29"/>
  <c r="AF22" i="29" s="1"/>
  <c r="AF21" i="29"/>
  <c r="AF133" i="29"/>
  <c r="BC146" i="29"/>
  <c r="BC23" i="29"/>
  <c r="AQ23" i="29"/>
  <c r="I122" i="29"/>
  <c r="AN98" i="29"/>
  <c r="AR98" i="29"/>
  <c r="AB98" i="29"/>
  <c r="AY121" i="29"/>
  <c r="AJ98" i="29"/>
  <c r="Y76" i="29"/>
  <c r="AY120" i="29"/>
  <c r="AV98" i="29"/>
  <c r="AF98" i="29"/>
  <c r="AB141" i="29"/>
  <c r="AB144" i="29" s="1"/>
  <c r="AB29" i="29" s="1"/>
  <c r="AB132" i="29"/>
  <c r="AB22" i="29" s="1"/>
  <c r="AB21" i="29"/>
  <c r="AB148" i="29"/>
  <c r="AB133" i="29"/>
  <c r="BD148" i="29"/>
  <c r="BD141" i="29"/>
  <c r="BD144" i="29" s="1"/>
  <c r="BD29" i="29" s="1"/>
  <c r="BD132" i="29"/>
  <c r="BD22" i="29" s="1"/>
  <c r="BD21" i="29"/>
  <c r="BD133" i="29"/>
  <c r="X148" i="29"/>
  <c r="X141" i="29"/>
  <c r="X132" i="29"/>
  <c r="X22" i="29" s="1"/>
  <c r="X21" i="29"/>
  <c r="X133" i="29"/>
  <c r="T190" i="29"/>
  <c r="AK44" i="29" s="1"/>
  <c r="R190" i="29"/>
  <c r="AG44" i="29" s="1"/>
  <c r="AD44" i="29"/>
  <c r="AU146" i="29"/>
  <c r="AU23" i="29"/>
  <c r="AR146" i="29"/>
  <c r="AR23" i="29"/>
  <c r="AX23" i="29"/>
  <c r="AX146" i="29"/>
  <c r="AC125" i="29"/>
  <c r="AY123" i="29"/>
  <c r="AE125" i="29"/>
  <c r="AI125" i="29"/>
  <c r="AA125" i="29"/>
  <c r="AG125" i="29"/>
  <c r="S184" i="29"/>
  <c r="AB184" i="29"/>
  <c r="T191" i="29"/>
  <c r="AK45" i="29" s="1"/>
  <c r="R191" i="29"/>
  <c r="AG45" i="29" s="1"/>
  <c r="AD45" i="29"/>
  <c r="AV146" i="29"/>
  <c r="AV23" i="29"/>
  <c r="AY146" i="29"/>
  <c r="AY23" i="29"/>
  <c r="AJ31" i="29"/>
  <c r="AG33" i="29"/>
  <c r="AS146" i="29"/>
  <c r="AS23" i="29"/>
  <c r="AJ148" i="28"/>
  <c r="AJ141" i="28"/>
  <c r="AJ144" i="28" s="1"/>
  <c r="AJ29" i="28" s="1"/>
  <c r="AJ132" i="28"/>
  <c r="AJ22" i="28" s="1"/>
  <c r="AJ21" i="28"/>
  <c r="AJ133" i="28"/>
  <c r="BA146" i="28"/>
  <c r="BA23" i="28"/>
  <c r="AD190" i="28"/>
  <c r="AS44" i="28"/>
  <c r="AB190" i="28"/>
  <c r="AV44" i="28" s="1"/>
  <c r="AD189" i="28"/>
  <c r="AS43" i="28"/>
  <c r="AB189" i="28"/>
  <c r="AV43" i="28" s="1"/>
  <c r="AU148" i="28"/>
  <c r="AU141" i="28"/>
  <c r="AU144" i="28" s="1"/>
  <c r="AU29" i="28" s="1"/>
  <c r="AU133" i="28"/>
  <c r="AU132" i="28"/>
  <c r="AU22" i="28" s="1"/>
  <c r="AU21" i="28"/>
  <c r="Z148" i="28"/>
  <c r="Z141" i="28"/>
  <c r="Z144" i="28" s="1"/>
  <c r="Z29" i="28" s="1"/>
  <c r="Z133" i="28"/>
  <c r="Z132" i="28"/>
  <c r="Z22" i="28" s="1"/>
  <c r="Z21" i="28"/>
  <c r="AH146" i="28"/>
  <c r="AH23" i="28"/>
  <c r="AC146" i="28"/>
  <c r="AC23" i="28"/>
  <c r="AK146" i="28"/>
  <c r="AK23" i="28"/>
  <c r="AV148" i="28"/>
  <c r="AV141" i="28"/>
  <c r="AV144" i="28" s="1"/>
  <c r="AV29" i="28" s="1"/>
  <c r="AV132" i="28"/>
  <c r="AV22" i="28" s="1"/>
  <c r="AV21" i="28"/>
  <c r="AV133" i="28"/>
  <c r="AS146" i="28"/>
  <c r="AS23" i="28"/>
  <c r="AR146" i="28"/>
  <c r="AR23" i="28"/>
  <c r="T191" i="28"/>
  <c r="AK45" i="28" s="1"/>
  <c r="R191" i="28"/>
  <c r="AG45" i="28" s="1"/>
  <c r="AD45" i="28"/>
  <c r="AZ148" i="28"/>
  <c r="AZ141" i="28"/>
  <c r="AZ144" i="28" s="1"/>
  <c r="AZ29" i="28" s="1"/>
  <c r="AZ132" i="28"/>
  <c r="AZ22" i="28" s="1"/>
  <c r="AZ21" i="28"/>
  <c r="AZ133" i="28"/>
  <c r="AN148" i="28"/>
  <c r="AN132" i="28"/>
  <c r="AN22" i="28" s="1"/>
  <c r="AN21" i="28"/>
  <c r="AN141" i="28"/>
  <c r="AN144" i="28" s="1"/>
  <c r="AN29" i="28" s="1"/>
  <c r="AN133" i="28"/>
  <c r="AF141" i="28"/>
  <c r="AF144" i="28" s="1"/>
  <c r="AF29" i="28" s="1"/>
  <c r="AF148" i="28"/>
  <c r="AF132" i="28"/>
  <c r="AF22" i="28" s="1"/>
  <c r="AF21" i="28"/>
  <c r="AF133" i="28"/>
  <c r="T148" i="28"/>
  <c r="T141" i="28"/>
  <c r="T132" i="28"/>
  <c r="T22" i="28" s="1"/>
  <c r="T21" i="28"/>
  <c r="T133" i="28"/>
  <c r="AG23" i="28"/>
  <c r="AT23" i="28"/>
  <c r="AT146" i="28"/>
  <c r="AB146" i="28"/>
  <c r="AB23" i="28"/>
  <c r="I122" i="28"/>
  <c r="AN98" i="28"/>
  <c r="AJ98" i="28"/>
  <c r="AR98" i="28"/>
  <c r="AF98" i="28"/>
  <c r="AY121" i="28"/>
  <c r="AV98" i="28"/>
  <c r="AB98" i="28"/>
  <c r="AY120" i="28"/>
  <c r="Y76" i="28"/>
  <c r="AF186" i="28"/>
  <c r="W186" i="28"/>
  <c r="BD132" i="28"/>
  <c r="BD22" i="28" s="1"/>
  <c r="BD21" i="28"/>
  <c r="BD148" i="28"/>
  <c r="BD133" i="28"/>
  <c r="BD141" i="28"/>
  <c r="BD144" i="28" s="1"/>
  <c r="BD29" i="28" s="1"/>
  <c r="X148" i="28"/>
  <c r="X132" i="28"/>
  <c r="X22" i="28" s="1"/>
  <c r="X21" i="28"/>
  <c r="X133" i="28"/>
  <c r="X141" i="28"/>
  <c r="X144" i="28" s="1"/>
  <c r="X29" i="28" s="1"/>
  <c r="AE148" i="28"/>
  <c r="AE141" i="28"/>
  <c r="AE144" i="28" s="1"/>
  <c r="AE29" i="28" s="1"/>
  <c r="AE133" i="28"/>
  <c r="AE132" i="28"/>
  <c r="AE22" i="28" s="1"/>
  <c r="AE21" i="28"/>
  <c r="AP148" i="28"/>
  <c r="AP141" i="28"/>
  <c r="AP144" i="28" s="1"/>
  <c r="AP29" i="28" s="1"/>
  <c r="AP133" i="28"/>
  <c r="AP132" i="28"/>
  <c r="AP22" i="28" s="1"/>
  <c r="AP21" i="28"/>
  <c r="T190" i="28"/>
  <c r="AK44" i="28" s="1"/>
  <c r="R190" i="28"/>
  <c r="AG44" i="28" s="1"/>
  <c r="AD44" i="28"/>
  <c r="AO146" i="28"/>
  <c r="AO23" i="28"/>
  <c r="BE146" i="28"/>
  <c r="BE23" i="28"/>
  <c r="AD23" i="28"/>
  <c r="AD146" i="28"/>
  <c r="Y23" i="28"/>
  <c r="Y146" i="28"/>
  <c r="AW146" i="28"/>
  <c r="AW23" i="28"/>
  <c r="R189" i="28"/>
  <c r="AG43" i="28" s="1"/>
  <c r="T189" i="28"/>
  <c r="AK43" i="28" s="1"/>
  <c r="AD43" i="28"/>
  <c r="AR123" i="28"/>
  <c r="AF107" i="18"/>
  <c r="AJ107" i="18"/>
  <c r="AN107" i="18"/>
  <c r="AR107" i="18"/>
  <c r="AV107" i="18"/>
  <c r="AV85" i="18"/>
  <c r="AV86" i="18"/>
  <c r="AV87" i="18"/>
  <c r="AV88" i="18"/>
  <c r="AV89" i="18"/>
  <c r="AV90" i="18"/>
  <c r="AV91" i="18"/>
  <c r="AV84" i="18"/>
  <c r="AM85" i="18"/>
  <c r="AM86" i="18"/>
  <c r="AM87" i="18"/>
  <c r="AM88" i="18"/>
  <c r="AM89" i="18"/>
  <c r="AM90" i="18"/>
  <c r="AM91" i="18"/>
  <c r="AM84" i="18"/>
  <c r="AK90" i="18"/>
  <c r="AK85" i="18"/>
  <c r="AK86" i="18"/>
  <c r="AK87" i="18"/>
  <c r="AK88" i="18"/>
  <c r="AK89" i="18"/>
  <c r="AK91" i="18"/>
  <c r="AK84" i="18"/>
  <c r="Z88" i="18"/>
  <c r="Z85" i="18"/>
  <c r="Z86" i="18"/>
  <c r="Z87" i="18"/>
  <c r="Z89" i="18"/>
  <c r="Z90" i="18"/>
  <c r="Z91" i="18"/>
  <c r="Z84" i="18"/>
  <c r="X86" i="18"/>
  <c r="X85" i="18"/>
  <c r="X87" i="18"/>
  <c r="X88" i="18"/>
  <c r="X89" i="18"/>
  <c r="X90" i="18"/>
  <c r="X91" i="18"/>
  <c r="X84" i="18"/>
  <c r="V86" i="18"/>
  <c r="V89" i="18"/>
  <c r="V88" i="18"/>
  <c r="V85" i="18"/>
  <c r="V87" i="18"/>
  <c r="V90" i="18"/>
  <c r="V91" i="18"/>
  <c r="V84" i="18"/>
  <c r="AB84" i="18"/>
  <c r="T85" i="18"/>
  <c r="T86" i="18"/>
  <c r="T87" i="18"/>
  <c r="T88" i="18"/>
  <c r="T89" i="18"/>
  <c r="T90" i="18"/>
  <c r="T91" i="18"/>
  <c r="T84" i="18"/>
  <c r="AB91" i="18"/>
  <c r="AB90" i="18"/>
  <c r="AB89" i="18"/>
  <c r="AB88" i="18"/>
  <c r="AB87" i="18"/>
  <c r="AM23" i="31" l="1"/>
  <c r="AT146" i="31"/>
  <c r="AT23" i="29"/>
  <c r="W23" i="29"/>
  <c r="AP23" i="29"/>
  <c r="AD23" i="29"/>
  <c r="V23" i="28"/>
  <c r="AQ23" i="28"/>
  <c r="U23" i="28"/>
  <c r="AC146" i="31"/>
  <c r="AC23" i="31"/>
  <c r="AA23" i="31"/>
  <c r="AA146" i="31"/>
  <c r="AS146" i="31"/>
  <c r="AS23" i="31"/>
  <c r="AL146" i="31"/>
  <c r="AL23" i="31"/>
  <c r="AI23" i="31"/>
  <c r="AI146" i="31"/>
  <c r="AQ146" i="31"/>
  <c r="AQ23" i="31"/>
  <c r="AA146" i="29"/>
  <c r="AA23" i="29"/>
  <c r="AO23" i="29"/>
  <c r="AO146" i="29"/>
  <c r="AI146" i="29"/>
  <c r="AI23" i="29"/>
  <c r="AE146" i="29"/>
  <c r="AE23" i="29"/>
  <c r="S145" i="30"/>
  <c r="S30" i="30" s="1"/>
  <c r="S28" i="30"/>
  <c r="AG33" i="28"/>
  <c r="W23" i="28"/>
  <c r="AL23" i="29"/>
  <c r="AL146" i="29"/>
  <c r="Z146" i="29"/>
  <c r="Z23" i="29"/>
  <c r="AG33" i="30"/>
  <c r="AA143" i="30"/>
  <c r="AA145" i="30" s="1"/>
  <c r="AA30" i="30" s="1"/>
  <c r="G223" i="30"/>
  <c r="U24" i="30" s="1"/>
  <c r="T144" i="30"/>
  <c r="T29" i="30" s="1"/>
  <c r="Z143" i="30"/>
  <c r="Z145" i="30" s="1"/>
  <c r="Z30" i="30" s="1"/>
  <c r="Y143" i="30"/>
  <c r="Y145" i="30" s="1"/>
  <c r="Y30" i="30" s="1"/>
  <c r="J223" i="30"/>
  <c r="X24" i="30" s="1"/>
  <c r="X144" i="30"/>
  <c r="X29" i="30" s="1"/>
  <c r="M223" i="30"/>
  <c r="AA24" i="30" s="1"/>
  <c r="V144" i="30"/>
  <c r="V29" i="30" s="1"/>
  <c r="W145" i="30"/>
  <c r="W30" i="30" s="1"/>
  <c r="W28" i="30"/>
  <c r="X145" i="30"/>
  <c r="X30" i="30" s="1"/>
  <c r="X28" i="30"/>
  <c r="W144" i="30"/>
  <c r="W29" i="30" s="1"/>
  <c r="V145" i="30"/>
  <c r="V30" i="30" s="1"/>
  <c r="V28" i="30"/>
  <c r="U144" i="30"/>
  <c r="U29" i="30" s="1"/>
  <c r="U28" i="30"/>
  <c r="U145" i="30"/>
  <c r="U30" i="30" s="1"/>
  <c r="U28" i="31"/>
  <c r="AG23" i="30"/>
  <c r="F223" i="31"/>
  <c r="T24" i="31" s="1"/>
  <c r="V144" i="31"/>
  <c r="V29" i="31" s="1"/>
  <c r="I223" i="31"/>
  <c r="W24" i="31" s="1"/>
  <c r="W143" i="31"/>
  <c r="W145" i="31" s="1"/>
  <c r="W30" i="31" s="1"/>
  <c r="X145" i="31"/>
  <c r="X30" i="31" s="1"/>
  <c r="X28" i="31"/>
  <c r="X144" i="31"/>
  <c r="X29" i="31" s="1"/>
  <c r="V145" i="31"/>
  <c r="V30" i="31" s="1"/>
  <c r="V28" i="31"/>
  <c r="S145" i="31"/>
  <c r="S30" i="31" s="1"/>
  <c r="S28" i="31"/>
  <c r="T143" i="31"/>
  <c r="S146" i="31"/>
  <c r="S23" i="31"/>
  <c r="U144" i="29"/>
  <c r="U29" i="29" s="1"/>
  <c r="Y143" i="29"/>
  <c r="Y144" i="29" s="1"/>
  <c r="Y29" i="29" s="1"/>
  <c r="V143" i="29"/>
  <c r="V144" i="29" s="1"/>
  <c r="V29" i="29" s="1"/>
  <c r="W143" i="29"/>
  <c r="W144" i="29" s="1"/>
  <c r="W29" i="29" s="1"/>
  <c r="T143" i="29"/>
  <c r="T144" i="29" s="1"/>
  <c r="T29" i="29" s="1"/>
  <c r="X143" i="29"/>
  <c r="X145" i="29" s="1"/>
  <c r="X30" i="29" s="1"/>
  <c r="S145" i="29"/>
  <c r="S30" i="29" s="1"/>
  <c r="S28" i="29"/>
  <c r="U145" i="29"/>
  <c r="U30" i="29" s="1"/>
  <c r="U28" i="29"/>
  <c r="Y146" i="29"/>
  <c r="Y23" i="29"/>
  <c r="U146" i="29"/>
  <c r="U23" i="29"/>
  <c r="S146" i="29"/>
  <c r="S23" i="29"/>
  <c r="E223" i="28"/>
  <c r="S24" i="28" s="1"/>
  <c r="U28" i="28"/>
  <c r="V143" i="28"/>
  <c r="V144" i="28" s="1"/>
  <c r="V29" i="28" s="1"/>
  <c r="I223" i="28"/>
  <c r="W24" i="28" s="1"/>
  <c r="U144" i="28"/>
  <c r="U29" i="28" s="1"/>
  <c r="W143" i="28"/>
  <c r="W144" i="28" s="1"/>
  <c r="W29" i="28" s="1"/>
  <c r="T143" i="28"/>
  <c r="S145" i="28"/>
  <c r="S30" i="28" s="1"/>
  <c r="S28" i="28"/>
  <c r="S146" i="28"/>
  <c r="S23" i="28"/>
  <c r="X28" i="28"/>
  <c r="AA223" i="30"/>
  <c r="AO24" i="30" s="1"/>
  <c r="AF354" i="30"/>
  <c r="AS86" i="30" s="1"/>
  <c r="U354" i="30"/>
  <c r="AH86" i="30" s="1"/>
  <c r="T86" i="30"/>
  <c r="AF355" i="30"/>
  <c r="AS87" i="30" s="1"/>
  <c r="U355" i="30"/>
  <c r="AH87" i="30" s="1"/>
  <c r="T87" i="30"/>
  <c r="AF352" i="30"/>
  <c r="AS84" i="30" s="1"/>
  <c r="U352" i="30"/>
  <c r="AH84" i="30" s="1"/>
  <c r="T84" i="30"/>
  <c r="AO223" i="30"/>
  <c r="BC24" i="30" s="1"/>
  <c r="AF359" i="30"/>
  <c r="AS91" i="30" s="1"/>
  <c r="U359" i="30"/>
  <c r="AH91" i="30" s="1"/>
  <c r="T91" i="30"/>
  <c r="AF356" i="30"/>
  <c r="AS88" i="30" s="1"/>
  <c r="U356" i="30"/>
  <c r="AH88" i="30" s="1"/>
  <c r="T88" i="30"/>
  <c r="AF357" i="30"/>
  <c r="AS89" i="30" s="1"/>
  <c r="U357" i="30"/>
  <c r="AH89" i="30" s="1"/>
  <c r="T89" i="30"/>
  <c r="AF353" i="30"/>
  <c r="AS85" i="30" s="1"/>
  <c r="U353" i="30"/>
  <c r="AH85" i="30" s="1"/>
  <c r="T85" i="30"/>
  <c r="AF358" i="30"/>
  <c r="AS90" i="30" s="1"/>
  <c r="U358" i="30"/>
  <c r="AH90" i="30" s="1"/>
  <c r="T90" i="30"/>
  <c r="Y223" i="30"/>
  <c r="AM24" i="30" s="1"/>
  <c r="AN223" i="30"/>
  <c r="BB24" i="30" s="1"/>
  <c r="AA146" i="28"/>
  <c r="AA23" i="28"/>
  <c r="AK146" i="31"/>
  <c r="AK23" i="31"/>
  <c r="BA146" i="31"/>
  <c r="BA23" i="31"/>
  <c r="AC144" i="29"/>
  <c r="AC29" i="29" s="1"/>
  <c r="AK146" i="29"/>
  <c r="AK23" i="29"/>
  <c r="BE146" i="29"/>
  <c r="BE23" i="29"/>
  <c r="J223" i="28"/>
  <c r="X24" i="28" s="1"/>
  <c r="AK223" i="28"/>
  <c r="AY24" i="28" s="1"/>
  <c r="AO223" i="28"/>
  <c r="BC24" i="28" s="1"/>
  <c r="AC223" i="28"/>
  <c r="AQ24" i="28" s="1"/>
  <c r="AJ223" i="28"/>
  <c r="AX24" i="28" s="1"/>
  <c r="Y223" i="28"/>
  <c r="AM24" i="28" s="1"/>
  <c r="AI223" i="28"/>
  <c r="AW24" i="28" s="1"/>
  <c r="AM223" i="28"/>
  <c r="BA24" i="28" s="1"/>
  <c r="AA223" i="28"/>
  <c r="AO24" i="28" s="1"/>
  <c r="AD223" i="28"/>
  <c r="AR24" i="28" s="1"/>
  <c r="AH223" i="28"/>
  <c r="AV24" i="28" s="1"/>
  <c r="Z223" i="28"/>
  <c r="AN24" i="28" s="1"/>
  <c r="AL223" i="28"/>
  <c r="AZ24" i="28" s="1"/>
  <c r="AF223" i="28"/>
  <c r="AT24" i="28" s="1"/>
  <c r="AQ223" i="28"/>
  <c r="BE24" i="28" s="1"/>
  <c r="AG223" i="28"/>
  <c r="AU24" i="28" s="1"/>
  <c r="AP223" i="28"/>
  <c r="BD24" i="28" s="1"/>
  <c r="AE223" i="28"/>
  <c r="AS24" i="28" s="1"/>
  <c r="AN223" i="28"/>
  <c r="BB24" i="28" s="1"/>
  <c r="AB223" i="28"/>
  <c r="AP24" i="28" s="1"/>
  <c r="AZ98" i="28"/>
  <c r="F223" i="28"/>
  <c r="T24" i="28" s="1"/>
  <c r="AZ98" i="29"/>
  <c r="AQ223" i="31"/>
  <c r="BE24" i="31" s="1"/>
  <c r="AM223" i="31"/>
  <c r="BA24" i="31" s="1"/>
  <c r="AG223" i="31"/>
  <c r="AU24" i="31" s="1"/>
  <c r="AK223" i="31"/>
  <c r="AY24" i="31" s="1"/>
  <c r="AH223" i="31"/>
  <c r="AV24" i="31" s="1"/>
  <c r="AP223" i="31"/>
  <c r="BD24" i="31" s="1"/>
  <c r="AO223" i="31"/>
  <c r="BC24" i="31" s="1"/>
  <c r="AL223" i="31"/>
  <c r="AZ24" i="31" s="1"/>
  <c r="AI223" i="31"/>
  <c r="AW24" i="31" s="1"/>
  <c r="AJ223" i="31"/>
  <c r="AX24" i="31" s="1"/>
  <c r="AB223" i="31"/>
  <c r="AP24" i="31" s="1"/>
  <c r="AE223" i="31"/>
  <c r="AS24" i="31" s="1"/>
  <c r="Y223" i="31"/>
  <c r="AM24" i="31" s="1"/>
  <c r="Z223" i="31"/>
  <c r="AN24" i="31" s="1"/>
  <c r="AN223" i="31"/>
  <c r="BB24" i="31" s="1"/>
  <c r="AC223" i="31"/>
  <c r="AQ24" i="31" s="1"/>
  <c r="AD223" i="31"/>
  <c r="AR24" i="31" s="1"/>
  <c r="AA223" i="31"/>
  <c r="AO24" i="31" s="1"/>
  <c r="AF223" i="31"/>
  <c r="AT24" i="31" s="1"/>
  <c r="U144" i="31"/>
  <c r="U29" i="31" s="1"/>
  <c r="R223" i="31"/>
  <c r="AF24" i="31" s="1"/>
  <c r="G223" i="31"/>
  <c r="U24" i="31" s="1"/>
  <c r="AZ98" i="31"/>
  <c r="Z223" i="30"/>
  <c r="AN24" i="30" s="1"/>
  <c r="AH223" i="30"/>
  <c r="AV24" i="30" s="1"/>
  <c r="AC223" i="30"/>
  <c r="AQ24" i="30" s="1"/>
  <c r="AL223" i="30"/>
  <c r="AZ24" i="30" s="1"/>
  <c r="AM223" i="30"/>
  <c r="BA24" i="30" s="1"/>
  <c r="AB223" i="30"/>
  <c r="AP24" i="30" s="1"/>
  <c r="AG223" i="30"/>
  <c r="AU24" i="30" s="1"/>
  <c r="AI223" i="30"/>
  <c r="AW24" i="30" s="1"/>
  <c r="AP223" i="30"/>
  <c r="BD24" i="30" s="1"/>
  <c r="AQ223" i="30"/>
  <c r="BE24" i="30" s="1"/>
  <c r="AF223" i="30"/>
  <c r="AT24" i="30" s="1"/>
  <c r="AD223" i="30"/>
  <c r="AR24" i="30" s="1"/>
  <c r="AK223" i="30"/>
  <c r="AY24" i="30" s="1"/>
  <c r="AZ98" i="30"/>
  <c r="R84" i="18"/>
  <c r="AP84" i="18"/>
  <c r="U146" i="31"/>
  <c r="U23" i="31"/>
  <c r="AC146" i="29"/>
  <c r="AC23" i="29"/>
  <c r="E194" i="29"/>
  <c r="F194" i="29" s="1"/>
  <c r="AX146" i="31"/>
  <c r="AX23" i="31"/>
  <c r="AR146" i="31"/>
  <c r="AR23" i="31"/>
  <c r="Z146" i="31"/>
  <c r="Z23" i="31"/>
  <c r="X146" i="31"/>
  <c r="X23" i="31"/>
  <c r="AH146" i="31"/>
  <c r="AH23" i="31"/>
  <c r="V146" i="31"/>
  <c r="V23" i="31"/>
  <c r="AJ146" i="31"/>
  <c r="AJ23" i="31"/>
  <c r="BD146" i="31"/>
  <c r="BD23" i="31"/>
  <c r="BB146" i="31"/>
  <c r="BB23" i="31"/>
  <c r="AD146" i="31"/>
  <c r="AD23" i="31"/>
  <c r="AI126" i="31"/>
  <c r="AA126" i="31"/>
  <c r="AE126" i="31"/>
  <c r="AC126" i="31"/>
  <c r="AG126" i="31"/>
  <c r="D203" i="31"/>
  <c r="J203" i="31"/>
  <c r="G203" i="31"/>
  <c r="AZ146" i="31"/>
  <c r="AZ23" i="31"/>
  <c r="AN146" i="31"/>
  <c r="AN23" i="31"/>
  <c r="AB146" i="31"/>
  <c r="AB23" i="31"/>
  <c r="AP146" i="31"/>
  <c r="AP23" i="31"/>
  <c r="AJ31" i="31"/>
  <c r="AG33" i="31"/>
  <c r="T23" i="31"/>
  <c r="T146" i="31"/>
  <c r="AV146" i="31"/>
  <c r="AV23" i="31"/>
  <c r="E194" i="31"/>
  <c r="F194" i="31" s="1"/>
  <c r="X146" i="30"/>
  <c r="X23" i="30"/>
  <c r="Z146" i="30"/>
  <c r="Z23" i="30"/>
  <c r="AV146" i="30"/>
  <c r="AV23" i="30"/>
  <c r="AF146" i="30"/>
  <c r="AF23" i="30"/>
  <c r="AH146" i="30"/>
  <c r="AH23" i="30"/>
  <c r="AX146" i="30"/>
  <c r="AX23" i="30"/>
  <c r="AP146" i="30"/>
  <c r="AP23" i="30"/>
  <c r="AJ146" i="30"/>
  <c r="AJ23" i="30"/>
  <c r="AL146" i="30"/>
  <c r="E194" i="30"/>
  <c r="F194" i="30" s="1"/>
  <c r="AL23" i="30"/>
  <c r="AN146" i="30"/>
  <c r="AN23" i="30"/>
  <c r="G203" i="30"/>
  <c r="J203" i="30"/>
  <c r="D203" i="30"/>
  <c r="AD146" i="30"/>
  <c r="AD23" i="30"/>
  <c r="AI126" i="30"/>
  <c r="AA126" i="30"/>
  <c r="AE126" i="30"/>
  <c r="AG126" i="30"/>
  <c r="AC126" i="30"/>
  <c r="AZ146" i="30"/>
  <c r="AZ23" i="30"/>
  <c r="AR146" i="30"/>
  <c r="AR23" i="30"/>
  <c r="BD146" i="30"/>
  <c r="BD23" i="30"/>
  <c r="V146" i="30"/>
  <c r="V23" i="30"/>
  <c r="X146" i="29"/>
  <c r="X23" i="29"/>
  <c r="BD146" i="29"/>
  <c r="BD23" i="29"/>
  <c r="AB146" i="29"/>
  <c r="AB23" i="29"/>
  <c r="AF146" i="29"/>
  <c r="AF23" i="29"/>
  <c r="AI126" i="29"/>
  <c r="AA126" i="29"/>
  <c r="AC126" i="29"/>
  <c r="AG126" i="29"/>
  <c r="AE126" i="29"/>
  <c r="J203" i="29"/>
  <c r="D203" i="29"/>
  <c r="G203" i="29"/>
  <c r="AJ146" i="29"/>
  <c r="AJ23" i="29"/>
  <c r="AN146" i="29"/>
  <c r="AN23" i="29"/>
  <c r="AZ146" i="28"/>
  <c r="AZ23" i="28"/>
  <c r="AV146" i="28"/>
  <c r="AV23" i="28"/>
  <c r="AC125" i="28"/>
  <c r="AY123" i="28"/>
  <c r="AA125" i="28"/>
  <c r="AI125" i="28"/>
  <c r="AG125" i="28"/>
  <c r="AE125" i="28"/>
  <c r="T146" i="28"/>
  <c r="T23" i="28"/>
  <c r="Z146" i="28"/>
  <c r="Z23" i="28"/>
  <c r="BD146" i="28"/>
  <c r="BD23" i="28"/>
  <c r="AP146" i="28"/>
  <c r="AP23" i="28"/>
  <c r="J203" i="28"/>
  <c r="D203" i="28"/>
  <c r="G203" i="28"/>
  <c r="AF146" i="28"/>
  <c r="AF23" i="28"/>
  <c r="AU146" i="28"/>
  <c r="AU23" i="28"/>
  <c r="AE146" i="28"/>
  <c r="AE23" i="28"/>
  <c r="X23" i="28"/>
  <c r="X146" i="28"/>
  <c r="AN146" i="28"/>
  <c r="AN23" i="28"/>
  <c r="E194" i="28"/>
  <c r="F194" i="28" s="1"/>
  <c r="AJ146" i="28"/>
  <c r="AJ23" i="28"/>
  <c r="AS84" i="18"/>
  <c r="AY84" i="18"/>
  <c r="AA28" i="30" l="1"/>
  <c r="AA144" i="30"/>
  <c r="AA29" i="30" s="1"/>
  <c r="Z28" i="30"/>
  <c r="Z144" i="30"/>
  <c r="Z29" i="30" s="1"/>
  <c r="Y28" i="30"/>
  <c r="Y144" i="30"/>
  <c r="Y29" i="30" s="1"/>
  <c r="W144" i="31"/>
  <c r="W29" i="31" s="1"/>
  <c r="W28" i="31"/>
  <c r="T145" i="31"/>
  <c r="T30" i="31" s="1"/>
  <c r="T28" i="31"/>
  <c r="T144" i="31"/>
  <c r="T29" i="31" s="1"/>
  <c r="V145" i="29"/>
  <c r="V30" i="29" s="1"/>
  <c r="V28" i="29"/>
  <c r="Y145" i="29"/>
  <c r="Y30" i="29" s="1"/>
  <c r="Y28" i="29"/>
  <c r="X28" i="29"/>
  <c r="X144" i="29"/>
  <c r="X29" i="29" s="1"/>
  <c r="W145" i="29"/>
  <c r="W30" i="29" s="1"/>
  <c r="W28" i="29"/>
  <c r="T145" i="29"/>
  <c r="T30" i="29" s="1"/>
  <c r="T28" i="29"/>
  <c r="W145" i="28"/>
  <c r="W30" i="28" s="1"/>
  <c r="W28" i="28"/>
  <c r="V145" i="28"/>
  <c r="V30" i="28" s="1"/>
  <c r="V28" i="28"/>
  <c r="T145" i="28"/>
  <c r="T30" i="28" s="1"/>
  <c r="T28" i="28"/>
  <c r="T144" i="28"/>
  <c r="T29" i="28" s="1"/>
  <c r="AI126" i="28"/>
  <c r="AA126" i="28"/>
  <c r="AC126" i="28"/>
  <c r="AG126" i="28"/>
  <c r="AE126" i="28"/>
  <c r="AB86" i="18"/>
  <c r="AB85" i="18"/>
  <c r="AY85" i="18" l="1"/>
  <c r="R85" i="18"/>
  <c r="AY86" i="18"/>
  <c r="R86" i="18"/>
  <c r="R88" i="18"/>
  <c r="AY88" i="18"/>
  <c r="R89" i="18"/>
  <c r="AY89" i="18"/>
  <c r="AH84" i="18"/>
  <c r="AE84" i="18"/>
  <c r="AY90" i="18"/>
  <c r="R90" i="18"/>
  <c r="AY87" i="18"/>
  <c r="R87" i="18"/>
  <c r="AY91" i="18"/>
  <c r="R91" i="18"/>
  <c r="AS89" i="18" l="1"/>
  <c r="AP89" i="18"/>
  <c r="AS91" i="18"/>
  <c r="AP91" i="18"/>
  <c r="AS90" i="18"/>
  <c r="AP90" i="18"/>
  <c r="AS86" i="18"/>
  <c r="AP86" i="18"/>
  <c r="AH89" i="18"/>
  <c r="AE89" i="18"/>
  <c r="AH91" i="18"/>
  <c r="AE91" i="18"/>
  <c r="AH90" i="18"/>
  <c r="AE90" i="18"/>
  <c r="AH86" i="18"/>
  <c r="AE86" i="18"/>
  <c r="AS88" i="18"/>
  <c r="AP88" i="18"/>
  <c r="AS87" i="18"/>
  <c r="AP87" i="18"/>
  <c r="AH85" i="18"/>
  <c r="AE85" i="18"/>
  <c r="AH88" i="18"/>
  <c r="AE88" i="18"/>
  <c r="AH87" i="18"/>
  <c r="AE87" i="18"/>
  <c r="AS85" i="18"/>
  <c r="AP85" i="18"/>
  <c r="I43" i="18" l="1"/>
  <c r="BC2" i="18" l="1"/>
  <c r="H4" i="18" l="1"/>
  <c r="AF96" i="18" l="1"/>
  <c r="AF97" i="18" s="1"/>
  <c r="AJ96" i="18"/>
  <c r="AJ97" i="18" s="1"/>
  <c r="AN96" i="18"/>
  <c r="AN97" i="18" s="1"/>
  <c r="AR96" i="18"/>
  <c r="AR97" i="18" s="1"/>
  <c r="AV96" i="18"/>
  <c r="AV97" i="18" s="1"/>
  <c r="AB96" i="18"/>
  <c r="AB97" i="18" s="1"/>
  <c r="AZ97" i="18" l="1"/>
  <c r="AZ96" i="18"/>
  <c r="N124" i="18"/>
  <c r="AR117" i="18" l="1"/>
  <c r="AZ94" i="18" l="1"/>
  <c r="I108" i="18" l="1"/>
  <c r="F108" i="18"/>
  <c r="H90" i="18" l="1"/>
  <c r="H91" i="18"/>
  <c r="G207" i="18"/>
  <c r="J207" i="18"/>
  <c r="D207" i="18"/>
  <c r="G206" i="18"/>
  <c r="J206" i="18"/>
  <c r="D206" i="18"/>
  <c r="G200" i="18"/>
  <c r="J200" i="18"/>
  <c r="D200" i="18"/>
  <c r="J199" i="18"/>
  <c r="G199" i="18"/>
  <c r="D199" i="18"/>
  <c r="E233" i="18" l="1"/>
  <c r="E234" i="18"/>
  <c r="G201" i="18"/>
  <c r="G202" i="18" s="1"/>
  <c r="D208" i="18"/>
  <c r="Y119" i="18" s="1"/>
  <c r="J201" i="18"/>
  <c r="J202" i="18" s="1"/>
  <c r="Y118" i="18"/>
  <c r="AR113" i="18" l="1"/>
  <c r="AR115" i="18" s="1"/>
  <c r="I118" i="18"/>
  <c r="O120" i="18"/>
  <c r="L120" i="18"/>
  <c r="I4" i="18" l="1"/>
  <c r="N4" i="18" s="1"/>
  <c r="S4" i="18" s="1"/>
  <c r="T4" i="18" s="1"/>
  <c r="U4" i="18" s="1"/>
  <c r="L118" i="18"/>
  <c r="T124" i="18" s="1"/>
  <c r="O118" i="18"/>
  <c r="V77" i="18" l="1"/>
  <c r="AV106" i="18" l="1"/>
  <c r="AR106" i="18"/>
  <c r="AN106" i="18"/>
  <c r="AJ106" i="18"/>
  <c r="AF106" i="18"/>
  <c r="AB106" i="18" l="1"/>
  <c r="AE118" i="18"/>
  <c r="AB118" i="18"/>
  <c r="AH115" i="18"/>
  <c r="AZ106" i="18" l="1"/>
  <c r="AB107" i="18"/>
  <c r="AR122" i="18"/>
  <c r="AR119" i="18"/>
  <c r="AH118" i="18"/>
  <c r="AY119" i="18" s="1"/>
  <c r="V4" i="18" l="1"/>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E193" i="18" l="1"/>
  <c r="E192" i="18"/>
  <c r="I191" i="18"/>
  <c r="E191" i="18"/>
  <c r="I190" i="18"/>
  <c r="E190" i="18"/>
  <c r="I189" i="18"/>
  <c r="E189" i="18"/>
  <c r="F157" i="18" a="1"/>
  <c r="F157" i="18" s="1"/>
  <c r="F156" i="18" a="1"/>
  <c r="F156" i="18" s="1"/>
  <c r="S32" i="18" s="1"/>
  <c r="H153" i="18" a="1"/>
  <c r="H153" i="18" s="1"/>
  <c r="H152" i="18" a="1"/>
  <c r="H152" i="18" s="1"/>
  <c r="BE147" i="18"/>
  <c r="BE149" i="18" s="1"/>
  <c r="BD147" i="18"/>
  <c r="BD149" i="18" s="1"/>
  <c r="BC147" i="18"/>
  <c r="BC149" i="18" s="1"/>
  <c r="BB147" i="18"/>
  <c r="BB149" i="18" s="1"/>
  <c r="BA147" i="18"/>
  <c r="BA149" i="18" s="1"/>
  <c r="AZ147" i="18"/>
  <c r="AZ149" i="18" s="1"/>
  <c r="AY147" i="18"/>
  <c r="AY149" i="18" s="1"/>
  <c r="AX147" i="18"/>
  <c r="AX149" i="18" s="1"/>
  <c r="AW147" i="18"/>
  <c r="AW149" i="18" s="1"/>
  <c r="AV147" i="18"/>
  <c r="AV149" i="18" s="1"/>
  <c r="AU147" i="18"/>
  <c r="AU149" i="18" s="1"/>
  <c r="AT147" i="18"/>
  <c r="AT149" i="18" s="1"/>
  <c r="AS147" i="18"/>
  <c r="AS149" i="18" s="1"/>
  <c r="AR147" i="18"/>
  <c r="AR149" i="18" s="1"/>
  <c r="AQ147" i="18"/>
  <c r="AQ149" i="18" s="1"/>
  <c r="AP147" i="18"/>
  <c r="AP149" i="18" s="1"/>
  <c r="AO147" i="18"/>
  <c r="AO149" i="18" s="1"/>
  <c r="AN147" i="18"/>
  <c r="AN149" i="18" s="1"/>
  <c r="AM147" i="18"/>
  <c r="AM149" i="18" s="1"/>
  <c r="AL147" i="18"/>
  <c r="AL149" i="18" s="1"/>
  <c r="AK147" i="18"/>
  <c r="AK149" i="18" s="1"/>
  <c r="AJ147" i="18"/>
  <c r="AJ149" i="18" s="1"/>
  <c r="AI147" i="18"/>
  <c r="AI149" i="18" s="1"/>
  <c r="AH147" i="18"/>
  <c r="AH149" i="18" s="1"/>
  <c r="AG147" i="18"/>
  <c r="AG149" i="18" s="1"/>
  <c r="AF147" i="18"/>
  <c r="AF149" i="18" s="1"/>
  <c r="AE147" i="18"/>
  <c r="AE149" i="18" s="1"/>
  <c r="AD147" i="18"/>
  <c r="AD149" i="18" s="1"/>
  <c r="AC147" i="18"/>
  <c r="AC149" i="18" s="1"/>
  <c r="AB147" i="18"/>
  <c r="AB149" i="18" s="1"/>
  <c r="AA147" i="18"/>
  <c r="AA149" i="18" s="1"/>
  <c r="Z147" i="18"/>
  <c r="Z149" i="18" s="1"/>
  <c r="Y147" i="18"/>
  <c r="Y149" i="18" s="1"/>
  <c r="X147" i="18"/>
  <c r="X149" i="18" s="1"/>
  <c r="W147" i="18"/>
  <c r="W149" i="18" s="1"/>
  <c r="V147" i="18"/>
  <c r="V149" i="18" s="1"/>
  <c r="U147" i="18"/>
  <c r="U149" i="18" s="1"/>
  <c r="T147" i="18"/>
  <c r="T149" i="18" s="1"/>
  <c r="S147" i="18"/>
  <c r="S149" i="18" s="1"/>
  <c r="BE142" i="18"/>
  <c r="BD142" i="18"/>
  <c r="BC142" i="18"/>
  <c r="BB142" i="18"/>
  <c r="BA142" i="18"/>
  <c r="AZ142" i="18"/>
  <c r="AY142" i="18"/>
  <c r="AX142" i="18"/>
  <c r="AW142" i="18"/>
  <c r="AV142" i="18"/>
  <c r="BE140" i="18"/>
  <c r="BE143" i="18" s="1"/>
  <c r="BE145" i="18" s="1"/>
  <c r="BE30" i="18" s="1"/>
  <c r="BD140" i="18"/>
  <c r="BD143" i="18" s="1"/>
  <c r="BD145" i="18" s="1"/>
  <c r="BD30" i="18" s="1"/>
  <c r="BC140" i="18"/>
  <c r="BC143" i="18" s="1"/>
  <c r="BB140" i="18"/>
  <c r="BB143" i="18" s="1"/>
  <c r="BB145" i="18" s="1"/>
  <c r="BB30" i="18" s="1"/>
  <c r="BA140" i="18"/>
  <c r="BA143" i="18" s="1"/>
  <c r="AZ140" i="18"/>
  <c r="AZ143" i="18" s="1"/>
  <c r="AZ145" i="18" s="1"/>
  <c r="AZ30" i="18" s="1"/>
  <c r="AY140" i="18"/>
  <c r="AY143" i="18" s="1"/>
  <c r="AY145" i="18" s="1"/>
  <c r="AY30" i="18" s="1"/>
  <c r="AX140" i="18"/>
  <c r="AX143" i="18" s="1"/>
  <c r="AX145" i="18" s="1"/>
  <c r="AX30" i="18" s="1"/>
  <c r="AW140" i="18"/>
  <c r="AW143" i="18" s="1"/>
  <c r="K137" i="18" a="1"/>
  <c r="K137" i="18" s="1"/>
  <c r="J137" i="18" a="1"/>
  <c r="J137" i="18" s="1"/>
  <c r="I137" i="18" a="1"/>
  <c r="I137" i="18" s="1"/>
  <c r="H137" i="18" a="1"/>
  <c r="H137" i="18" s="1"/>
  <c r="G137" i="18" a="1"/>
  <c r="G137" i="18" s="1"/>
  <c r="F137" i="18" a="1"/>
  <c r="F137" i="18" s="1"/>
  <c r="E137" i="18" a="1"/>
  <c r="E137" i="18" s="1"/>
  <c r="D137" i="18" a="1"/>
  <c r="D137" i="18" s="1"/>
  <c r="C137" i="18" a="1"/>
  <c r="C137" i="18" s="1"/>
  <c r="B137" i="18" a="1"/>
  <c r="B137" i="18" s="1"/>
  <c r="A137" i="18" a="1"/>
  <c r="A137" i="18" s="1"/>
  <c r="K136" i="18" a="1"/>
  <c r="K136" i="18" s="1"/>
  <c r="J136" i="18" a="1"/>
  <c r="J136" i="18" s="1"/>
  <c r="I136" i="18" a="1"/>
  <c r="I136" i="18" s="1"/>
  <c r="H136" i="18" a="1"/>
  <c r="H136" i="18" s="1"/>
  <c r="G136" i="18" a="1"/>
  <c r="G136" i="18" s="1"/>
  <c r="F136" i="18" a="1"/>
  <c r="F136" i="18" s="1"/>
  <c r="D136" i="18" a="1"/>
  <c r="D136" i="18" s="1"/>
  <c r="C136" i="18" a="1"/>
  <c r="C136" i="18" s="1"/>
  <c r="BE130" i="18"/>
  <c r="BE20" i="18" s="1"/>
  <c r="BD130" i="18"/>
  <c r="BD20" i="18" s="1"/>
  <c r="BC130" i="18"/>
  <c r="BC20" i="18" s="1"/>
  <c r="BB130" i="18"/>
  <c r="BB20" i="18" s="1"/>
  <c r="BA130" i="18"/>
  <c r="BA20" i="18" s="1"/>
  <c r="AZ130" i="18"/>
  <c r="AZ20" i="18" s="1"/>
  <c r="AY130" i="18"/>
  <c r="AY20" i="18" s="1"/>
  <c r="AX130" i="18"/>
  <c r="AX20" i="18" s="1"/>
  <c r="AW130" i="18"/>
  <c r="AW20" i="18" s="1"/>
  <c r="AV130" i="18"/>
  <c r="AV20" i="18" s="1"/>
  <c r="AU130" i="18"/>
  <c r="AU20" i="18" s="1"/>
  <c r="AT130" i="18"/>
  <c r="AT20" i="18" s="1"/>
  <c r="AS130" i="18"/>
  <c r="AS20" i="18" s="1"/>
  <c r="AR130" i="18"/>
  <c r="AR20" i="18" s="1"/>
  <c r="AQ130" i="18"/>
  <c r="AQ20" i="18" s="1"/>
  <c r="AP130" i="18"/>
  <c r="AP20" i="18" s="1"/>
  <c r="AO130" i="18"/>
  <c r="AO20" i="18" s="1"/>
  <c r="AN130" i="18"/>
  <c r="AN20" i="18" s="1"/>
  <c r="AM130" i="18"/>
  <c r="AM20" i="18" s="1"/>
  <c r="AL130" i="18"/>
  <c r="AL20" i="18" s="1"/>
  <c r="AK130" i="18"/>
  <c r="AK20" i="18" s="1"/>
  <c r="AJ130" i="18"/>
  <c r="AJ20" i="18" s="1"/>
  <c r="AI130" i="18"/>
  <c r="AI20" i="18" s="1"/>
  <c r="AH130" i="18"/>
  <c r="AH20" i="18" s="1"/>
  <c r="AG130" i="18"/>
  <c r="AG20" i="18" s="1"/>
  <c r="AF130" i="18"/>
  <c r="AF20" i="18" s="1"/>
  <c r="AE130" i="18"/>
  <c r="AE20" i="18" s="1"/>
  <c r="AD130" i="18"/>
  <c r="AD20" i="18" s="1"/>
  <c r="AC130" i="18"/>
  <c r="AC20" i="18" s="1"/>
  <c r="AB130" i="18"/>
  <c r="AB20" i="18" s="1"/>
  <c r="AA130" i="18"/>
  <c r="AA20" i="18" s="1"/>
  <c r="Z130" i="18"/>
  <c r="Z20" i="18" s="1"/>
  <c r="Y130" i="18"/>
  <c r="Y20" i="18" s="1"/>
  <c r="X130" i="18"/>
  <c r="X20" i="18" s="1"/>
  <c r="W130" i="18"/>
  <c r="W20" i="18" s="1"/>
  <c r="V130" i="18"/>
  <c r="V20" i="18" s="1"/>
  <c r="U130" i="18"/>
  <c r="U20" i="18" s="1"/>
  <c r="T130" i="18"/>
  <c r="T20" i="18" s="1"/>
  <c r="S130" i="18"/>
  <c r="S20" i="18" s="1"/>
  <c r="Y77" i="18"/>
  <c r="AZ75" i="18"/>
  <c r="S74" i="18"/>
  <c r="Y74" i="18" s="1"/>
  <c r="H89" i="18" s="1"/>
  <c r="Y73" i="18"/>
  <c r="Y72" i="18"/>
  <c r="P71" i="18"/>
  <c r="M71" i="18"/>
  <c r="J71" i="18"/>
  <c r="G71" i="18"/>
  <c r="E213" i="18" s="1"/>
  <c r="D71" i="18"/>
  <c r="D43" i="18"/>
  <c r="AP33" i="18"/>
  <c r="AP31" i="18"/>
  <c r="AG31" i="18"/>
  <c r="S31" i="18"/>
  <c r="D2" i="18"/>
  <c r="AX31" i="18" l="1"/>
  <c r="AX33" i="18" s="1"/>
  <c r="BA31" i="18" s="1"/>
  <c r="H233" i="18"/>
  <c r="H234" i="18" s="1"/>
  <c r="L233" i="18"/>
  <c r="L234" i="18" s="1"/>
  <c r="P233" i="18"/>
  <c r="P234" i="18" s="1"/>
  <c r="T233" i="18"/>
  <c r="T234" i="18" s="1"/>
  <c r="X233" i="18"/>
  <c r="X234" i="18" s="1"/>
  <c r="AB233" i="18"/>
  <c r="AB234" i="18" s="1"/>
  <c r="AF233" i="18"/>
  <c r="AF234" i="18" s="1"/>
  <c r="AX131" i="18"/>
  <c r="AX133" i="18" s="1"/>
  <c r="AX146" i="18" s="1"/>
  <c r="AX23" i="18" s="1"/>
  <c r="AJ233" i="18"/>
  <c r="AJ234" i="18"/>
  <c r="BB131" i="18"/>
  <c r="BB21" i="18" s="1"/>
  <c r="AN233" i="18"/>
  <c r="AN234" i="18"/>
  <c r="I233" i="18"/>
  <c r="I234" i="18" s="1"/>
  <c r="M233" i="18"/>
  <c r="M234" i="18" s="1"/>
  <c r="Q233" i="18"/>
  <c r="Q234" i="18" s="1"/>
  <c r="U233" i="18"/>
  <c r="U234" i="18" s="1"/>
  <c r="Y233" i="18"/>
  <c r="Y234" i="18" s="1"/>
  <c r="AC233" i="18"/>
  <c r="AC234" i="18" s="1"/>
  <c r="AG233" i="18"/>
  <c r="AG234" i="18"/>
  <c r="AK233" i="18"/>
  <c r="AK234" i="18"/>
  <c r="AO233" i="18"/>
  <c r="AO234" i="18"/>
  <c r="F233" i="18"/>
  <c r="F234" i="18" s="1"/>
  <c r="J233" i="18"/>
  <c r="J234" i="18" s="1"/>
  <c r="AB131" i="18"/>
  <c r="AB133" i="18" s="1"/>
  <c r="N233" i="18"/>
  <c r="N234" i="18" s="1"/>
  <c r="AF131" i="18"/>
  <c r="AF21" i="18" s="1"/>
  <c r="R233" i="18"/>
  <c r="R234" i="18" s="1"/>
  <c r="V233" i="18"/>
  <c r="V234" i="18" s="1"/>
  <c r="Z233" i="18"/>
  <c r="Z234" i="18" s="1"/>
  <c r="AD233" i="18"/>
  <c r="AD234" i="18" s="1"/>
  <c r="AH233" i="18"/>
  <c r="AH234" i="18" s="1"/>
  <c r="AL234" i="18"/>
  <c r="AL233" i="18"/>
  <c r="AP234" i="18"/>
  <c r="AP233" i="18"/>
  <c r="G233" i="18"/>
  <c r="G234" i="18" s="1"/>
  <c r="K233" i="18"/>
  <c r="K234" i="18" s="1"/>
  <c r="O233" i="18"/>
  <c r="O234" i="18" s="1"/>
  <c r="S233" i="18"/>
  <c r="S234" i="18" s="1"/>
  <c r="W233" i="18"/>
  <c r="W234" i="18" s="1"/>
  <c r="AA233" i="18"/>
  <c r="AA234" i="18" s="1"/>
  <c r="AE233" i="18"/>
  <c r="AE234" i="18" s="1"/>
  <c r="AW131" i="18"/>
  <c r="AI233" i="18"/>
  <c r="AI234" i="18"/>
  <c r="BA131" i="18"/>
  <c r="BA132" i="18" s="1"/>
  <c r="BA22" i="18" s="1"/>
  <c r="AM233" i="18"/>
  <c r="AM234" i="18"/>
  <c r="AQ233" i="18"/>
  <c r="AQ234" i="18"/>
  <c r="T142" i="18"/>
  <c r="D213" i="18"/>
  <c r="O139" i="18"/>
  <c r="S139" i="18"/>
  <c r="W139" i="18"/>
  <c r="P139" i="18"/>
  <c r="T139" i="18"/>
  <c r="X139" i="18"/>
  <c r="Q139" i="18"/>
  <c r="U139" i="18"/>
  <c r="N139" i="18"/>
  <c r="R139" i="18"/>
  <c r="V139" i="18"/>
  <c r="BE131" i="18"/>
  <c r="BE21" i="18" s="1"/>
  <c r="P75" i="18"/>
  <c r="H213" i="18"/>
  <c r="J76" i="18"/>
  <c r="F213" i="18"/>
  <c r="M76" i="18"/>
  <c r="G213" i="18"/>
  <c r="Y71" i="18"/>
  <c r="W142" i="18"/>
  <c r="S142" i="18"/>
  <c r="AZ28" i="18"/>
  <c r="BD28" i="18"/>
  <c r="J208" i="18"/>
  <c r="AE119" i="18" s="1"/>
  <c r="AY28" i="18"/>
  <c r="G76" i="18"/>
  <c r="P79" i="18"/>
  <c r="G79" i="18"/>
  <c r="J79" i="18"/>
  <c r="M79" i="18"/>
  <c r="D78" i="18"/>
  <c r="G78" i="18"/>
  <c r="J78" i="18"/>
  <c r="M78" i="18"/>
  <c r="P78" i="18"/>
  <c r="D67" i="18"/>
  <c r="AZ131" i="18"/>
  <c r="AZ21" i="18" s="1"/>
  <c r="AV131" i="18"/>
  <c r="AV133" i="18" s="1"/>
  <c r="Q190" i="18"/>
  <c r="AD44" i="18" s="1"/>
  <c r="Q191" i="18"/>
  <c r="R191" i="18" s="1"/>
  <c r="AG45" i="18" s="1"/>
  <c r="BD131" i="18"/>
  <c r="BD133" i="18" s="1"/>
  <c r="BD146" i="18" s="1"/>
  <c r="BD23" i="18" s="1"/>
  <c r="P76" i="18"/>
  <c r="M75" i="18"/>
  <c r="J75" i="18"/>
  <c r="Q189" i="18"/>
  <c r="AA190" i="18"/>
  <c r="D201" i="18"/>
  <c r="D202" i="18" s="1"/>
  <c r="I120" i="18" s="1"/>
  <c r="BA21" i="18"/>
  <c r="AX28" i="18"/>
  <c r="BE28" i="18"/>
  <c r="BB28" i="18"/>
  <c r="G208" i="18"/>
  <c r="AB119" i="18" s="1"/>
  <c r="BA145" i="18"/>
  <c r="BA30" i="18" s="1"/>
  <c r="BA28" i="18"/>
  <c r="AW145" i="18"/>
  <c r="AW30" i="18" s="1"/>
  <c r="AW28" i="18"/>
  <c r="Y131" i="18"/>
  <c r="AG131" i="18"/>
  <c r="AO131" i="18"/>
  <c r="AJ131" i="18"/>
  <c r="AJ21" i="18" s="1"/>
  <c r="S33" i="18"/>
  <c r="T131" i="18"/>
  <c r="T21" i="18" s="1"/>
  <c r="AN131" i="18"/>
  <c r="AN132" i="18" s="1"/>
  <c r="AN22" i="18" s="1"/>
  <c r="U131" i="18"/>
  <c r="AC131" i="18"/>
  <c r="AK131" i="18"/>
  <c r="AS131" i="18"/>
  <c r="X131" i="18"/>
  <c r="X132" i="18" s="1"/>
  <c r="X22" i="18" s="1"/>
  <c r="AR131" i="18"/>
  <c r="AR132" i="18" s="1"/>
  <c r="AR22" i="18" s="1"/>
  <c r="V31" i="18"/>
  <c r="W45" i="18"/>
  <c r="I44" i="18"/>
  <c r="N43" i="18"/>
  <c r="D139" i="18"/>
  <c r="N44" i="18"/>
  <c r="D44" i="18"/>
  <c r="D76" i="18"/>
  <c r="D75" i="18"/>
  <c r="BA133" i="18"/>
  <c r="BA146" i="18" s="1"/>
  <c r="BA23" i="18" s="1"/>
  <c r="BA148" i="18"/>
  <c r="BA141" i="18"/>
  <c r="BA144" i="18" s="1"/>
  <c r="BA29" i="18" s="1"/>
  <c r="F159" i="18" a="1"/>
  <c r="F159" i="18" s="1"/>
  <c r="AG32" i="18" s="1"/>
  <c r="F160" i="18" a="1"/>
  <c r="F160" i="18" s="1"/>
  <c r="J139" i="18"/>
  <c r="BC145" i="18"/>
  <c r="BC30" i="18" s="1"/>
  <c r="BC28" i="18"/>
  <c r="G139" i="18"/>
  <c r="L139" i="18"/>
  <c r="S131" i="18"/>
  <c r="W131" i="18"/>
  <c r="AA131" i="18"/>
  <c r="AE131" i="18"/>
  <c r="AI131" i="18"/>
  <c r="AM131" i="18"/>
  <c r="AQ131" i="18"/>
  <c r="AU131" i="18"/>
  <c r="AY131" i="18"/>
  <c r="BC131" i="18"/>
  <c r="H139" i="18"/>
  <c r="G75" i="18"/>
  <c r="M139" i="18"/>
  <c r="I139" i="18"/>
  <c r="L239" i="18" s="1"/>
  <c r="E139" i="18"/>
  <c r="X142" i="18" s="1"/>
  <c r="F139" i="18"/>
  <c r="K139" i="18"/>
  <c r="V131" i="18"/>
  <c r="Z131" i="18"/>
  <c r="AD131" i="18"/>
  <c r="AH131" i="18"/>
  <c r="AL131" i="18"/>
  <c r="AP131" i="18"/>
  <c r="AT131" i="18"/>
  <c r="AA189" i="18"/>
  <c r="AR121" i="18" l="1"/>
  <c r="AY121" i="18"/>
  <c r="U239" i="18"/>
  <c r="U240" i="18" s="1"/>
  <c r="U223" i="18" s="1"/>
  <c r="AI24" i="18" s="1"/>
  <c r="AV140" i="18"/>
  <c r="AV146" i="18"/>
  <c r="AV23" i="18" s="1"/>
  <c r="AQ239" i="18"/>
  <c r="N239" i="18"/>
  <c r="N240" i="18" s="1"/>
  <c r="Q239" i="18"/>
  <c r="Q240" i="18" s="1"/>
  <c r="Q223" i="18" s="1"/>
  <c r="AE24" i="18" s="1"/>
  <c r="T239" i="18"/>
  <c r="T240" i="18" s="1"/>
  <c r="T223" i="18" s="1"/>
  <c r="AH24" i="18" s="1"/>
  <c r="G239" i="18"/>
  <c r="G240" i="18" s="1"/>
  <c r="P239" i="18"/>
  <c r="P240" i="18" s="1"/>
  <c r="P223" i="18" s="1"/>
  <c r="AD24" i="18" s="1"/>
  <c r="M239" i="18"/>
  <c r="M240" i="18" s="1"/>
  <c r="S140" i="18"/>
  <c r="S143" i="18" s="1"/>
  <c r="S28" i="18" s="1"/>
  <c r="E239" i="18"/>
  <c r="E240" i="18" s="1"/>
  <c r="E223" i="18" s="1"/>
  <c r="S24" i="18" s="1"/>
  <c r="K239" i="18"/>
  <c r="K240" i="18" s="1"/>
  <c r="I239" i="18"/>
  <c r="I240" i="18" s="1"/>
  <c r="I223" i="18" s="1"/>
  <c r="W24" i="18" s="1"/>
  <c r="V239" i="18"/>
  <c r="V240" i="18" s="1"/>
  <c r="V223" i="18" s="1"/>
  <c r="AJ24" i="18" s="1"/>
  <c r="S239" i="18"/>
  <c r="S240" i="18" s="1"/>
  <c r="S223" i="18" s="1"/>
  <c r="AG24" i="18" s="1"/>
  <c r="AF132" i="18"/>
  <c r="AF22" i="18" s="1"/>
  <c r="BE141" i="18"/>
  <c r="BE144" i="18" s="1"/>
  <c r="BE29" i="18" s="1"/>
  <c r="BE133" i="18"/>
  <c r="BE146" i="18" s="1"/>
  <c r="BE23" i="18" s="1"/>
  <c r="AN239" i="18"/>
  <c r="AA239" i="18"/>
  <c r="J239" i="18"/>
  <c r="J240" i="18" s="1"/>
  <c r="AO239" i="18"/>
  <c r="AL239" i="18"/>
  <c r="O239" i="18"/>
  <c r="O240" i="18" s="1"/>
  <c r="AC239" i="18"/>
  <c r="BE148" i="18"/>
  <c r="BE132" i="18"/>
  <c r="BE22" i="18" s="1"/>
  <c r="T140" i="18"/>
  <c r="T143" i="18" s="1"/>
  <c r="T28" i="18" s="1"/>
  <c r="X239" i="18"/>
  <c r="X240" i="18" s="1"/>
  <c r="X223" i="18" s="1"/>
  <c r="AL24" i="18" s="1"/>
  <c r="AB239" i="18"/>
  <c r="AK239" i="18"/>
  <c r="AM239" i="18"/>
  <c r="AD239" i="18"/>
  <c r="AG239" i="18"/>
  <c r="AH239" i="18"/>
  <c r="H239" i="18"/>
  <c r="H240" i="18" s="1"/>
  <c r="AP239" i="18"/>
  <c r="Y239" i="18"/>
  <c r="AJ239" i="18"/>
  <c r="W239" i="18"/>
  <c r="W240" i="18" s="1"/>
  <c r="W223" i="18" s="1"/>
  <c r="AK24" i="18" s="1"/>
  <c r="F239" i="18"/>
  <c r="F240" i="18" s="1"/>
  <c r="AI239" i="18"/>
  <c r="R239" i="18"/>
  <c r="R240" i="18" s="1"/>
  <c r="R223" i="18" s="1"/>
  <c r="AF24" i="18" s="1"/>
  <c r="Z239" i="18"/>
  <c r="AE239" i="18"/>
  <c r="AE240" i="18" s="1"/>
  <c r="AE223" i="18" s="1"/>
  <c r="AS24" i="18" s="1"/>
  <c r="AF239" i="18"/>
  <c r="AF133" i="18"/>
  <c r="BB132" i="18"/>
  <c r="BB22" i="18" s="1"/>
  <c r="AV148" i="18"/>
  <c r="BB141" i="18"/>
  <c r="BB144" i="18" s="1"/>
  <c r="BB29" i="18" s="1"/>
  <c r="AV132" i="18"/>
  <c r="AV22" i="18" s="1"/>
  <c r="U140" i="18"/>
  <c r="AX148" i="18"/>
  <c r="AX141" i="18"/>
  <c r="AX144" i="18" s="1"/>
  <c r="AX29" i="18" s="1"/>
  <c r="AX21" i="18"/>
  <c r="BB133" i="18"/>
  <c r="BB146" i="18" s="1"/>
  <c r="BB23" i="18" s="1"/>
  <c r="BB148" i="18"/>
  <c r="AX132" i="18"/>
  <c r="AX22" i="18" s="1"/>
  <c r="S141" i="18"/>
  <c r="S144" i="18" s="1"/>
  <c r="S29" i="18" s="1"/>
  <c r="AW21" i="18"/>
  <c r="AW141" i="18"/>
  <c r="AW144" i="18" s="1"/>
  <c r="AW29" i="18" s="1"/>
  <c r="AW133" i="18"/>
  <c r="AW146" i="18" s="1"/>
  <c r="AW23" i="18" s="1"/>
  <c r="AW148" i="18"/>
  <c r="AW132" i="18"/>
  <c r="AW22" i="18" s="1"/>
  <c r="U142" i="18"/>
  <c r="L240" i="18"/>
  <c r="J213" i="18"/>
  <c r="AV141" i="18"/>
  <c r="BD148" i="18"/>
  <c r="AR123" i="18"/>
  <c r="AY118" i="18"/>
  <c r="AR118" i="18"/>
  <c r="BD141" i="18"/>
  <c r="BD144" i="18" s="1"/>
  <c r="BD29" i="18" s="1"/>
  <c r="BD132" i="18"/>
  <c r="BD22" i="18" s="1"/>
  <c r="I122" i="18"/>
  <c r="AF98" i="18"/>
  <c r="AV98" i="18"/>
  <c r="AJ98" i="18"/>
  <c r="AB98" i="18"/>
  <c r="AN98" i="18"/>
  <c r="AR98" i="18"/>
  <c r="AY122" i="18"/>
  <c r="AO142" i="18"/>
  <c r="AR120" i="18"/>
  <c r="AZ148" i="18"/>
  <c r="AY120" i="18"/>
  <c r="AY117" i="18"/>
  <c r="BD21" i="18"/>
  <c r="R190" i="18"/>
  <c r="AG44" i="18" s="1"/>
  <c r="AZ133" i="18"/>
  <c r="AZ146" i="18" s="1"/>
  <c r="AZ23" i="18" s="1"/>
  <c r="AZ132" i="18"/>
  <c r="AZ22" i="18" s="1"/>
  <c r="AZ141" i="18"/>
  <c r="AZ144" i="18" s="1"/>
  <c r="AZ29" i="18" s="1"/>
  <c r="AH142" i="18"/>
  <c r="Y142" i="18"/>
  <c r="AR142" i="18"/>
  <c r="AD45" i="18"/>
  <c r="V140" i="18"/>
  <c r="Y148" i="18"/>
  <c r="X148" i="18"/>
  <c r="T132" i="18"/>
  <c r="T22" i="18" s="1"/>
  <c r="AN141" i="18"/>
  <c r="AB148" i="18"/>
  <c r="AB146" i="18"/>
  <c r="AB23" i="18" s="1"/>
  <c r="AB21" i="18"/>
  <c r="AB132" i="18"/>
  <c r="AB22" i="18" s="1"/>
  <c r="AV21" i="18"/>
  <c r="W140" i="18"/>
  <c r="AS132" i="18"/>
  <c r="AS22" i="18" s="1"/>
  <c r="AS148" i="18"/>
  <c r="AS21" i="18"/>
  <c r="AS133" i="18"/>
  <c r="AS146" i="18" s="1"/>
  <c r="AS23" i="18" s="1"/>
  <c r="AO21" i="18"/>
  <c r="AO132" i="18"/>
  <c r="AO22" i="18" s="1"/>
  <c r="AO133" i="18"/>
  <c r="AO146" i="18" s="1"/>
  <c r="AO23" i="18" s="1"/>
  <c r="AK132" i="18"/>
  <c r="AK22" i="18" s="1"/>
  <c r="AK21" i="18"/>
  <c r="AK133" i="18"/>
  <c r="AK146" i="18" s="1"/>
  <c r="AK23" i="18" s="1"/>
  <c r="AG133" i="18"/>
  <c r="AG146" i="18" s="1"/>
  <c r="AG23" i="18" s="1"/>
  <c r="AG132" i="18"/>
  <c r="AG22" i="18" s="1"/>
  <c r="AG21" i="18"/>
  <c r="AC132" i="18"/>
  <c r="AC22" i="18" s="1"/>
  <c r="AC148" i="18"/>
  <c r="AC21" i="18"/>
  <c r="AC133" i="18"/>
  <c r="AC146" i="18" s="1"/>
  <c r="AC23" i="18" s="1"/>
  <c r="Y132" i="18"/>
  <c r="Y22" i="18" s="1"/>
  <c r="Y21" i="18"/>
  <c r="Y133" i="18"/>
  <c r="Y146" i="18" s="1"/>
  <c r="Y23" i="18" s="1"/>
  <c r="U21" i="18"/>
  <c r="U133" i="18"/>
  <c r="U146" i="18" s="1"/>
  <c r="U23" i="18" s="1"/>
  <c r="U141" i="18"/>
  <c r="U132" i="18"/>
  <c r="U22" i="18" s="1"/>
  <c r="AK148" i="18"/>
  <c r="U148" i="18"/>
  <c r="Y75" i="18"/>
  <c r="X141" i="18"/>
  <c r="AN148" i="18"/>
  <c r="AB190" i="18"/>
  <c r="AV44" i="18" s="1"/>
  <c r="AS44" i="18"/>
  <c r="R189" i="18"/>
  <c r="AG43" i="18" s="1"/>
  <c r="AD43" i="18"/>
  <c r="AJ133" i="18"/>
  <c r="AJ146" i="18" s="1"/>
  <c r="AJ23" i="18" s="1"/>
  <c r="AJ132" i="18"/>
  <c r="AJ22" i="18" s="1"/>
  <c r="T133" i="18"/>
  <c r="T146" i="18" s="1"/>
  <c r="T23" i="18" s="1"/>
  <c r="AR133" i="18"/>
  <c r="AR146" i="18" s="1"/>
  <c r="AR23" i="18" s="1"/>
  <c r="AR21" i="18"/>
  <c r="T148" i="18"/>
  <c r="T141" i="18"/>
  <c r="X21" i="18"/>
  <c r="X133" i="18"/>
  <c r="X146" i="18" s="1"/>
  <c r="X23" i="18" s="1"/>
  <c r="AN133" i="18"/>
  <c r="AN146" i="18" s="1"/>
  <c r="AN23" i="18" s="1"/>
  <c r="AN21" i="18"/>
  <c r="AH148" i="18"/>
  <c r="AH141" i="18"/>
  <c r="AH132" i="18"/>
  <c r="AH22" i="18" s="1"/>
  <c r="AH21" i="18"/>
  <c r="AH133" i="18"/>
  <c r="AH146" i="18" s="1"/>
  <c r="AH23" i="18" s="1"/>
  <c r="AU148" i="18"/>
  <c r="AU141" i="18"/>
  <c r="AU133" i="18"/>
  <c r="AU146" i="18" s="1"/>
  <c r="AU23" i="18" s="1"/>
  <c r="AU21" i="18"/>
  <c r="AU132" i="18"/>
  <c r="AU22" i="18" s="1"/>
  <c r="AE148" i="18"/>
  <c r="AE141" i="18"/>
  <c r="AE133" i="18"/>
  <c r="AE146" i="18" s="1"/>
  <c r="AE23" i="18" s="1"/>
  <c r="AE21" i="18"/>
  <c r="AE132" i="18"/>
  <c r="AE22" i="18" s="1"/>
  <c r="X140" i="18"/>
  <c r="AT140" i="18"/>
  <c r="AP140" i="18"/>
  <c r="AC140" i="18"/>
  <c r="AT148" i="18"/>
  <c r="AT141" i="18"/>
  <c r="AT133" i="18"/>
  <c r="AT146" i="18" s="1"/>
  <c r="AT23" i="18" s="1"/>
  <c r="AT21" i="18"/>
  <c r="AT132" i="18"/>
  <c r="AT22" i="18" s="1"/>
  <c r="AD148" i="18"/>
  <c r="AD141" i="18"/>
  <c r="AD133" i="18"/>
  <c r="AD146" i="18" s="1"/>
  <c r="AD23" i="18" s="1"/>
  <c r="AD21" i="18"/>
  <c r="AD132" i="18"/>
  <c r="AD22" i="18" s="1"/>
  <c r="AS141" i="18"/>
  <c r="AA140" i="18"/>
  <c r="AB142" i="18"/>
  <c r="AB140" i="18"/>
  <c r="AC142" i="18"/>
  <c r="AD140" i="18"/>
  <c r="AD142" i="18"/>
  <c r="Z140" i="18"/>
  <c r="AU140" i="18"/>
  <c r="AP142" i="18"/>
  <c r="AG140" i="18"/>
  <c r="AA142" i="18"/>
  <c r="AQ142" i="18"/>
  <c r="AF141" i="18"/>
  <c r="AG148" i="18"/>
  <c r="AP148" i="18"/>
  <c r="AP141" i="18"/>
  <c r="AP133" i="18"/>
  <c r="AP146" i="18" s="1"/>
  <c r="AP23" i="18" s="1"/>
  <c r="AP132" i="18"/>
  <c r="AP22" i="18" s="1"/>
  <c r="AP21" i="18"/>
  <c r="AY148" i="18"/>
  <c r="AY141" i="18"/>
  <c r="AY144" i="18" s="1"/>
  <c r="AY29" i="18" s="1"/>
  <c r="AY21" i="18"/>
  <c r="AY133" i="18"/>
  <c r="AY146" i="18" s="1"/>
  <c r="AY23" i="18" s="1"/>
  <c r="AY132" i="18"/>
  <c r="AY22" i="18" s="1"/>
  <c r="AQ132" i="18"/>
  <c r="AQ22" i="18" s="1"/>
  <c r="AQ148" i="18"/>
  <c r="AQ141" i="18"/>
  <c r="AQ21" i="18"/>
  <c r="AQ133" i="18"/>
  <c r="AQ146" i="18" s="1"/>
  <c r="AQ23" i="18" s="1"/>
  <c r="AI148" i="18"/>
  <c r="AI141" i="18"/>
  <c r="AI132" i="18"/>
  <c r="AI22" i="18" s="1"/>
  <c r="AI21" i="18"/>
  <c r="AI133" i="18"/>
  <c r="AI146" i="18" s="1"/>
  <c r="AI23" i="18" s="1"/>
  <c r="AA148" i="18"/>
  <c r="AA132" i="18"/>
  <c r="AA22" i="18" s="1"/>
  <c r="AA141" i="18"/>
  <c r="AA21" i="18"/>
  <c r="AA133" i="18"/>
  <c r="AA146" i="18" s="1"/>
  <c r="AA23" i="18" s="1"/>
  <c r="S148" i="18"/>
  <c r="S21" i="18"/>
  <c r="S132" i="18"/>
  <c r="S22" i="18" s="1"/>
  <c r="S133" i="18"/>
  <c r="S146" i="18" s="1"/>
  <c r="S23" i="18" s="1"/>
  <c r="AF140" i="18"/>
  <c r="AG142" i="18"/>
  <c r="AH140" i="18"/>
  <c r="AN142" i="18"/>
  <c r="AI140" i="18"/>
  <c r="AJ142" i="18"/>
  <c r="AE140" i="18"/>
  <c r="Z142" i="18"/>
  <c r="AK140" i="18"/>
  <c r="AE142" i="18"/>
  <c r="AU142" i="18"/>
  <c r="AR141" i="18"/>
  <c r="AF148" i="18"/>
  <c r="AO141" i="18"/>
  <c r="AJ141" i="18"/>
  <c r="AG141" i="18"/>
  <c r="Y76" i="18"/>
  <c r="W44" i="18"/>
  <c r="Z148" i="18"/>
  <c r="Z141" i="18"/>
  <c r="Z133" i="18"/>
  <c r="Z146" i="18" s="1"/>
  <c r="Z23" i="18" s="1"/>
  <c r="Z132" i="18"/>
  <c r="Z22" i="18" s="1"/>
  <c r="Z21" i="18"/>
  <c r="AB189" i="18"/>
  <c r="AV43" i="18" s="1"/>
  <c r="AS43" i="18"/>
  <c r="AL148" i="18"/>
  <c r="AL141" i="18"/>
  <c r="AL132" i="18"/>
  <c r="AL22" i="18" s="1"/>
  <c r="AL133" i="18"/>
  <c r="AL21" i="18"/>
  <c r="V148" i="18"/>
  <c r="V141" i="18"/>
  <c r="V132" i="18"/>
  <c r="V22" i="18" s="1"/>
  <c r="V21" i="18"/>
  <c r="V133" i="18"/>
  <c r="V146" i="18" s="1"/>
  <c r="V23" i="18" s="1"/>
  <c r="AC141" i="18"/>
  <c r="AL140" i="18"/>
  <c r="AL142" i="18"/>
  <c r="AM140" i="18"/>
  <c r="AS142" i="18"/>
  <c r="AN140" i="18"/>
  <c r="AT142" i="18"/>
  <c r="AJ140" i="18"/>
  <c r="AF142" i="18"/>
  <c r="Y140" i="18"/>
  <c r="AO140" i="18"/>
  <c r="AI142" i="18"/>
  <c r="Y141" i="18"/>
  <c r="W43" i="18"/>
  <c r="BC148" i="18"/>
  <c r="BC141" i="18"/>
  <c r="BC144" i="18" s="1"/>
  <c r="BC29" i="18" s="1"/>
  <c r="BC21" i="18"/>
  <c r="BC132" i="18"/>
  <c r="BC22" i="18" s="1"/>
  <c r="BC133" i="18"/>
  <c r="BC146" i="18" s="1"/>
  <c r="BC23" i="18" s="1"/>
  <c r="AM148" i="18"/>
  <c r="AM141" i="18"/>
  <c r="AM133" i="18"/>
  <c r="AM146" i="18" s="1"/>
  <c r="AM23" i="18" s="1"/>
  <c r="AM21" i="18"/>
  <c r="AM132" i="18"/>
  <c r="AM22" i="18" s="1"/>
  <c r="W148" i="18"/>
  <c r="W141" i="18"/>
  <c r="W21" i="18"/>
  <c r="W133" i="18"/>
  <c r="W146" i="18" s="1"/>
  <c r="W23" i="18" s="1"/>
  <c r="W132" i="18"/>
  <c r="W22" i="18" s="1"/>
  <c r="AQ140" i="18"/>
  <c r="AR140" i="18"/>
  <c r="AK142" i="18"/>
  <c r="AS140" i="18"/>
  <c r="AM142" i="18"/>
  <c r="AF146" i="18"/>
  <c r="AF23" i="18" s="1"/>
  <c r="AR148" i="18"/>
  <c r="AJ31" i="18"/>
  <c r="AG33" i="18"/>
  <c r="AK141" i="18"/>
  <c r="AB141" i="18"/>
  <c r="AO148" i="18"/>
  <c r="AJ148" i="18"/>
  <c r="AV143" i="18" l="1"/>
  <c r="S145" i="18"/>
  <c r="S30" i="18" s="1"/>
  <c r="V143" i="18"/>
  <c r="V145" i="18" s="1"/>
  <c r="V30" i="18" s="1"/>
  <c r="O223" i="18"/>
  <c r="AC24" i="18" s="1"/>
  <c r="N223" i="18"/>
  <c r="AB24" i="18" s="1"/>
  <c r="M223" i="18"/>
  <c r="AA24" i="18" s="1"/>
  <c r="L223" i="18"/>
  <c r="Z24" i="18" s="1"/>
  <c r="K223" i="18"/>
  <c r="Y24" i="18" s="1"/>
  <c r="J223" i="18"/>
  <c r="X24" i="18" s="1"/>
  <c r="H223" i="18"/>
  <c r="V24" i="18" s="1"/>
  <c r="G223" i="18"/>
  <c r="U24" i="18" s="1"/>
  <c r="F223" i="18"/>
  <c r="T24" i="18" s="1"/>
  <c r="U143" i="18"/>
  <c r="U145" i="18" s="1"/>
  <c r="U30" i="18" s="1"/>
  <c r="AA240" i="18"/>
  <c r="AM240" i="18"/>
  <c r="AM223" i="18" s="1"/>
  <c r="BA24" i="18" s="1"/>
  <c r="AQ240" i="18"/>
  <c r="AQ223" i="18" s="1"/>
  <c r="BE24" i="18" s="1"/>
  <c r="AG240" i="18"/>
  <c r="AL240" i="18"/>
  <c r="AL223" i="18" s="1"/>
  <c r="AZ24" i="18" s="1"/>
  <c r="AI240" i="18"/>
  <c r="AI223" i="18" s="1"/>
  <c r="AW24" i="18" s="1"/>
  <c r="Z240" i="18"/>
  <c r="AD240" i="18"/>
  <c r="AP240" i="18"/>
  <c r="AP223" i="18" s="1"/>
  <c r="BD24" i="18" s="1"/>
  <c r="AF240" i="18"/>
  <c r="AC240" i="18"/>
  <c r="AB240" i="18"/>
  <c r="AH240" i="18"/>
  <c r="AN240" i="18"/>
  <c r="AN223" i="18" s="1"/>
  <c r="BB24" i="18" s="1"/>
  <c r="Y240" i="18"/>
  <c r="AK240" i="18"/>
  <c r="AK223" i="18" s="1"/>
  <c r="AY24" i="18" s="1"/>
  <c r="AJ240" i="18"/>
  <c r="AJ223" i="18" s="1"/>
  <c r="AX24" i="18" s="1"/>
  <c r="AO240" i="18"/>
  <c r="AO223" i="18" s="1"/>
  <c r="BC24" i="18" s="1"/>
  <c r="AY123" i="18"/>
  <c r="AI125" i="18"/>
  <c r="AE125" i="18"/>
  <c r="AA125" i="18"/>
  <c r="AG125" i="18"/>
  <c r="AC125" i="18"/>
  <c r="AZ98" i="18"/>
  <c r="G203" i="18"/>
  <c r="L121" i="18" s="1"/>
  <c r="J203" i="18"/>
  <c r="O121" i="18" s="1"/>
  <c r="D203" i="18"/>
  <c r="I121" i="18" s="1"/>
  <c r="AR143" i="18"/>
  <c r="AR145" i="18" s="1"/>
  <c r="AR30" i="18" s="1"/>
  <c r="X143" i="18"/>
  <c r="X28" i="18" s="1"/>
  <c r="W143" i="18"/>
  <c r="W28" i="18" s="1"/>
  <c r="T145" i="18"/>
  <c r="T30" i="18" s="1"/>
  <c r="Y143" i="18"/>
  <c r="Y28" i="18" s="1"/>
  <c r="AI143" i="18"/>
  <c r="AI145" i="18" s="1"/>
  <c r="AI30" i="18" s="1"/>
  <c r="AD143" i="18"/>
  <c r="AD145" i="18" s="1"/>
  <c r="AD30" i="18" s="1"/>
  <c r="AN143" i="18"/>
  <c r="AN144" i="18" s="1"/>
  <c r="AN29" i="18" s="1"/>
  <c r="T144" i="18"/>
  <c r="T29" i="18" s="1"/>
  <c r="AQ143" i="18"/>
  <c r="AQ28" i="18" s="1"/>
  <c r="AJ143" i="18"/>
  <c r="AJ145" i="18" s="1"/>
  <c r="AJ30" i="18" s="1"/>
  <c r="AM143" i="18"/>
  <c r="AM145" i="18" s="1"/>
  <c r="AM30" i="18" s="1"/>
  <c r="Z143" i="18"/>
  <c r="Z144" i="18" s="1"/>
  <c r="Z29" i="18" s="1"/>
  <c r="AE143" i="18"/>
  <c r="AE145" i="18" s="1"/>
  <c r="AE30" i="18" s="1"/>
  <c r="AF143" i="18"/>
  <c r="AF144" i="18" s="1"/>
  <c r="AF29" i="18" s="1"/>
  <c r="AK143" i="18"/>
  <c r="AK144" i="18" s="1"/>
  <c r="AK29" i="18" s="1"/>
  <c r="AH143" i="18"/>
  <c r="AH145" i="18" s="1"/>
  <c r="AH30" i="18" s="1"/>
  <c r="AO143" i="18"/>
  <c r="AO144" i="18" s="1"/>
  <c r="AO29" i="18" s="1"/>
  <c r="AB143" i="18"/>
  <c r="AB144" i="18" s="1"/>
  <c r="AB29" i="18" s="1"/>
  <c r="AC143" i="18"/>
  <c r="AC144" i="18" s="1"/>
  <c r="AC29" i="18" s="1"/>
  <c r="AL143" i="18"/>
  <c r="AL144" i="18" s="1"/>
  <c r="AL29" i="18" s="1"/>
  <c r="E194" i="18"/>
  <c r="AL146" i="18"/>
  <c r="AL23" i="18" s="1"/>
  <c r="AG143" i="18"/>
  <c r="AG144" i="18" s="1"/>
  <c r="AG29" i="18" s="1"/>
  <c r="AP143" i="18"/>
  <c r="AP144" i="18" s="1"/>
  <c r="AP29" i="18" s="1"/>
  <c r="AS143" i="18"/>
  <c r="AS144" i="18" s="1"/>
  <c r="AS29" i="18" s="1"/>
  <c r="AA143" i="18"/>
  <c r="AA144" i="18" s="1"/>
  <c r="AA29" i="18" s="1"/>
  <c r="AT143" i="18"/>
  <c r="AU143" i="18"/>
  <c r="AU144" i="18" s="1"/>
  <c r="AU29" i="18" s="1"/>
  <c r="AF223" i="18" l="1"/>
  <c r="AT24" i="18" s="1"/>
  <c r="AH223" i="18"/>
  <c r="AV24" i="18" s="1"/>
  <c r="AA223" i="18"/>
  <c r="AO24" i="18" s="1"/>
  <c r="AV145" i="18"/>
  <c r="AV30" i="18" s="1"/>
  <c r="AV28" i="18"/>
  <c r="AB223" i="18"/>
  <c r="AP24" i="18" s="1"/>
  <c r="AD223" i="18"/>
  <c r="AR24" i="18" s="1"/>
  <c r="AG223" i="18"/>
  <c r="AU24" i="18" s="1"/>
  <c r="Y223" i="18"/>
  <c r="AM24" i="18" s="1"/>
  <c r="AC223" i="18"/>
  <c r="AQ24" i="18" s="1"/>
  <c r="Z223" i="18"/>
  <c r="AN24" i="18" s="1"/>
  <c r="AV144" i="18"/>
  <c r="AV29" i="18" s="1"/>
  <c r="V144" i="18"/>
  <c r="V29" i="18" s="1"/>
  <c r="V28" i="18"/>
  <c r="U144" i="18"/>
  <c r="U29" i="18" s="1"/>
  <c r="U28" i="18"/>
  <c r="AI126" i="18"/>
  <c r="AE126" i="18"/>
  <c r="AA126" i="18"/>
  <c r="AC126" i="18"/>
  <c r="AG126" i="18"/>
  <c r="AR144" i="18"/>
  <c r="AR29" i="18" s="1"/>
  <c r="AR28" i="18"/>
  <c r="AQ144" i="18"/>
  <c r="AQ29" i="18" s="1"/>
  <c r="X144" i="18"/>
  <c r="X29" i="18" s="1"/>
  <c r="X145" i="18"/>
  <c r="X30" i="18" s="1"/>
  <c r="W144" i="18"/>
  <c r="W29" i="18" s="1"/>
  <c r="W145" i="18"/>
  <c r="W30" i="18" s="1"/>
  <c r="Y145" i="18"/>
  <c r="Y30" i="18" s="1"/>
  <c r="AD144" i="18"/>
  <c r="AD29" i="18" s="1"/>
  <c r="AI28" i="18"/>
  <c r="Y144" i="18"/>
  <c r="Y29" i="18" s="1"/>
  <c r="AI144" i="18"/>
  <c r="AI29" i="18" s="1"/>
  <c r="AD28" i="18"/>
  <c r="AN28" i="18"/>
  <c r="AM144" i="18"/>
  <c r="AM29" i="18" s="1"/>
  <c r="AN145" i="18"/>
  <c r="AN30" i="18" s="1"/>
  <c r="AJ144" i="18"/>
  <c r="AJ29" i="18" s="1"/>
  <c r="AH144" i="18"/>
  <c r="AH29" i="18" s="1"/>
  <c r="AE144" i="18"/>
  <c r="AE29" i="18" s="1"/>
  <c r="AQ145" i="18"/>
  <c r="AQ30" i="18" s="1"/>
  <c r="Z145" i="18"/>
  <c r="Z30" i="18" s="1"/>
  <c r="AE28" i="18"/>
  <c r="AJ28" i="18"/>
  <c r="AH28" i="18"/>
  <c r="Z28" i="18"/>
  <c r="AF145" i="18"/>
  <c r="AF30" i="18" s="1"/>
  <c r="AM28" i="18"/>
  <c r="AK28" i="18"/>
  <c r="AF28" i="18"/>
  <c r="AK145" i="18"/>
  <c r="AK30" i="18" s="1"/>
  <c r="AS145" i="18"/>
  <c r="AS30" i="18" s="1"/>
  <c r="AS28" i="18"/>
  <c r="AC145" i="18"/>
  <c r="AC30" i="18" s="1"/>
  <c r="AC28" i="18"/>
  <c r="AT145" i="18"/>
  <c r="AT30" i="18" s="1"/>
  <c r="AT28" i="18"/>
  <c r="AT144" i="18"/>
  <c r="AT29" i="18" s="1"/>
  <c r="AG145" i="18"/>
  <c r="AG30" i="18" s="1"/>
  <c r="AG28" i="18"/>
  <c r="AB145" i="18"/>
  <c r="AB30" i="18" s="1"/>
  <c r="AB28" i="18"/>
  <c r="AO145" i="18"/>
  <c r="AO30" i="18" s="1"/>
  <c r="AO28" i="18"/>
  <c r="AU145" i="18"/>
  <c r="AU30" i="18" s="1"/>
  <c r="AU28" i="18"/>
  <c r="AA145" i="18"/>
  <c r="AA30" i="18" s="1"/>
  <c r="AA28" i="18"/>
  <c r="AP145" i="18"/>
  <c r="AP30" i="18" s="1"/>
  <c r="AP28" i="18"/>
  <c r="AL145" i="18"/>
  <c r="AL30" i="18" s="1"/>
  <c r="AL28" i="18"/>
  <c r="T190" i="18" l="1"/>
  <c r="AK44" i="18" s="1"/>
  <c r="T191" i="18"/>
  <c r="AK45" i="18" s="1"/>
  <c r="AD189" i="18"/>
  <c r="T189" i="18"/>
  <c r="AK43" i="18" s="1"/>
  <c r="AD190" i="18"/>
  <c r="H1002" i="9" l="1"/>
  <c r="G1002" i="9"/>
  <c r="D1002" i="9"/>
  <c r="C1002" i="9"/>
  <c r="H1001" i="9"/>
  <c r="G1001" i="9"/>
  <c r="D1001" i="9"/>
  <c r="C1001" i="9"/>
  <c r="H1000" i="9"/>
  <c r="G1000" i="9"/>
  <c r="D1000" i="9"/>
  <c r="C1000" i="9"/>
  <c r="H999" i="9"/>
  <c r="G999" i="9"/>
  <c r="D999" i="9"/>
  <c r="C999" i="9"/>
  <c r="H998" i="9"/>
  <c r="G998" i="9"/>
  <c r="D998" i="9"/>
  <c r="C998" i="9"/>
  <c r="H997" i="9"/>
  <c r="G997" i="9"/>
  <c r="D997" i="9"/>
  <c r="C997" i="9"/>
  <c r="H996" i="9"/>
  <c r="G996" i="9"/>
  <c r="D996" i="9"/>
  <c r="C996" i="9"/>
  <c r="H995" i="9"/>
  <c r="G995" i="9"/>
  <c r="D995" i="9"/>
  <c r="C995" i="9"/>
  <c r="H994" i="9"/>
  <c r="G994" i="9"/>
  <c r="D994" i="9"/>
  <c r="C994" i="9"/>
  <c r="H993" i="9"/>
  <c r="G993" i="9"/>
  <c r="D993" i="9"/>
  <c r="C993" i="9"/>
  <c r="H992" i="9"/>
  <c r="G992" i="9"/>
  <c r="D992" i="9"/>
  <c r="C992" i="9"/>
  <c r="H991" i="9"/>
  <c r="G991" i="9"/>
  <c r="D991" i="9"/>
  <c r="C991" i="9"/>
  <c r="H990" i="9"/>
  <c r="G990" i="9"/>
  <c r="D990" i="9"/>
  <c r="C990" i="9"/>
  <c r="H989" i="9"/>
  <c r="G989" i="9"/>
  <c r="D989" i="9"/>
  <c r="C989" i="9"/>
  <c r="H988" i="9"/>
  <c r="G988" i="9"/>
  <c r="D988" i="9"/>
  <c r="C988" i="9"/>
  <c r="H987" i="9"/>
  <c r="G987" i="9"/>
  <c r="D987" i="9"/>
  <c r="C987" i="9"/>
  <c r="H986" i="9"/>
  <c r="G986" i="9"/>
  <c r="D986" i="9"/>
  <c r="C986" i="9"/>
  <c r="H985" i="9"/>
  <c r="G985" i="9"/>
  <c r="D985" i="9"/>
  <c r="C985" i="9"/>
  <c r="H984" i="9"/>
  <c r="G984" i="9"/>
  <c r="D984" i="9"/>
  <c r="C984" i="9"/>
  <c r="H983" i="9"/>
  <c r="G983" i="9"/>
  <c r="D983" i="9"/>
  <c r="C983" i="9"/>
  <c r="H982" i="9"/>
  <c r="G982" i="9"/>
  <c r="D982" i="9"/>
  <c r="C982" i="9"/>
  <c r="H981" i="9"/>
  <c r="G981" i="9"/>
  <c r="D981" i="9"/>
  <c r="C981" i="9"/>
  <c r="H980" i="9"/>
  <c r="G980" i="9"/>
  <c r="D980" i="9"/>
  <c r="C980" i="9"/>
  <c r="H979" i="9"/>
  <c r="G979" i="9"/>
  <c r="D979" i="9"/>
  <c r="C979" i="9"/>
  <c r="H978" i="9"/>
  <c r="G978" i="9"/>
  <c r="D978" i="9"/>
  <c r="C978" i="9"/>
  <c r="H977" i="9"/>
  <c r="G977" i="9"/>
  <c r="D977" i="9"/>
  <c r="C977" i="9"/>
  <c r="H976" i="9"/>
  <c r="G976" i="9"/>
  <c r="D976" i="9"/>
  <c r="C976" i="9"/>
  <c r="H975" i="9"/>
  <c r="G975" i="9"/>
  <c r="D975" i="9"/>
  <c r="C975" i="9"/>
  <c r="H974" i="9"/>
  <c r="G974" i="9"/>
  <c r="D974" i="9"/>
  <c r="C974" i="9"/>
  <c r="H973" i="9"/>
  <c r="G973" i="9"/>
  <c r="D973" i="9"/>
  <c r="C973" i="9"/>
  <c r="H972" i="9"/>
  <c r="G972" i="9"/>
  <c r="D972" i="9"/>
  <c r="C972" i="9"/>
  <c r="H971" i="9"/>
  <c r="G971" i="9"/>
  <c r="D971" i="9"/>
  <c r="C971" i="9"/>
  <c r="H970" i="9"/>
  <c r="G970" i="9"/>
  <c r="D970" i="9"/>
  <c r="C970" i="9"/>
  <c r="H969" i="9"/>
  <c r="G969" i="9"/>
  <c r="D969" i="9"/>
  <c r="C969" i="9"/>
  <c r="H968" i="9"/>
  <c r="G968" i="9"/>
  <c r="D968" i="9"/>
  <c r="C968" i="9"/>
  <c r="H967" i="9"/>
  <c r="G967" i="9"/>
  <c r="D967" i="9"/>
  <c r="C967" i="9"/>
  <c r="H966" i="9"/>
  <c r="G966" i="9"/>
  <c r="D966" i="9"/>
  <c r="C966" i="9"/>
  <c r="H965" i="9"/>
  <c r="G965" i="9"/>
  <c r="D965" i="9"/>
  <c r="C965" i="9"/>
  <c r="H964" i="9"/>
  <c r="G964" i="9"/>
  <c r="D964" i="9"/>
  <c r="C964" i="9"/>
  <c r="H963" i="9"/>
  <c r="G963" i="9"/>
  <c r="D963" i="9"/>
  <c r="C963" i="9"/>
  <c r="H962" i="9"/>
  <c r="G962" i="9"/>
  <c r="D962" i="9"/>
  <c r="C962" i="9"/>
  <c r="H961" i="9"/>
  <c r="G961" i="9"/>
  <c r="D961" i="9"/>
  <c r="C961" i="9"/>
  <c r="H960" i="9"/>
  <c r="G960" i="9"/>
  <c r="D960" i="9"/>
  <c r="C960" i="9"/>
  <c r="H959" i="9"/>
  <c r="G959" i="9"/>
  <c r="D959" i="9"/>
  <c r="C959" i="9"/>
  <c r="H958" i="9"/>
  <c r="G958" i="9"/>
  <c r="D958" i="9"/>
  <c r="C958" i="9"/>
  <c r="H957" i="9"/>
  <c r="G957" i="9"/>
  <c r="D957" i="9"/>
  <c r="C957" i="9"/>
  <c r="H956" i="9"/>
  <c r="G956" i="9"/>
  <c r="D956" i="9"/>
  <c r="C956" i="9"/>
  <c r="H955" i="9"/>
  <c r="G955" i="9"/>
  <c r="D955" i="9"/>
  <c r="C955" i="9"/>
  <c r="H954" i="9"/>
  <c r="G954" i="9"/>
  <c r="D954" i="9"/>
  <c r="C954" i="9"/>
  <c r="H953" i="9"/>
  <c r="G953" i="9"/>
  <c r="D953" i="9"/>
  <c r="C953" i="9"/>
  <c r="H952" i="9"/>
  <c r="G952" i="9"/>
  <c r="D952" i="9"/>
  <c r="C952" i="9"/>
  <c r="H951" i="9"/>
  <c r="G951" i="9"/>
  <c r="D951" i="9"/>
  <c r="C951" i="9"/>
  <c r="H950" i="9"/>
  <c r="G950" i="9"/>
  <c r="D950" i="9"/>
  <c r="C950" i="9"/>
  <c r="H949" i="9"/>
  <c r="G949" i="9"/>
  <c r="D949" i="9"/>
  <c r="C949" i="9"/>
  <c r="H948" i="9"/>
  <c r="G948" i="9"/>
  <c r="D948" i="9"/>
  <c r="C948" i="9"/>
  <c r="H947" i="9"/>
  <c r="G947" i="9"/>
  <c r="D947" i="9"/>
  <c r="C947" i="9"/>
  <c r="H946" i="9"/>
  <c r="G946" i="9"/>
  <c r="D946" i="9"/>
  <c r="C946" i="9"/>
  <c r="H945" i="9"/>
  <c r="G945" i="9"/>
  <c r="D945" i="9"/>
  <c r="C945" i="9"/>
  <c r="H944" i="9"/>
  <c r="G944" i="9"/>
  <c r="D944" i="9"/>
  <c r="C944" i="9"/>
  <c r="H943" i="9"/>
  <c r="G943" i="9"/>
  <c r="D943" i="9"/>
  <c r="C943" i="9"/>
  <c r="H942" i="9"/>
  <c r="G942" i="9"/>
  <c r="D942" i="9"/>
  <c r="C942" i="9"/>
  <c r="H941" i="9"/>
  <c r="G941" i="9"/>
  <c r="D941" i="9"/>
  <c r="C941" i="9"/>
  <c r="H940" i="9"/>
  <c r="G940" i="9"/>
  <c r="D940" i="9"/>
  <c r="C940" i="9"/>
  <c r="H939" i="9"/>
  <c r="G939" i="9"/>
  <c r="D939" i="9"/>
  <c r="C939" i="9"/>
  <c r="H938" i="9"/>
  <c r="G938" i="9"/>
  <c r="D938" i="9"/>
  <c r="C938" i="9"/>
  <c r="H937" i="9"/>
  <c r="G937" i="9"/>
  <c r="D937" i="9"/>
  <c r="C937" i="9"/>
  <c r="H936" i="9"/>
  <c r="G936" i="9"/>
  <c r="D936" i="9"/>
  <c r="C936" i="9"/>
  <c r="H935" i="9"/>
  <c r="G935" i="9"/>
  <c r="D935" i="9"/>
  <c r="C935" i="9"/>
  <c r="H934" i="9"/>
  <c r="G934" i="9"/>
  <c r="D934" i="9"/>
  <c r="C934" i="9"/>
  <c r="H933" i="9"/>
  <c r="G933" i="9"/>
  <c r="D933" i="9"/>
  <c r="C933" i="9"/>
  <c r="H932" i="9"/>
  <c r="G932" i="9"/>
  <c r="D932" i="9"/>
  <c r="C932" i="9"/>
  <c r="H931" i="9"/>
  <c r="G931" i="9"/>
  <c r="D931" i="9"/>
  <c r="C931" i="9"/>
  <c r="H930" i="9"/>
  <c r="G930" i="9"/>
  <c r="D930" i="9"/>
  <c r="C930" i="9"/>
  <c r="H929" i="9"/>
  <c r="G929" i="9"/>
  <c r="D929" i="9"/>
  <c r="C929" i="9"/>
  <c r="H928" i="9"/>
  <c r="G928" i="9"/>
  <c r="D928" i="9"/>
  <c r="C928" i="9"/>
  <c r="H927" i="9"/>
  <c r="G927" i="9"/>
  <c r="D927" i="9"/>
  <c r="C927" i="9"/>
  <c r="H926" i="9"/>
  <c r="G926" i="9"/>
  <c r="D926" i="9"/>
  <c r="C926" i="9"/>
  <c r="H925" i="9"/>
  <c r="G925" i="9"/>
  <c r="D925" i="9"/>
  <c r="C925" i="9"/>
  <c r="H924" i="9"/>
  <c r="G924" i="9"/>
  <c r="D924" i="9"/>
  <c r="C924" i="9"/>
  <c r="H923" i="9"/>
  <c r="G923" i="9"/>
  <c r="D923" i="9"/>
  <c r="C923" i="9"/>
  <c r="H922" i="9"/>
  <c r="G922" i="9"/>
  <c r="D922" i="9"/>
  <c r="C922" i="9"/>
  <c r="H921" i="9"/>
  <c r="G921" i="9"/>
  <c r="D921" i="9"/>
  <c r="C921" i="9"/>
  <c r="H920" i="9"/>
  <c r="G920" i="9"/>
  <c r="D920" i="9"/>
  <c r="C920" i="9"/>
  <c r="H919" i="9"/>
  <c r="G919" i="9"/>
  <c r="D919" i="9"/>
  <c r="C919" i="9"/>
  <c r="H918" i="9"/>
  <c r="G918" i="9"/>
  <c r="D918" i="9"/>
  <c r="C918" i="9"/>
  <c r="H917" i="9"/>
  <c r="G917" i="9"/>
  <c r="D917" i="9"/>
  <c r="C917" i="9"/>
  <c r="H916" i="9"/>
  <c r="G916" i="9"/>
  <c r="D916" i="9"/>
  <c r="C916" i="9"/>
  <c r="H915" i="9"/>
  <c r="G915" i="9"/>
  <c r="D915" i="9"/>
  <c r="C915" i="9"/>
  <c r="H914" i="9"/>
  <c r="G914" i="9"/>
  <c r="D914" i="9"/>
  <c r="C914" i="9"/>
  <c r="H913" i="9"/>
  <c r="G913" i="9"/>
  <c r="D913" i="9"/>
  <c r="C913" i="9"/>
  <c r="H912" i="9"/>
  <c r="G912" i="9"/>
  <c r="D912" i="9"/>
  <c r="C912" i="9"/>
  <c r="H911" i="9"/>
  <c r="G911" i="9"/>
  <c r="D911" i="9"/>
  <c r="C911" i="9"/>
  <c r="H910" i="9"/>
  <c r="G910" i="9"/>
  <c r="D910" i="9"/>
  <c r="C910" i="9"/>
  <c r="H909" i="9"/>
  <c r="G909" i="9"/>
  <c r="D909" i="9"/>
  <c r="C909" i="9"/>
  <c r="H908" i="9"/>
  <c r="G908" i="9"/>
  <c r="D908" i="9"/>
  <c r="C908" i="9"/>
  <c r="H907" i="9"/>
  <c r="G907" i="9"/>
  <c r="D907" i="9"/>
  <c r="C907" i="9"/>
  <c r="H906" i="9"/>
  <c r="G906" i="9"/>
  <c r="D906" i="9"/>
  <c r="C906" i="9"/>
  <c r="H905" i="9"/>
  <c r="G905" i="9"/>
  <c r="D905" i="9"/>
  <c r="C905" i="9"/>
  <c r="H904" i="9"/>
  <c r="G904" i="9"/>
  <c r="D904" i="9"/>
  <c r="C904" i="9"/>
  <c r="H903" i="9"/>
  <c r="G903" i="9"/>
  <c r="D903" i="9"/>
  <c r="C903" i="9"/>
  <c r="H902" i="9"/>
  <c r="G902" i="9"/>
  <c r="D902" i="9"/>
  <c r="C902" i="9"/>
  <c r="H901" i="9"/>
  <c r="G901" i="9"/>
  <c r="D901" i="9"/>
  <c r="C901" i="9"/>
  <c r="H900" i="9"/>
  <c r="G900" i="9"/>
  <c r="D900" i="9"/>
  <c r="C900" i="9"/>
  <c r="H899" i="9"/>
  <c r="G899" i="9"/>
  <c r="D899" i="9"/>
  <c r="C899" i="9"/>
  <c r="H898" i="9"/>
  <c r="G898" i="9"/>
  <c r="D898" i="9"/>
  <c r="C898" i="9"/>
  <c r="H897" i="9"/>
  <c r="G897" i="9"/>
  <c r="D897" i="9"/>
  <c r="C897" i="9"/>
  <c r="H896" i="9"/>
  <c r="G896" i="9"/>
  <c r="D896" i="9"/>
  <c r="C896" i="9"/>
  <c r="H895" i="9"/>
  <c r="G895" i="9"/>
  <c r="D895" i="9"/>
  <c r="C895" i="9"/>
  <c r="H894" i="9"/>
  <c r="G894" i="9"/>
  <c r="D894" i="9"/>
  <c r="C894" i="9"/>
  <c r="H893" i="9"/>
  <c r="G893" i="9"/>
  <c r="D893" i="9"/>
  <c r="C893" i="9"/>
  <c r="H892" i="9"/>
  <c r="G892" i="9"/>
  <c r="D892" i="9"/>
  <c r="C892" i="9"/>
  <c r="H891" i="9"/>
  <c r="G891" i="9"/>
  <c r="D891" i="9"/>
  <c r="C891" i="9"/>
  <c r="H890" i="9"/>
  <c r="G890" i="9"/>
  <c r="D890" i="9"/>
  <c r="C890" i="9"/>
  <c r="H889" i="9"/>
  <c r="G889" i="9"/>
  <c r="D889" i="9"/>
  <c r="C889" i="9"/>
  <c r="H888" i="9"/>
  <c r="G888" i="9"/>
  <c r="D888" i="9"/>
  <c r="C888" i="9"/>
  <c r="H887" i="9"/>
  <c r="G887" i="9"/>
  <c r="D887" i="9"/>
  <c r="C887" i="9"/>
  <c r="H886" i="9"/>
  <c r="G886" i="9"/>
  <c r="D886" i="9"/>
  <c r="C886" i="9"/>
  <c r="H885" i="9"/>
  <c r="G885" i="9"/>
  <c r="D885" i="9"/>
  <c r="C885" i="9"/>
  <c r="H884" i="9"/>
  <c r="G884" i="9"/>
  <c r="D884" i="9"/>
  <c r="C884" i="9"/>
  <c r="H883" i="9"/>
  <c r="G883" i="9"/>
  <c r="D883" i="9"/>
  <c r="C883" i="9"/>
  <c r="H882" i="9"/>
  <c r="G882" i="9"/>
  <c r="D882" i="9"/>
  <c r="C882" i="9"/>
  <c r="H881" i="9"/>
  <c r="G881" i="9"/>
  <c r="D881" i="9"/>
  <c r="C881" i="9"/>
  <c r="H880" i="9"/>
  <c r="G880" i="9"/>
  <c r="D880" i="9"/>
  <c r="C880" i="9"/>
  <c r="H879" i="9"/>
  <c r="G879" i="9"/>
  <c r="D879" i="9"/>
  <c r="C879" i="9"/>
  <c r="H878" i="9"/>
  <c r="G878" i="9"/>
  <c r="D878" i="9"/>
  <c r="C878" i="9"/>
  <c r="H877" i="9"/>
  <c r="G877" i="9"/>
  <c r="D877" i="9"/>
  <c r="C877" i="9"/>
  <c r="H876" i="9"/>
  <c r="G876" i="9"/>
  <c r="D876" i="9"/>
  <c r="C876" i="9"/>
  <c r="H875" i="9"/>
  <c r="G875" i="9"/>
  <c r="D875" i="9"/>
  <c r="C875" i="9"/>
  <c r="H874" i="9"/>
  <c r="G874" i="9"/>
  <c r="D874" i="9"/>
  <c r="C874" i="9"/>
  <c r="H873" i="9"/>
  <c r="G873" i="9"/>
  <c r="D873" i="9"/>
  <c r="C873" i="9"/>
  <c r="H872" i="9"/>
  <c r="G872" i="9"/>
  <c r="D872" i="9"/>
  <c r="C872" i="9"/>
  <c r="H871" i="9"/>
  <c r="G871" i="9"/>
  <c r="D871" i="9"/>
  <c r="C871" i="9"/>
  <c r="H870" i="9"/>
  <c r="G870" i="9"/>
  <c r="D870" i="9"/>
  <c r="C870" i="9"/>
  <c r="H869" i="9"/>
  <c r="G869" i="9"/>
  <c r="D869" i="9"/>
  <c r="C869" i="9"/>
  <c r="H868" i="9"/>
  <c r="G868" i="9"/>
  <c r="D868" i="9"/>
  <c r="C868" i="9"/>
  <c r="H867" i="9"/>
  <c r="G867" i="9"/>
  <c r="D867" i="9"/>
  <c r="C867" i="9"/>
  <c r="H866" i="9"/>
  <c r="G866" i="9"/>
  <c r="D866" i="9"/>
  <c r="C866" i="9"/>
  <c r="H865" i="9"/>
  <c r="G865" i="9"/>
  <c r="D865" i="9"/>
  <c r="C865" i="9"/>
  <c r="H864" i="9"/>
  <c r="G864" i="9"/>
  <c r="D864" i="9"/>
  <c r="C864" i="9"/>
  <c r="H863" i="9"/>
  <c r="G863" i="9"/>
  <c r="D863" i="9"/>
  <c r="C863" i="9"/>
  <c r="H862" i="9"/>
  <c r="G862" i="9"/>
  <c r="D862" i="9"/>
  <c r="C862" i="9"/>
  <c r="H861" i="9"/>
  <c r="G861" i="9"/>
  <c r="D861" i="9"/>
  <c r="C861" i="9"/>
  <c r="H860" i="9"/>
  <c r="G860" i="9"/>
  <c r="D860" i="9"/>
  <c r="C860" i="9"/>
  <c r="H859" i="9"/>
  <c r="G859" i="9"/>
  <c r="D859" i="9"/>
  <c r="C859" i="9"/>
  <c r="H858" i="9"/>
  <c r="G858" i="9"/>
  <c r="D858" i="9"/>
  <c r="C858" i="9"/>
  <c r="H857" i="9"/>
  <c r="G857" i="9"/>
  <c r="D857" i="9"/>
  <c r="C857" i="9"/>
  <c r="H856" i="9"/>
  <c r="G856" i="9"/>
  <c r="D856" i="9"/>
  <c r="C856" i="9"/>
  <c r="H855" i="9"/>
  <c r="G855" i="9"/>
  <c r="D855" i="9"/>
  <c r="C855" i="9"/>
  <c r="H854" i="9"/>
  <c r="G854" i="9"/>
  <c r="D854" i="9"/>
  <c r="C854" i="9"/>
  <c r="H853" i="9"/>
  <c r="G853" i="9"/>
  <c r="D853" i="9"/>
  <c r="C853" i="9"/>
  <c r="H852" i="9"/>
  <c r="G852" i="9"/>
  <c r="D852" i="9"/>
  <c r="C852" i="9"/>
  <c r="H851" i="9"/>
  <c r="G851" i="9"/>
  <c r="D851" i="9"/>
  <c r="C851" i="9"/>
  <c r="H850" i="9"/>
  <c r="G850" i="9"/>
  <c r="D850" i="9"/>
  <c r="C850" i="9"/>
  <c r="H849" i="9"/>
  <c r="G849" i="9"/>
  <c r="D849" i="9"/>
  <c r="C849" i="9"/>
  <c r="H848" i="9"/>
  <c r="G848" i="9"/>
  <c r="D848" i="9"/>
  <c r="C848" i="9"/>
  <c r="H847" i="9"/>
  <c r="G847" i="9"/>
  <c r="D847" i="9"/>
  <c r="C847" i="9"/>
  <c r="H846" i="9"/>
  <c r="G846" i="9"/>
  <c r="D846" i="9"/>
  <c r="C846" i="9"/>
  <c r="H845" i="9"/>
  <c r="G845" i="9"/>
  <c r="D845" i="9"/>
  <c r="C845" i="9"/>
  <c r="H844" i="9"/>
  <c r="G844" i="9"/>
  <c r="D844" i="9"/>
  <c r="C844" i="9"/>
  <c r="H843" i="9"/>
  <c r="G843" i="9"/>
  <c r="D843" i="9"/>
  <c r="C843" i="9"/>
  <c r="H842" i="9"/>
  <c r="G842" i="9"/>
  <c r="D842" i="9"/>
  <c r="C842" i="9"/>
  <c r="H841" i="9"/>
  <c r="G841" i="9"/>
  <c r="D841" i="9"/>
  <c r="C841" i="9"/>
  <c r="H840" i="9"/>
  <c r="G840" i="9"/>
  <c r="D840" i="9"/>
  <c r="C840" i="9"/>
  <c r="H839" i="9"/>
  <c r="G839" i="9"/>
  <c r="D839" i="9"/>
  <c r="C839" i="9"/>
  <c r="H838" i="9"/>
  <c r="G838" i="9"/>
  <c r="D838" i="9"/>
  <c r="C838" i="9"/>
  <c r="H837" i="9"/>
  <c r="G837" i="9"/>
  <c r="D837" i="9"/>
  <c r="C837" i="9"/>
  <c r="H836" i="9"/>
  <c r="G836" i="9"/>
  <c r="D836" i="9"/>
  <c r="C836" i="9"/>
  <c r="H835" i="9"/>
  <c r="G835" i="9"/>
  <c r="D835" i="9"/>
  <c r="C835" i="9"/>
  <c r="H834" i="9"/>
  <c r="G834" i="9"/>
  <c r="D834" i="9"/>
  <c r="C834" i="9"/>
  <c r="H833" i="9"/>
  <c r="G833" i="9"/>
  <c r="D833" i="9"/>
  <c r="C833" i="9"/>
  <c r="H832" i="9"/>
  <c r="G832" i="9"/>
  <c r="D832" i="9"/>
  <c r="C832" i="9"/>
  <c r="H831" i="9"/>
  <c r="G831" i="9"/>
  <c r="D831" i="9"/>
  <c r="C831" i="9"/>
  <c r="H830" i="9"/>
  <c r="G830" i="9"/>
  <c r="D830" i="9"/>
  <c r="C830" i="9"/>
  <c r="H829" i="9"/>
  <c r="G829" i="9"/>
  <c r="D829" i="9"/>
  <c r="C829" i="9"/>
  <c r="H828" i="9"/>
  <c r="G828" i="9"/>
  <c r="D828" i="9"/>
  <c r="C828" i="9"/>
  <c r="H827" i="9"/>
  <c r="G827" i="9"/>
  <c r="D827" i="9"/>
  <c r="C827" i="9"/>
  <c r="H826" i="9"/>
  <c r="G826" i="9"/>
  <c r="D826" i="9"/>
  <c r="C826" i="9"/>
  <c r="H825" i="9"/>
  <c r="G825" i="9"/>
  <c r="D825" i="9"/>
  <c r="C825" i="9"/>
  <c r="H824" i="9"/>
  <c r="G824" i="9"/>
  <c r="D824" i="9"/>
  <c r="C824" i="9"/>
  <c r="H823" i="9"/>
  <c r="G823" i="9"/>
  <c r="D823" i="9"/>
  <c r="C823" i="9"/>
  <c r="H822" i="9"/>
  <c r="G822" i="9"/>
  <c r="D822" i="9"/>
  <c r="C822" i="9"/>
  <c r="H821" i="9"/>
  <c r="G821" i="9"/>
  <c r="D821" i="9"/>
  <c r="C821" i="9"/>
  <c r="H820" i="9"/>
  <c r="G820" i="9"/>
  <c r="D820" i="9"/>
  <c r="C820" i="9"/>
  <c r="H819" i="9"/>
  <c r="G819" i="9"/>
  <c r="D819" i="9"/>
  <c r="C819" i="9"/>
  <c r="H818" i="9"/>
  <c r="G818" i="9"/>
  <c r="D818" i="9"/>
  <c r="C818" i="9"/>
  <c r="H817" i="9"/>
  <c r="G817" i="9"/>
  <c r="D817" i="9"/>
  <c r="C817" i="9"/>
  <c r="H816" i="9"/>
  <c r="G816" i="9"/>
  <c r="D816" i="9"/>
  <c r="C816" i="9"/>
  <c r="H815" i="9"/>
  <c r="G815" i="9"/>
  <c r="D815" i="9"/>
  <c r="C815" i="9"/>
  <c r="H814" i="9"/>
  <c r="G814" i="9"/>
  <c r="D814" i="9"/>
  <c r="C814" i="9"/>
  <c r="H813" i="9"/>
  <c r="G813" i="9"/>
  <c r="D813" i="9"/>
  <c r="C813" i="9"/>
  <c r="H812" i="9"/>
  <c r="G812" i="9"/>
  <c r="D812" i="9"/>
  <c r="C812" i="9"/>
  <c r="H811" i="9"/>
  <c r="G811" i="9"/>
  <c r="D811" i="9"/>
  <c r="C811" i="9"/>
  <c r="H810" i="9"/>
  <c r="G810" i="9"/>
  <c r="D810" i="9"/>
  <c r="C810" i="9"/>
  <c r="H809" i="9"/>
  <c r="G809" i="9"/>
  <c r="D809" i="9"/>
  <c r="C809" i="9"/>
  <c r="H808" i="9"/>
  <c r="G808" i="9"/>
  <c r="D808" i="9"/>
  <c r="C808" i="9"/>
  <c r="H807" i="9"/>
  <c r="G807" i="9"/>
  <c r="D807" i="9"/>
  <c r="C807" i="9"/>
  <c r="H806" i="9"/>
  <c r="G806" i="9"/>
  <c r="D806" i="9"/>
  <c r="C806" i="9"/>
  <c r="H805" i="9"/>
  <c r="G805" i="9"/>
  <c r="D805" i="9"/>
  <c r="C805" i="9"/>
  <c r="H804" i="9"/>
  <c r="G804" i="9"/>
  <c r="D804" i="9"/>
  <c r="C804" i="9"/>
  <c r="H803" i="9"/>
  <c r="G803" i="9"/>
  <c r="D803" i="9"/>
  <c r="C803" i="9"/>
  <c r="H802" i="9"/>
  <c r="G802" i="9"/>
  <c r="D802" i="9"/>
  <c r="C802" i="9"/>
  <c r="H801" i="9"/>
  <c r="G801" i="9"/>
  <c r="D801" i="9"/>
  <c r="C801" i="9"/>
  <c r="H800" i="9"/>
  <c r="G800" i="9"/>
  <c r="D800" i="9"/>
  <c r="C800" i="9"/>
  <c r="H799" i="9"/>
  <c r="G799" i="9"/>
  <c r="D799" i="9"/>
  <c r="C799" i="9"/>
  <c r="H798" i="9"/>
  <c r="G798" i="9"/>
  <c r="D798" i="9"/>
  <c r="C798" i="9"/>
  <c r="H797" i="9"/>
  <c r="G797" i="9"/>
  <c r="D797" i="9"/>
  <c r="C797" i="9"/>
  <c r="H796" i="9"/>
  <c r="G796" i="9"/>
  <c r="D796" i="9"/>
  <c r="C796" i="9"/>
  <c r="H795" i="9"/>
  <c r="G795" i="9"/>
  <c r="D795" i="9"/>
  <c r="C795" i="9"/>
  <c r="H794" i="9"/>
  <c r="G794" i="9"/>
  <c r="D794" i="9"/>
  <c r="C794" i="9"/>
  <c r="H793" i="9"/>
  <c r="G793" i="9"/>
  <c r="D793" i="9"/>
  <c r="C793" i="9"/>
  <c r="H792" i="9"/>
  <c r="G792" i="9"/>
  <c r="D792" i="9"/>
  <c r="C792" i="9"/>
  <c r="H791" i="9"/>
  <c r="G791" i="9"/>
  <c r="D791" i="9"/>
  <c r="C791" i="9"/>
  <c r="H790" i="9"/>
  <c r="G790" i="9"/>
  <c r="D790" i="9"/>
  <c r="C790" i="9"/>
  <c r="H789" i="9"/>
  <c r="G789" i="9"/>
  <c r="D789" i="9"/>
  <c r="C789" i="9"/>
  <c r="H788" i="9"/>
  <c r="G788" i="9"/>
  <c r="D788" i="9"/>
  <c r="C788" i="9"/>
  <c r="H787" i="9"/>
  <c r="G787" i="9"/>
  <c r="D787" i="9"/>
  <c r="C787" i="9"/>
  <c r="H786" i="9"/>
  <c r="G786" i="9"/>
  <c r="D786" i="9"/>
  <c r="C786" i="9"/>
  <c r="H785" i="9"/>
  <c r="G785" i="9"/>
  <c r="D785" i="9"/>
  <c r="C785" i="9"/>
  <c r="H784" i="9"/>
  <c r="G784" i="9"/>
  <c r="D784" i="9"/>
  <c r="C784" i="9"/>
  <c r="H783" i="9"/>
  <c r="G783" i="9"/>
  <c r="D783" i="9"/>
  <c r="C783" i="9"/>
  <c r="H782" i="9"/>
  <c r="G782" i="9"/>
  <c r="D782" i="9"/>
  <c r="C782" i="9"/>
  <c r="H781" i="9"/>
  <c r="G781" i="9"/>
  <c r="D781" i="9"/>
  <c r="C781" i="9"/>
  <c r="H780" i="9"/>
  <c r="G780" i="9"/>
  <c r="D780" i="9"/>
  <c r="C780" i="9"/>
  <c r="H779" i="9"/>
  <c r="G779" i="9"/>
  <c r="D779" i="9"/>
  <c r="C779" i="9"/>
  <c r="H778" i="9"/>
  <c r="G778" i="9"/>
  <c r="D778" i="9"/>
  <c r="C778" i="9"/>
  <c r="H777" i="9"/>
  <c r="G777" i="9"/>
  <c r="D777" i="9"/>
  <c r="C777" i="9"/>
  <c r="H776" i="9"/>
  <c r="G776" i="9"/>
  <c r="D776" i="9"/>
  <c r="C776" i="9"/>
  <c r="H775" i="9"/>
  <c r="G775" i="9"/>
  <c r="D775" i="9"/>
  <c r="C775" i="9"/>
  <c r="H774" i="9"/>
  <c r="G774" i="9"/>
  <c r="D774" i="9"/>
  <c r="C774" i="9"/>
  <c r="H773" i="9"/>
  <c r="G773" i="9"/>
  <c r="D773" i="9"/>
  <c r="C773" i="9"/>
  <c r="H772" i="9"/>
  <c r="G772" i="9"/>
  <c r="D772" i="9"/>
  <c r="C772" i="9"/>
  <c r="H771" i="9"/>
  <c r="G771" i="9"/>
  <c r="D771" i="9"/>
  <c r="C771" i="9"/>
  <c r="H770" i="9"/>
  <c r="G770" i="9"/>
  <c r="D770" i="9"/>
  <c r="C770" i="9"/>
  <c r="H769" i="9"/>
  <c r="G769" i="9"/>
  <c r="D769" i="9"/>
  <c r="C769" i="9"/>
  <c r="H768" i="9"/>
  <c r="G768" i="9"/>
  <c r="D768" i="9"/>
  <c r="C768" i="9"/>
  <c r="H767" i="9"/>
  <c r="G767" i="9"/>
  <c r="D767" i="9"/>
  <c r="C767" i="9"/>
  <c r="H766" i="9"/>
  <c r="G766" i="9"/>
  <c r="D766" i="9"/>
  <c r="C766" i="9"/>
  <c r="H765" i="9"/>
  <c r="G765" i="9"/>
  <c r="D765" i="9"/>
  <c r="C765" i="9"/>
  <c r="H764" i="9"/>
  <c r="G764" i="9"/>
  <c r="D764" i="9"/>
  <c r="C764" i="9"/>
  <c r="H763" i="9"/>
  <c r="G763" i="9"/>
  <c r="D763" i="9"/>
  <c r="C763" i="9"/>
  <c r="H762" i="9"/>
  <c r="G762" i="9"/>
  <c r="D762" i="9"/>
  <c r="C762" i="9"/>
  <c r="H761" i="9"/>
  <c r="G761" i="9"/>
  <c r="D761" i="9"/>
  <c r="C761" i="9"/>
  <c r="H760" i="9"/>
  <c r="G760" i="9"/>
  <c r="D760" i="9"/>
  <c r="C760" i="9"/>
  <c r="H759" i="9"/>
  <c r="G759" i="9"/>
  <c r="D759" i="9"/>
  <c r="C759" i="9"/>
  <c r="H758" i="9"/>
  <c r="G758" i="9"/>
  <c r="D758" i="9"/>
  <c r="C758" i="9"/>
  <c r="H757" i="9"/>
  <c r="G757" i="9"/>
  <c r="D757" i="9"/>
  <c r="C757" i="9"/>
  <c r="H756" i="9"/>
  <c r="G756" i="9"/>
  <c r="D756" i="9"/>
  <c r="C756" i="9"/>
  <c r="H755" i="9"/>
  <c r="G755" i="9"/>
  <c r="D755" i="9"/>
  <c r="C755" i="9"/>
  <c r="H754" i="9"/>
  <c r="G754" i="9"/>
  <c r="D754" i="9"/>
  <c r="C754" i="9"/>
  <c r="H753" i="9"/>
  <c r="G753" i="9"/>
  <c r="D753" i="9"/>
  <c r="C753" i="9"/>
  <c r="H752" i="9"/>
  <c r="G752" i="9"/>
  <c r="D752" i="9"/>
  <c r="C752" i="9"/>
  <c r="H751" i="9"/>
  <c r="G751" i="9"/>
  <c r="D751" i="9"/>
  <c r="C751" i="9"/>
  <c r="H750" i="9"/>
  <c r="G750" i="9"/>
  <c r="D750" i="9"/>
  <c r="C750" i="9"/>
  <c r="H749" i="9"/>
  <c r="G749" i="9"/>
  <c r="D749" i="9"/>
  <c r="C749" i="9"/>
  <c r="H748" i="9"/>
  <c r="G748" i="9"/>
  <c r="D748" i="9"/>
  <c r="C748" i="9"/>
  <c r="H747" i="9"/>
  <c r="G747" i="9"/>
  <c r="D747" i="9"/>
  <c r="C747" i="9"/>
  <c r="H746" i="9"/>
  <c r="G746" i="9"/>
  <c r="D746" i="9"/>
  <c r="C746" i="9"/>
  <c r="H745" i="9"/>
  <c r="G745" i="9"/>
  <c r="D745" i="9"/>
  <c r="C745" i="9"/>
  <c r="H744" i="9"/>
  <c r="G744" i="9"/>
  <c r="D744" i="9"/>
  <c r="C744" i="9"/>
  <c r="H743" i="9"/>
  <c r="G743" i="9"/>
  <c r="D743" i="9"/>
  <c r="C743" i="9"/>
  <c r="H742" i="9"/>
  <c r="G742" i="9"/>
  <c r="D742" i="9"/>
  <c r="C742" i="9"/>
  <c r="H741" i="9"/>
  <c r="G741" i="9"/>
  <c r="D741" i="9"/>
  <c r="C741" i="9"/>
  <c r="H740" i="9"/>
  <c r="G740" i="9"/>
  <c r="D740" i="9"/>
  <c r="C740" i="9"/>
  <c r="H739" i="9"/>
  <c r="G739" i="9"/>
  <c r="D739" i="9"/>
  <c r="C739" i="9"/>
  <c r="H738" i="9"/>
  <c r="G738" i="9"/>
  <c r="D738" i="9"/>
  <c r="C738" i="9"/>
  <c r="H737" i="9"/>
  <c r="G737" i="9"/>
  <c r="D737" i="9"/>
  <c r="C737" i="9"/>
  <c r="H736" i="9"/>
  <c r="G736" i="9"/>
  <c r="D736" i="9"/>
  <c r="C736" i="9"/>
  <c r="H735" i="9"/>
  <c r="G735" i="9"/>
  <c r="D735" i="9"/>
  <c r="C735" i="9"/>
  <c r="H734" i="9"/>
  <c r="G734" i="9"/>
  <c r="D734" i="9"/>
  <c r="C734" i="9"/>
  <c r="H733" i="9"/>
  <c r="G733" i="9"/>
  <c r="D733" i="9"/>
  <c r="C733" i="9"/>
  <c r="H732" i="9"/>
  <c r="G732" i="9"/>
  <c r="D732" i="9"/>
  <c r="C732" i="9"/>
  <c r="H731" i="9"/>
  <c r="G731" i="9"/>
  <c r="D731" i="9"/>
  <c r="C731" i="9"/>
  <c r="H730" i="9"/>
  <c r="G730" i="9"/>
  <c r="D730" i="9"/>
  <c r="C730" i="9"/>
  <c r="H729" i="9"/>
  <c r="G729" i="9"/>
  <c r="D729" i="9"/>
  <c r="C729" i="9"/>
  <c r="H728" i="9"/>
  <c r="G728" i="9"/>
  <c r="D728" i="9"/>
  <c r="C728" i="9"/>
  <c r="H727" i="9"/>
  <c r="G727" i="9"/>
  <c r="D727" i="9"/>
  <c r="C727" i="9"/>
  <c r="H726" i="9"/>
  <c r="G726" i="9"/>
  <c r="D726" i="9"/>
  <c r="C726" i="9"/>
  <c r="H725" i="9"/>
  <c r="G725" i="9"/>
  <c r="D725" i="9"/>
  <c r="C725" i="9"/>
  <c r="H724" i="9"/>
  <c r="G724" i="9"/>
  <c r="D724" i="9"/>
  <c r="C724" i="9"/>
  <c r="H723" i="9"/>
  <c r="G723" i="9"/>
  <c r="D723" i="9"/>
  <c r="C723" i="9"/>
  <c r="H722" i="9"/>
  <c r="G722" i="9"/>
  <c r="D722" i="9"/>
  <c r="C722" i="9"/>
  <c r="H721" i="9"/>
  <c r="G721" i="9"/>
  <c r="D721" i="9"/>
  <c r="C721" i="9"/>
  <c r="H720" i="9"/>
  <c r="G720" i="9"/>
  <c r="D720" i="9"/>
  <c r="C720" i="9"/>
  <c r="H719" i="9"/>
  <c r="G719" i="9"/>
  <c r="D719" i="9"/>
  <c r="C719" i="9"/>
  <c r="H718" i="9"/>
  <c r="G718" i="9"/>
  <c r="D718" i="9"/>
  <c r="C718" i="9"/>
  <c r="H717" i="9"/>
  <c r="G717" i="9"/>
  <c r="D717" i="9"/>
  <c r="C717" i="9"/>
  <c r="H716" i="9"/>
  <c r="G716" i="9"/>
  <c r="D716" i="9"/>
  <c r="C716" i="9"/>
  <c r="H715" i="9"/>
  <c r="G715" i="9"/>
  <c r="D715" i="9"/>
  <c r="C715" i="9"/>
  <c r="H714" i="9"/>
  <c r="G714" i="9"/>
  <c r="D714" i="9"/>
  <c r="C714" i="9"/>
  <c r="H713" i="9"/>
  <c r="G713" i="9"/>
  <c r="D713" i="9"/>
  <c r="C713" i="9"/>
  <c r="H712" i="9"/>
  <c r="G712" i="9"/>
  <c r="D712" i="9"/>
  <c r="C712" i="9"/>
  <c r="H711" i="9"/>
  <c r="G711" i="9"/>
  <c r="D711" i="9"/>
  <c r="C711" i="9"/>
  <c r="H710" i="9"/>
  <c r="G710" i="9"/>
  <c r="D710" i="9"/>
  <c r="C710" i="9"/>
  <c r="H709" i="9"/>
  <c r="G709" i="9"/>
  <c r="D709" i="9"/>
  <c r="C709" i="9"/>
  <c r="H708" i="9"/>
  <c r="G708" i="9"/>
  <c r="D708" i="9"/>
  <c r="C708" i="9"/>
  <c r="H707" i="9"/>
  <c r="G707" i="9"/>
  <c r="D707" i="9"/>
  <c r="C707" i="9"/>
  <c r="H706" i="9"/>
  <c r="G706" i="9"/>
  <c r="D706" i="9"/>
  <c r="C706" i="9"/>
  <c r="H705" i="9"/>
  <c r="G705" i="9"/>
  <c r="D705" i="9"/>
  <c r="C705" i="9"/>
  <c r="H704" i="9"/>
  <c r="G704" i="9"/>
  <c r="D704" i="9"/>
  <c r="C704" i="9"/>
  <c r="H703" i="9"/>
  <c r="G703" i="9"/>
  <c r="D703" i="9"/>
  <c r="C703" i="9"/>
  <c r="H702" i="9"/>
  <c r="G702" i="9"/>
  <c r="D702" i="9"/>
  <c r="C702" i="9"/>
  <c r="H701" i="9"/>
  <c r="G701" i="9"/>
  <c r="D701" i="9"/>
  <c r="C701" i="9"/>
  <c r="H700" i="9"/>
  <c r="G700" i="9"/>
  <c r="D700" i="9"/>
  <c r="C700" i="9"/>
  <c r="H699" i="9"/>
  <c r="G699" i="9"/>
  <c r="D699" i="9"/>
  <c r="C699" i="9"/>
  <c r="H698" i="9"/>
  <c r="G698" i="9"/>
  <c r="D698" i="9"/>
  <c r="C698" i="9"/>
  <c r="H697" i="9"/>
  <c r="G697" i="9"/>
  <c r="D697" i="9"/>
  <c r="C697" i="9"/>
  <c r="H696" i="9"/>
  <c r="G696" i="9"/>
  <c r="D696" i="9"/>
  <c r="C696" i="9"/>
  <c r="H695" i="9"/>
  <c r="G695" i="9"/>
  <c r="D695" i="9"/>
  <c r="C695" i="9"/>
  <c r="H694" i="9"/>
  <c r="G694" i="9"/>
  <c r="D694" i="9"/>
  <c r="C694" i="9"/>
  <c r="H693" i="9"/>
  <c r="G693" i="9"/>
  <c r="D693" i="9"/>
  <c r="C693" i="9"/>
  <c r="H692" i="9"/>
  <c r="G692" i="9"/>
  <c r="D692" i="9"/>
  <c r="C692" i="9"/>
  <c r="H691" i="9"/>
  <c r="G691" i="9"/>
  <c r="D691" i="9"/>
  <c r="C691" i="9"/>
  <c r="H690" i="9"/>
  <c r="G690" i="9"/>
  <c r="D690" i="9"/>
  <c r="C690" i="9"/>
  <c r="H689" i="9"/>
  <c r="G689" i="9"/>
  <c r="D689" i="9"/>
  <c r="C689" i="9"/>
  <c r="H688" i="9"/>
  <c r="G688" i="9"/>
  <c r="D688" i="9"/>
  <c r="C688" i="9"/>
  <c r="H687" i="9"/>
  <c r="G687" i="9"/>
  <c r="D687" i="9"/>
  <c r="C687" i="9"/>
  <c r="H686" i="9"/>
  <c r="G686" i="9"/>
  <c r="D686" i="9"/>
  <c r="C686" i="9"/>
  <c r="H685" i="9"/>
  <c r="G685" i="9"/>
  <c r="D685" i="9"/>
  <c r="C685" i="9"/>
  <c r="H684" i="9"/>
  <c r="G684" i="9"/>
  <c r="D684" i="9"/>
  <c r="C684" i="9"/>
  <c r="H683" i="9"/>
  <c r="G683" i="9"/>
  <c r="D683" i="9"/>
  <c r="C683" i="9"/>
  <c r="H682" i="9"/>
  <c r="G682" i="9"/>
  <c r="D682" i="9"/>
  <c r="C682" i="9"/>
  <c r="H681" i="9"/>
  <c r="G681" i="9"/>
  <c r="D681" i="9"/>
  <c r="C681" i="9"/>
  <c r="H680" i="9"/>
  <c r="G680" i="9"/>
  <c r="D680" i="9"/>
  <c r="C680" i="9"/>
  <c r="H679" i="9"/>
  <c r="G679" i="9"/>
  <c r="D679" i="9"/>
  <c r="C679" i="9"/>
  <c r="H678" i="9"/>
  <c r="G678" i="9"/>
  <c r="D678" i="9"/>
  <c r="C678" i="9"/>
  <c r="H677" i="9"/>
  <c r="G677" i="9"/>
  <c r="D677" i="9"/>
  <c r="C677" i="9"/>
  <c r="H676" i="9"/>
  <c r="G676" i="9"/>
  <c r="D676" i="9"/>
  <c r="C676" i="9"/>
  <c r="H675" i="9"/>
  <c r="G675" i="9"/>
  <c r="D675" i="9"/>
  <c r="C675" i="9"/>
  <c r="H674" i="9"/>
  <c r="G674" i="9"/>
  <c r="D674" i="9"/>
  <c r="C674" i="9"/>
  <c r="H673" i="9"/>
  <c r="G673" i="9"/>
  <c r="D673" i="9"/>
  <c r="C673" i="9"/>
  <c r="H672" i="9"/>
  <c r="G672" i="9"/>
  <c r="D672" i="9"/>
  <c r="C672" i="9"/>
  <c r="H671" i="9"/>
  <c r="G671" i="9"/>
  <c r="D671" i="9"/>
  <c r="C671" i="9"/>
  <c r="H670" i="9"/>
  <c r="G670" i="9"/>
  <c r="D670" i="9"/>
  <c r="C670" i="9"/>
  <c r="H669" i="9"/>
  <c r="G669" i="9"/>
  <c r="D669" i="9"/>
  <c r="C669" i="9"/>
  <c r="H668" i="9"/>
  <c r="G668" i="9"/>
  <c r="D668" i="9"/>
  <c r="C668" i="9"/>
  <c r="H667" i="9"/>
  <c r="G667" i="9"/>
  <c r="D667" i="9"/>
  <c r="C667" i="9"/>
  <c r="H666" i="9"/>
  <c r="G666" i="9"/>
  <c r="D666" i="9"/>
  <c r="C666" i="9"/>
  <c r="H665" i="9"/>
  <c r="G665" i="9"/>
  <c r="D665" i="9"/>
  <c r="C665" i="9"/>
  <c r="H664" i="9"/>
  <c r="G664" i="9"/>
  <c r="D664" i="9"/>
  <c r="C664" i="9"/>
  <c r="H663" i="9"/>
  <c r="G663" i="9"/>
  <c r="D663" i="9"/>
  <c r="C663" i="9"/>
  <c r="H662" i="9"/>
  <c r="G662" i="9"/>
  <c r="D662" i="9"/>
  <c r="C662" i="9"/>
  <c r="H661" i="9"/>
  <c r="G661" i="9"/>
  <c r="D661" i="9"/>
  <c r="C661" i="9"/>
  <c r="H660" i="9"/>
  <c r="G660" i="9"/>
  <c r="D660" i="9"/>
  <c r="C660" i="9"/>
  <c r="H659" i="9"/>
  <c r="G659" i="9"/>
  <c r="D659" i="9"/>
  <c r="C659" i="9"/>
  <c r="H658" i="9"/>
  <c r="G658" i="9"/>
  <c r="D658" i="9"/>
  <c r="C658" i="9"/>
  <c r="H657" i="9"/>
  <c r="G657" i="9"/>
  <c r="D657" i="9"/>
  <c r="C657" i="9"/>
  <c r="H656" i="9"/>
  <c r="G656" i="9"/>
  <c r="D656" i="9"/>
  <c r="C656" i="9"/>
  <c r="H655" i="9"/>
  <c r="G655" i="9"/>
  <c r="D655" i="9"/>
  <c r="C655" i="9"/>
  <c r="H654" i="9"/>
  <c r="G654" i="9"/>
  <c r="D654" i="9"/>
  <c r="C654" i="9"/>
  <c r="H653" i="9"/>
  <c r="G653" i="9"/>
  <c r="D653" i="9"/>
  <c r="C653" i="9"/>
  <c r="H652" i="9"/>
  <c r="G652" i="9"/>
  <c r="D652" i="9"/>
  <c r="C652" i="9"/>
  <c r="H651" i="9"/>
  <c r="G651" i="9"/>
  <c r="D651" i="9"/>
  <c r="C651" i="9"/>
  <c r="H650" i="9"/>
  <c r="G650" i="9"/>
  <c r="D650" i="9"/>
  <c r="C650" i="9"/>
  <c r="H649" i="9"/>
  <c r="G649" i="9"/>
  <c r="D649" i="9"/>
  <c r="C649" i="9"/>
  <c r="H648" i="9"/>
  <c r="G648" i="9"/>
  <c r="D648" i="9"/>
  <c r="C648" i="9"/>
  <c r="H647" i="9"/>
  <c r="G647" i="9"/>
  <c r="D647" i="9"/>
  <c r="C647" i="9"/>
  <c r="H646" i="9"/>
  <c r="G646" i="9"/>
  <c r="D646" i="9"/>
  <c r="C646" i="9"/>
  <c r="H645" i="9"/>
  <c r="G645" i="9"/>
  <c r="D645" i="9"/>
  <c r="C645" i="9"/>
  <c r="H644" i="9"/>
  <c r="G644" i="9"/>
  <c r="D644" i="9"/>
  <c r="C644" i="9"/>
  <c r="H643" i="9"/>
  <c r="G643" i="9"/>
  <c r="D643" i="9"/>
  <c r="C643" i="9"/>
  <c r="H642" i="9"/>
  <c r="G642" i="9"/>
  <c r="D642" i="9"/>
  <c r="C642" i="9"/>
  <c r="H641" i="9"/>
  <c r="G641" i="9"/>
  <c r="D641" i="9"/>
  <c r="C641" i="9"/>
  <c r="H640" i="9"/>
  <c r="G640" i="9"/>
  <c r="D640" i="9"/>
  <c r="C640" i="9"/>
  <c r="H639" i="9"/>
  <c r="G639" i="9"/>
  <c r="D639" i="9"/>
  <c r="C639" i="9"/>
  <c r="H638" i="9"/>
  <c r="G638" i="9"/>
  <c r="D638" i="9"/>
  <c r="C638" i="9"/>
  <c r="H637" i="9"/>
  <c r="G637" i="9"/>
  <c r="D637" i="9"/>
  <c r="C637" i="9"/>
  <c r="H636" i="9"/>
  <c r="G636" i="9"/>
  <c r="D636" i="9"/>
  <c r="C636" i="9"/>
  <c r="H635" i="9"/>
  <c r="G635" i="9"/>
  <c r="D635" i="9"/>
  <c r="C635" i="9"/>
  <c r="H634" i="9"/>
  <c r="G634" i="9"/>
  <c r="D634" i="9"/>
  <c r="C634" i="9"/>
  <c r="H633" i="9"/>
  <c r="G633" i="9"/>
  <c r="D633" i="9"/>
  <c r="C633" i="9"/>
  <c r="H632" i="9"/>
  <c r="G632" i="9"/>
  <c r="D632" i="9"/>
  <c r="C632" i="9"/>
  <c r="H631" i="9"/>
  <c r="G631" i="9"/>
  <c r="D631" i="9"/>
  <c r="C631" i="9"/>
  <c r="H630" i="9"/>
  <c r="G630" i="9"/>
  <c r="D630" i="9"/>
  <c r="C630" i="9"/>
  <c r="H629" i="9"/>
  <c r="G629" i="9"/>
  <c r="D629" i="9"/>
  <c r="C629" i="9"/>
  <c r="H628" i="9"/>
  <c r="G628" i="9"/>
  <c r="D628" i="9"/>
  <c r="C628" i="9"/>
  <c r="H627" i="9"/>
  <c r="G627" i="9"/>
  <c r="D627" i="9"/>
  <c r="C627" i="9"/>
  <c r="H626" i="9"/>
  <c r="G626" i="9"/>
  <c r="D626" i="9"/>
  <c r="C626" i="9"/>
  <c r="H625" i="9"/>
  <c r="G625" i="9"/>
  <c r="D625" i="9"/>
  <c r="C625" i="9"/>
  <c r="H624" i="9"/>
  <c r="G624" i="9"/>
  <c r="D624" i="9"/>
  <c r="C624" i="9"/>
  <c r="H623" i="9"/>
  <c r="G623" i="9"/>
  <c r="D623" i="9"/>
  <c r="C623" i="9"/>
  <c r="H622" i="9"/>
  <c r="G622" i="9"/>
  <c r="D622" i="9"/>
  <c r="C622" i="9"/>
  <c r="H621" i="9"/>
  <c r="G621" i="9"/>
  <c r="D621" i="9"/>
  <c r="C621" i="9"/>
  <c r="H620" i="9"/>
  <c r="G620" i="9"/>
  <c r="D620" i="9"/>
  <c r="C620" i="9"/>
  <c r="H619" i="9"/>
  <c r="G619" i="9"/>
  <c r="D619" i="9"/>
  <c r="C619" i="9"/>
  <c r="H618" i="9"/>
  <c r="G618" i="9"/>
  <c r="D618" i="9"/>
  <c r="C618" i="9"/>
  <c r="H617" i="9"/>
  <c r="G617" i="9"/>
  <c r="D617" i="9"/>
  <c r="C617" i="9"/>
  <c r="H616" i="9"/>
  <c r="G616" i="9"/>
  <c r="D616" i="9"/>
  <c r="C616" i="9"/>
  <c r="H615" i="9"/>
  <c r="G615" i="9"/>
  <c r="D615" i="9"/>
  <c r="C615" i="9"/>
  <c r="H614" i="9"/>
  <c r="G614" i="9"/>
  <c r="D614" i="9"/>
  <c r="C614" i="9"/>
  <c r="H613" i="9"/>
  <c r="G613" i="9"/>
  <c r="D613" i="9"/>
  <c r="C613" i="9"/>
  <c r="H612" i="9"/>
  <c r="G612" i="9"/>
  <c r="D612" i="9"/>
  <c r="C612" i="9"/>
  <c r="H611" i="9"/>
  <c r="G611" i="9"/>
  <c r="D611" i="9"/>
  <c r="C611" i="9"/>
  <c r="H610" i="9"/>
  <c r="G610" i="9"/>
  <c r="D610" i="9"/>
  <c r="C610" i="9"/>
  <c r="H609" i="9"/>
  <c r="G609" i="9"/>
  <c r="D609" i="9"/>
  <c r="C609" i="9"/>
  <c r="H608" i="9"/>
  <c r="G608" i="9"/>
  <c r="D608" i="9"/>
  <c r="C608" i="9"/>
  <c r="H607" i="9"/>
  <c r="G607" i="9"/>
  <c r="D607" i="9"/>
  <c r="C607" i="9"/>
  <c r="H606" i="9"/>
  <c r="G606" i="9"/>
  <c r="D606" i="9"/>
  <c r="C606" i="9"/>
  <c r="H605" i="9"/>
  <c r="G605" i="9"/>
  <c r="D605" i="9"/>
  <c r="C605" i="9"/>
  <c r="H604" i="9"/>
  <c r="G604" i="9"/>
  <c r="D604" i="9"/>
  <c r="C604" i="9"/>
  <c r="H603" i="9"/>
  <c r="G603" i="9"/>
  <c r="D603" i="9"/>
  <c r="C603" i="9"/>
  <c r="H602" i="9"/>
  <c r="G602" i="9"/>
  <c r="D602" i="9"/>
  <c r="C602" i="9"/>
  <c r="H601" i="9"/>
  <c r="G601" i="9"/>
  <c r="D601" i="9"/>
  <c r="C601" i="9"/>
  <c r="H600" i="9"/>
  <c r="G600" i="9"/>
  <c r="D600" i="9"/>
  <c r="C600" i="9"/>
  <c r="H599" i="9"/>
  <c r="G599" i="9"/>
  <c r="D599" i="9"/>
  <c r="C599" i="9"/>
  <c r="H598" i="9"/>
  <c r="G598" i="9"/>
  <c r="D598" i="9"/>
  <c r="C598" i="9"/>
  <c r="H597" i="9"/>
  <c r="G597" i="9"/>
  <c r="D597" i="9"/>
  <c r="C597" i="9"/>
  <c r="H596" i="9"/>
  <c r="G596" i="9"/>
  <c r="D596" i="9"/>
  <c r="C596" i="9"/>
  <c r="H595" i="9"/>
  <c r="G595" i="9"/>
  <c r="D595" i="9"/>
  <c r="C595" i="9"/>
  <c r="H594" i="9"/>
  <c r="G594" i="9"/>
  <c r="D594" i="9"/>
  <c r="C594" i="9"/>
  <c r="H593" i="9"/>
  <c r="G593" i="9"/>
  <c r="D593" i="9"/>
  <c r="C593" i="9"/>
  <c r="H592" i="9"/>
  <c r="G592" i="9"/>
  <c r="D592" i="9"/>
  <c r="C592" i="9"/>
  <c r="H591" i="9"/>
  <c r="G591" i="9"/>
  <c r="D591" i="9"/>
  <c r="C591" i="9"/>
  <c r="H590" i="9"/>
  <c r="G590" i="9"/>
  <c r="D590" i="9"/>
  <c r="C590" i="9"/>
  <c r="H589" i="9"/>
  <c r="G589" i="9"/>
  <c r="D589" i="9"/>
  <c r="C589" i="9"/>
  <c r="H588" i="9"/>
  <c r="G588" i="9"/>
  <c r="D588" i="9"/>
  <c r="C588" i="9"/>
  <c r="H587" i="9"/>
  <c r="G587" i="9"/>
  <c r="D587" i="9"/>
  <c r="C587" i="9"/>
  <c r="H586" i="9"/>
  <c r="G586" i="9"/>
  <c r="D586" i="9"/>
  <c r="C586" i="9"/>
  <c r="H585" i="9"/>
  <c r="G585" i="9"/>
  <c r="D585" i="9"/>
  <c r="C585" i="9"/>
  <c r="H584" i="9"/>
  <c r="G584" i="9"/>
  <c r="D584" i="9"/>
  <c r="C584" i="9"/>
  <c r="H583" i="9"/>
  <c r="G583" i="9"/>
  <c r="D583" i="9"/>
  <c r="C583" i="9"/>
  <c r="H582" i="9"/>
  <c r="G582" i="9"/>
  <c r="D582" i="9"/>
  <c r="C582" i="9"/>
  <c r="H581" i="9"/>
  <c r="G581" i="9"/>
  <c r="D581" i="9"/>
  <c r="C581" i="9"/>
  <c r="H580" i="9"/>
  <c r="G580" i="9"/>
  <c r="D580" i="9"/>
  <c r="C580" i="9"/>
  <c r="H579" i="9"/>
  <c r="G579" i="9"/>
  <c r="D579" i="9"/>
  <c r="C579" i="9"/>
  <c r="H578" i="9"/>
  <c r="G578" i="9"/>
  <c r="D578" i="9"/>
  <c r="C578" i="9"/>
  <c r="H577" i="9"/>
  <c r="G577" i="9"/>
  <c r="D577" i="9"/>
  <c r="C577" i="9"/>
  <c r="H576" i="9"/>
  <c r="G576" i="9"/>
  <c r="D576" i="9"/>
  <c r="C576" i="9"/>
  <c r="H575" i="9"/>
  <c r="G575" i="9"/>
  <c r="D575" i="9"/>
  <c r="C575" i="9"/>
  <c r="H574" i="9"/>
  <c r="G574" i="9"/>
  <c r="D574" i="9"/>
  <c r="C574" i="9"/>
  <c r="H573" i="9"/>
  <c r="G573" i="9"/>
  <c r="D573" i="9"/>
  <c r="C573" i="9"/>
  <c r="H572" i="9"/>
  <c r="G572" i="9"/>
  <c r="D572" i="9"/>
  <c r="C572" i="9"/>
  <c r="H571" i="9"/>
  <c r="G571" i="9"/>
  <c r="D571" i="9"/>
  <c r="C571" i="9"/>
  <c r="H570" i="9"/>
  <c r="G570" i="9"/>
  <c r="D570" i="9"/>
  <c r="C570" i="9"/>
  <c r="H569" i="9"/>
  <c r="G569" i="9"/>
  <c r="D569" i="9"/>
  <c r="C569" i="9"/>
  <c r="H568" i="9"/>
  <c r="G568" i="9"/>
  <c r="D568" i="9"/>
  <c r="C568" i="9"/>
  <c r="H567" i="9"/>
  <c r="G567" i="9"/>
  <c r="D567" i="9"/>
  <c r="C567" i="9"/>
  <c r="H566" i="9"/>
  <c r="G566" i="9"/>
  <c r="D566" i="9"/>
  <c r="C566" i="9"/>
  <c r="H565" i="9"/>
  <c r="G565" i="9"/>
  <c r="D565" i="9"/>
  <c r="C565" i="9"/>
  <c r="H564" i="9"/>
  <c r="G564" i="9"/>
  <c r="D564" i="9"/>
  <c r="C564" i="9"/>
  <c r="H563" i="9"/>
  <c r="G563" i="9"/>
  <c r="D563" i="9"/>
  <c r="C563" i="9"/>
  <c r="H562" i="9"/>
  <c r="G562" i="9"/>
  <c r="D562" i="9"/>
  <c r="C562" i="9"/>
  <c r="H561" i="9"/>
  <c r="G561" i="9"/>
  <c r="D561" i="9"/>
  <c r="C561" i="9"/>
  <c r="H560" i="9"/>
  <c r="G560" i="9"/>
  <c r="D560" i="9"/>
  <c r="C560" i="9"/>
  <c r="H559" i="9"/>
  <c r="G559" i="9"/>
  <c r="D559" i="9"/>
  <c r="C559" i="9"/>
  <c r="H558" i="9"/>
  <c r="G558" i="9"/>
  <c r="D558" i="9"/>
  <c r="C558" i="9"/>
  <c r="H557" i="9"/>
  <c r="G557" i="9"/>
  <c r="D557" i="9"/>
  <c r="C557" i="9"/>
  <c r="H556" i="9"/>
  <c r="G556" i="9"/>
  <c r="D556" i="9"/>
  <c r="C556" i="9"/>
  <c r="H555" i="9"/>
  <c r="G555" i="9"/>
  <c r="D555" i="9"/>
  <c r="C555" i="9"/>
  <c r="H554" i="9"/>
  <c r="G554" i="9"/>
  <c r="D554" i="9"/>
  <c r="C554" i="9"/>
  <c r="H553" i="9"/>
  <c r="G553" i="9"/>
  <c r="D553" i="9"/>
  <c r="C553" i="9"/>
  <c r="H552" i="9"/>
  <c r="G552" i="9"/>
  <c r="D552" i="9"/>
  <c r="C552" i="9"/>
  <c r="H551" i="9"/>
  <c r="G551" i="9"/>
  <c r="D551" i="9"/>
  <c r="C551" i="9"/>
  <c r="H550" i="9"/>
  <c r="G550" i="9"/>
  <c r="D550" i="9"/>
  <c r="C550" i="9"/>
  <c r="H549" i="9"/>
  <c r="G549" i="9"/>
  <c r="D549" i="9"/>
  <c r="C549" i="9"/>
  <c r="H548" i="9"/>
  <c r="G548" i="9"/>
  <c r="D548" i="9"/>
  <c r="C548" i="9"/>
  <c r="H547" i="9"/>
  <c r="G547" i="9"/>
  <c r="D547" i="9"/>
  <c r="C547" i="9"/>
  <c r="H546" i="9"/>
  <c r="G546" i="9"/>
  <c r="D546" i="9"/>
  <c r="C546" i="9"/>
  <c r="H545" i="9"/>
  <c r="G545" i="9"/>
  <c r="D545" i="9"/>
  <c r="C545" i="9"/>
  <c r="H544" i="9"/>
  <c r="G544" i="9"/>
  <c r="D544" i="9"/>
  <c r="C544" i="9"/>
  <c r="H543" i="9"/>
  <c r="G543" i="9"/>
  <c r="D543" i="9"/>
  <c r="C543" i="9"/>
  <c r="H542" i="9"/>
  <c r="G542" i="9"/>
  <c r="D542" i="9"/>
  <c r="C542" i="9"/>
  <c r="H541" i="9"/>
  <c r="G541" i="9"/>
  <c r="D541" i="9"/>
  <c r="C541" i="9"/>
  <c r="H540" i="9"/>
  <c r="G540" i="9"/>
  <c r="D540" i="9"/>
  <c r="C540" i="9"/>
  <c r="H539" i="9"/>
  <c r="G539" i="9"/>
  <c r="D539" i="9"/>
  <c r="C539" i="9"/>
  <c r="H538" i="9"/>
  <c r="G538" i="9"/>
  <c r="D538" i="9"/>
  <c r="C538" i="9"/>
  <c r="H537" i="9"/>
  <c r="G537" i="9"/>
  <c r="D537" i="9"/>
  <c r="C537" i="9"/>
  <c r="H536" i="9"/>
  <c r="G536" i="9"/>
  <c r="D536" i="9"/>
  <c r="C536" i="9"/>
  <c r="H535" i="9"/>
  <c r="G535" i="9"/>
  <c r="D535" i="9"/>
  <c r="C535" i="9"/>
  <c r="H534" i="9"/>
  <c r="G534" i="9"/>
  <c r="D534" i="9"/>
  <c r="C534" i="9"/>
  <c r="H533" i="9"/>
  <c r="G533" i="9"/>
  <c r="D533" i="9"/>
  <c r="C533" i="9"/>
  <c r="H532" i="9"/>
  <c r="G532" i="9"/>
  <c r="D532" i="9"/>
  <c r="C532" i="9"/>
  <c r="H531" i="9"/>
  <c r="G531" i="9"/>
  <c r="D531" i="9"/>
  <c r="C531" i="9"/>
  <c r="H530" i="9"/>
  <c r="G530" i="9"/>
  <c r="D530" i="9"/>
  <c r="C530" i="9"/>
  <c r="H529" i="9"/>
  <c r="G529" i="9"/>
  <c r="D529" i="9"/>
  <c r="C529" i="9"/>
  <c r="H528" i="9"/>
  <c r="G528" i="9"/>
  <c r="D528" i="9"/>
  <c r="C528" i="9"/>
  <c r="H527" i="9"/>
  <c r="G527" i="9"/>
  <c r="D527" i="9"/>
  <c r="C527" i="9"/>
  <c r="H526" i="9"/>
  <c r="G526" i="9"/>
  <c r="D526" i="9"/>
  <c r="C526" i="9"/>
  <c r="H525" i="9"/>
  <c r="G525" i="9"/>
  <c r="D525" i="9"/>
  <c r="C525" i="9"/>
  <c r="H524" i="9"/>
  <c r="G524" i="9"/>
  <c r="D524" i="9"/>
  <c r="C524" i="9"/>
  <c r="H523" i="9"/>
  <c r="G523" i="9"/>
  <c r="D523" i="9"/>
  <c r="C523" i="9"/>
  <c r="H522" i="9"/>
  <c r="G522" i="9"/>
  <c r="D522" i="9"/>
  <c r="C522" i="9"/>
  <c r="H521" i="9"/>
  <c r="G521" i="9"/>
  <c r="D521" i="9"/>
  <c r="C521" i="9"/>
  <c r="H520" i="9"/>
  <c r="G520" i="9"/>
  <c r="D520" i="9"/>
  <c r="C520" i="9"/>
  <c r="H519" i="9"/>
  <c r="G519" i="9"/>
  <c r="D519" i="9"/>
  <c r="C519" i="9"/>
  <c r="H518" i="9"/>
  <c r="G518" i="9"/>
  <c r="D518" i="9"/>
  <c r="C518" i="9"/>
  <c r="H517" i="9"/>
  <c r="G517" i="9"/>
  <c r="D517" i="9"/>
  <c r="C517" i="9"/>
  <c r="H516" i="9"/>
  <c r="G516" i="9"/>
  <c r="D516" i="9"/>
  <c r="C516" i="9"/>
  <c r="H515" i="9"/>
  <c r="G515" i="9"/>
  <c r="D515" i="9"/>
  <c r="C515" i="9"/>
  <c r="H514" i="9"/>
  <c r="G514" i="9"/>
  <c r="D514" i="9"/>
  <c r="C514" i="9"/>
  <c r="H513" i="9"/>
  <c r="G513" i="9"/>
  <c r="D513" i="9"/>
  <c r="C513" i="9"/>
  <c r="H512" i="9"/>
  <c r="G512" i="9"/>
  <c r="D512" i="9"/>
  <c r="C512" i="9"/>
  <c r="H511" i="9"/>
  <c r="G511" i="9"/>
  <c r="D511" i="9"/>
  <c r="C511" i="9"/>
  <c r="H510" i="9"/>
  <c r="G510" i="9"/>
  <c r="D510" i="9"/>
  <c r="C510" i="9"/>
  <c r="H509" i="9"/>
  <c r="G509" i="9"/>
  <c r="D509" i="9"/>
  <c r="C509" i="9"/>
  <c r="H508" i="9"/>
  <c r="G508" i="9"/>
  <c r="D508" i="9"/>
  <c r="C508" i="9"/>
  <c r="H507" i="9"/>
  <c r="G507" i="9"/>
  <c r="D507" i="9"/>
  <c r="C507" i="9"/>
  <c r="H506" i="9"/>
  <c r="G506" i="9"/>
  <c r="D506" i="9"/>
  <c r="C506" i="9"/>
  <c r="H505" i="9"/>
  <c r="G505" i="9"/>
  <c r="D505" i="9"/>
  <c r="C505" i="9"/>
  <c r="H504" i="9"/>
  <c r="G504" i="9"/>
  <c r="D504" i="9"/>
  <c r="C504" i="9"/>
  <c r="H503" i="9"/>
  <c r="G503" i="9"/>
  <c r="D503" i="9"/>
  <c r="C503" i="9"/>
  <c r="H502" i="9"/>
  <c r="G502" i="9"/>
  <c r="D502" i="9"/>
  <c r="C502" i="9"/>
  <c r="H501" i="9"/>
  <c r="G501" i="9"/>
  <c r="D501" i="9"/>
  <c r="C501" i="9"/>
  <c r="H500" i="9"/>
  <c r="G500" i="9"/>
  <c r="D500" i="9"/>
  <c r="C500" i="9"/>
  <c r="H499" i="9"/>
  <c r="G499" i="9"/>
  <c r="D499" i="9"/>
  <c r="C499" i="9"/>
  <c r="H498" i="9"/>
  <c r="G498" i="9"/>
  <c r="D498" i="9"/>
  <c r="C498" i="9"/>
  <c r="H497" i="9"/>
  <c r="G497" i="9"/>
  <c r="D497" i="9"/>
  <c r="C497" i="9"/>
  <c r="H496" i="9"/>
  <c r="G496" i="9"/>
  <c r="D496" i="9"/>
  <c r="C496" i="9"/>
  <c r="H495" i="9"/>
  <c r="G495" i="9"/>
  <c r="D495" i="9"/>
  <c r="C495" i="9"/>
  <c r="H494" i="9"/>
  <c r="G494" i="9"/>
  <c r="D494" i="9"/>
  <c r="C494" i="9"/>
  <c r="H493" i="9"/>
  <c r="G493" i="9"/>
  <c r="D493" i="9"/>
  <c r="C493" i="9"/>
  <c r="H492" i="9"/>
  <c r="G492" i="9"/>
  <c r="D492" i="9"/>
  <c r="C492" i="9"/>
  <c r="H491" i="9"/>
  <c r="G491" i="9"/>
  <c r="D491" i="9"/>
  <c r="C491" i="9"/>
  <c r="H490" i="9"/>
  <c r="G490" i="9"/>
  <c r="D490" i="9"/>
  <c r="C490" i="9"/>
  <c r="H489" i="9"/>
  <c r="G489" i="9"/>
  <c r="D489" i="9"/>
  <c r="C489" i="9"/>
  <c r="H488" i="9"/>
  <c r="G488" i="9"/>
  <c r="D488" i="9"/>
  <c r="C488" i="9"/>
  <c r="H487" i="9"/>
  <c r="G487" i="9"/>
  <c r="D487" i="9"/>
  <c r="C487" i="9"/>
  <c r="H486" i="9"/>
  <c r="G486" i="9"/>
  <c r="D486" i="9"/>
  <c r="C486" i="9"/>
  <c r="H485" i="9"/>
  <c r="G485" i="9"/>
  <c r="D485" i="9"/>
  <c r="C485" i="9"/>
  <c r="H484" i="9"/>
  <c r="G484" i="9"/>
  <c r="D484" i="9"/>
  <c r="C484" i="9"/>
  <c r="H483" i="9"/>
  <c r="G483" i="9"/>
  <c r="D483" i="9"/>
  <c r="C483" i="9"/>
  <c r="H482" i="9"/>
  <c r="G482" i="9"/>
  <c r="D482" i="9"/>
  <c r="C482" i="9"/>
  <c r="H481" i="9"/>
  <c r="G481" i="9"/>
  <c r="D481" i="9"/>
  <c r="C481" i="9"/>
  <c r="H480" i="9"/>
  <c r="G480" i="9"/>
  <c r="D480" i="9"/>
  <c r="C480" i="9"/>
  <c r="H479" i="9"/>
  <c r="G479" i="9"/>
  <c r="D479" i="9"/>
  <c r="C479" i="9"/>
  <c r="H478" i="9"/>
  <c r="G478" i="9"/>
  <c r="D478" i="9"/>
  <c r="C478" i="9"/>
  <c r="H477" i="9"/>
  <c r="G477" i="9"/>
  <c r="D477" i="9"/>
  <c r="C477" i="9"/>
  <c r="H476" i="9"/>
  <c r="G476" i="9"/>
  <c r="D476" i="9"/>
  <c r="C476" i="9"/>
  <c r="H475" i="9"/>
  <c r="G475" i="9"/>
  <c r="D475" i="9"/>
  <c r="C475" i="9"/>
  <c r="H474" i="9"/>
  <c r="G474" i="9"/>
  <c r="D474" i="9"/>
  <c r="C474" i="9"/>
  <c r="H473" i="9"/>
  <c r="G473" i="9"/>
  <c r="D473" i="9"/>
  <c r="C473" i="9"/>
  <c r="H472" i="9"/>
  <c r="G472" i="9"/>
  <c r="D472" i="9"/>
  <c r="C472" i="9"/>
  <c r="H471" i="9"/>
  <c r="G471" i="9"/>
  <c r="D471" i="9"/>
  <c r="C471" i="9"/>
  <c r="H470" i="9"/>
  <c r="G470" i="9"/>
  <c r="D470" i="9"/>
  <c r="C470" i="9"/>
  <c r="H469" i="9"/>
  <c r="G469" i="9"/>
  <c r="D469" i="9"/>
  <c r="C469" i="9"/>
  <c r="H468" i="9"/>
  <c r="G468" i="9"/>
  <c r="D468" i="9"/>
  <c r="C468" i="9"/>
  <c r="H467" i="9"/>
  <c r="G467" i="9"/>
  <c r="D467" i="9"/>
  <c r="C467" i="9"/>
  <c r="H466" i="9"/>
  <c r="G466" i="9"/>
  <c r="D466" i="9"/>
  <c r="C466" i="9"/>
  <c r="H465" i="9"/>
  <c r="G465" i="9"/>
  <c r="D465" i="9"/>
  <c r="C465" i="9"/>
  <c r="H464" i="9"/>
  <c r="G464" i="9"/>
  <c r="D464" i="9"/>
  <c r="C464" i="9"/>
  <c r="H463" i="9"/>
  <c r="G463" i="9"/>
  <c r="D463" i="9"/>
  <c r="C463" i="9"/>
  <c r="H462" i="9"/>
  <c r="G462" i="9"/>
  <c r="D462" i="9"/>
  <c r="C462" i="9"/>
  <c r="H461" i="9"/>
  <c r="G461" i="9"/>
  <c r="D461" i="9"/>
  <c r="C461" i="9"/>
  <c r="H460" i="9"/>
  <c r="G460" i="9"/>
  <c r="D460" i="9"/>
  <c r="C460" i="9"/>
  <c r="H459" i="9"/>
  <c r="G459" i="9"/>
  <c r="D459" i="9"/>
  <c r="C459" i="9"/>
  <c r="H458" i="9"/>
  <c r="G458" i="9"/>
  <c r="D458" i="9"/>
  <c r="C458" i="9"/>
  <c r="H457" i="9"/>
  <c r="G457" i="9"/>
  <c r="D457" i="9"/>
  <c r="C457" i="9"/>
  <c r="H456" i="9"/>
  <c r="G456" i="9"/>
  <c r="D456" i="9"/>
  <c r="C456" i="9"/>
  <c r="H455" i="9"/>
  <c r="G455" i="9"/>
  <c r="D455" i="9"/>
  <c r="C455" i="9"/>
  <c r="H454" i="9"/>
  <c r="G454" i="9"/>
  <c r="D454" i="9"/>
  <c r="C454" i="9"/>
  <c r="H453" i="9"/>
  <c r="G453" i="9"/>
  <c r="D453" i="9"/>
  <c r="C453" i="9"/>
  <c r="H452" i="9"/>
  <c r="G452" i="9"/>
  <c r="D452" i="9"/>
  <c r="C452" i="9"/>
  <c r="H451" i="9"/>
  <c r="G451" i="9"/>
  <c r="D451" i="9"/>
  <c r="C451" i="9"/>
  <c r="H450" i="9"/>
  <c r="G450" i="9"/>
  <c r="D450" i="9"/>
  <c r="C450" i="9"/>
  <c r="H449" i="9"/>
  <c r="G449" i="9"/>
  <c r="D449" i="9"/>
  <c r="C449" i="9"/>
  <c r="H448" i="9"/>
  <c r="G448" i="9"/>
  <c r="D448" i="9"/>
  <c r="C448" i="9"/>
  <c r="H447" i="9"/>
  <c r="G447" i="9"/>
  <c r="D447" i="9"/>
  <c r="C447" i="9"/>
  <c r="H446" i="9"/>
  <c r="G446" i="9"/>
  <c r="D446" i="9"/>
  <c r="C446" i="9"/>
  <c r="H445" i="9"/>
  <c r="G445" i="9"/>
  <c r="D445" i="9"/>
  <c r="C445" i="9"/>
  <c r="H444" i="9"/>
  <c r="G444" i="9"/>
  <c r="D444" i="9"/>
  <c r="C444" i="9"/>
  <c r="H443" i="9"/>
  <c r="G443" i="9"/>
  <c r="D443" i="9"/>
  <c r="C443" i="9"/>
  <c r="H442" i="9"/>
  <c r="G442" i="9"/>
  <c r="D442" i="9"/>
  <c r="C442" i="9"/>
  <c r="H441" i="9"/>
  <c r="G441" i="9"/>
  <c r="D441" i="9"/>
  <c r="C441" i="9"/>
  <c r="H440" i="9"/>
  <c r="G440" i="9"/>
  <c r="D440" i="9"/>
  <c r="C440" i="9"/>
  <c r="H439" i="9"/>
  <c r="G439" i="9"/>
  <c r="D439" i="9"/>
  <c r="C439" i="9"/>
  <c r="H438" i="9"/>
  <c r="G438" i="9"/>
  <c r="D438" i="9"/>
  <c r="C438" i="9"/>
  <c r="H437" i="9"/>
  <c r="G437" i="9"/>
  <c r="D437" i="9"/>
  <c r="C437" i="9"/>
  <c r="H436" i="9"/>
  <c r="G436" i="9"/>
  <c r="D436" i="9"/>
  <c r="C436" i="9"/>
  <c r="H435" i="9"/>
  <c r="G435" i="9"/>
  <c r="D435" i="9"/>
  <c r="C435" i="9"/>
  <c r="H434" i="9"/>
  <c r="G434" i="9"/>
  <c r="D434" i="9"/>
  <c r="C434" i="9"/>
  <c r="H433" i="9"/>
  <c r="G433" i="9"/>
  <c r="D433" i="9"/>
  <c r="C433" i="9"/>
  <c r="H432" i="9"/>
  <c r="G432" i="9"/>
  <c r="D432" i="9"/>
  <c r="C432" i="9"/>
  <c r="H431" i="9"/>
  <c r="G431" i="9"/>
  <c r="D431" i="9"/>
  <c r="C431" i="9"/>
  <c r="H430" i="9"/>
  <c r="G430" i="9"/>
  <c r="D430" i="9"/>
  <c r="C430" i="9"/>
  <c r="H429" i="9"/>
  <c r="G429" i="9"/>
  <c r="D429" i="9"/>
  <c r="C429" i="9"/>
  <c r="H428" i="9"/>
  <c r="G428" i="9"/>
  <c r="D428" i="9"/>
  <c r="C428" i="9"/>
  <c r="H427" i="9"/>
  <c r="G427" i="9"/>
  <c r="D427" i="9"/>
  <c r="C427" i="9"/>
  <c r="H426" i="9"/>
  <c r="G426" i="9"/>
  <c r="D426" i="9"/>
  <c r="C426" i="9"/>
  <c r="H425" i="9"/>
  <c r="G425" i="9"/>
  <c r="D425" i="9"/>
  <c r="C425" i="9"/>
  <c r="H424" i="9"/>
  <c r="G424" i="9"/>
  <c r="D424" i="9"/>
  <c r="C424" i="9"/>
  <c r="H423" i="9"/>
  <c r="G423" i="9"/>
  <c r="D423" i="9"/>
  <c r="C423" i="9"/>
  <c r="H422" i="9"/>
  <c r="G422" i="9"/>
  <c r="D422" i="9"/>
  <c r="C422" i="9"/>
  <c r="H421" i="9"/>
  <c r="G421" i="9"/>
  <c r="D421" i="9"/>
  <c r="C421" i="9"/>
  <c r="H420" i="9"/>
  <c r="G420" i="9"/>
  <c r="D420" i="9"/>
  <c r="C420" i="9"/>
  <c r="H419" i="9"/>
  <c r="G419" i="9"/>
  <c r="D419" i="9"/>
  <c r="C419" i="9"/>
  <c r="H418" i="9"/>
  <c r="G418" i="9"/>
  <c r="D418" i="9"/>
  <c r="C418" i="9"/>
  <c r="H417" i="9"/>
  <c r="G417" i="9"/>
  <c r="D417" i="9"/>
  <c r="C417" i="9"/>
  <c r="H416" i="9"/>
  <c r="G416" i="9"/>
  <c r="D416" i="9"/>
  <c r="C416" i="9"/>
  <c r="H415" i="9"/>
  <c r="G415" i="9"/>
  <c r="D415" i="9"/>
  <c r="C415" i="9"/>
  <c r="H414" i="9"/>
  <c r="G414" i="9"/>
  <c r="D414" i="9"/>
  <c r="C414" i="9"/>
  <c r="H413" i="9"/>
  <c r="G413" i="9"/>
  <c r="D413" i="9"/>
  <c r="C413" i="9"/>
  <c r="H412" i="9"/>
  <c r="G412" i="9"/>
  <c r="D412" i="9"/>
  <c r="C412" i="9"/>
  <c r="H411" i="9"/>
  <c r="G411" i="9"/>
  <c r="D411" i="9"/>
  <c r="C411" i="9"/>
  <c r="H410" i="9"/>
  <c r="G410" i="9"/>
  <c r="D410" i="9"/>
  <c r="C410" i="9"/>
  <c r="H409" i="9"/>
  <c r="G409" i="9"/>
  <c r="D409" i="9"/>
  <c r="C409" i="9"/>
  <c r="H408" i="9"/>
  <c r="G408" i="9"/>
  <c r="D408" i="9"/>
  <c r="C408" i="9"/>
  <c r="H407" i="9"/>
  <c r="G407" i="9"/>
  <c r="D407" i="9"/>
  <c r="C407" i="9"/>
  <c r="H406" i="9"/>
  <c r="G406" i="9"/>
  <c r="D406" i="9"/>
  <c r="C406" i="9"/>
  <c r="H405" i="9"/>
  <c r="G405" i="9"/>
  <c r="D405" i="9"/>
  <c r="C405" i="9"/>
  <c r="H404" i="9"/>
  <c r="G404" i="9"/>
  <c r="D404" i="9"/>
  <c r="C404" i="9"/>
  <c r="H403" i="9"/>
  <c r="G403" i="9"/>
  <c r="D403" i="9"/>
  <c r="C403" i="9"/>
  <c r="H402" i="9"/>
  <c r="G402" i="9"/>
  <c r="D402" i="9"/>
  <c r="C402" i="9"/>
  <c r="H401" i="9"/>
  <c r="G401" i="9"/>
  <c r="D401" i="9"/>
  <c r="C401" i="9"/>
  <c r="H400" i="9"/>
  <c r="G400" i="9"/>
  <c r="D400" i="9"/>
  <c r="C400" i="9"/>
  <c r="H399" i="9"/>
  <c r="G399" i="9"/>
  <c r="D399" i="9"/>
  <c r="C399" i="9"/>
  <c r="H398" i="9"/>
  <c r="G398" i="9"/>
  <c r="D398" i="9"/>
  <c r="C398" i="9"/>
  <c r="H397" i="9"/>
  <c r="G397" i="9"/>
  <c r="D397" i="9"/>
  <c r="C397" i="9"/>
  <c r="H396" i="9"/>
  <c r="G396" i="9"/>
  <c r="D396" i="9"/>
  <c r="C396" i="9"/>
  <c r="H395" i="9"/>
  <c r="G395" i="9"/>
  <c r="D395" i="9"/>
  <c r="C395" i="9"/>
  <c r="H394" i="9"/>
  <c r="G394" i="9"/>
  <c r="D394" i="9"/>
  <c r="C394" i="9"/>
  <c r="H393" i="9"/>
  <c r="G393" i="9"/>
  <c r="D393" i="9"/>
  <c r="C393" i="9"/>
  <c r="H392" i="9"/>
  <c r="G392" i="9"/>
  <c r="D392" i="9"/>
  <c r="C392" i="9"/>
  <c r="H391" i="9"/>
  <c r="G391" i="9"/>
  <c r="D391" i="9"/>
  <c r="C391" i="9"/>
  <c r="H390" i="9"/>
  <c r="G390" i="9"/>
  <c r="D390" i="9"/>
  <c r="C390" i="9"/>
  <c r="H389" i="9"/>
  <c r="G389" i="9"/>
  <c r="D389" i="9"/>
  <c r="C389" i="9"/>
  <c r="H388" i="9"/>
  <c r="G388" i="9"/>
  <c r="D388" i="9"/>
  <c r="C388" i="9"/>
  <c r="H387" i="9"/>
  <c r="G387" i="9"/>
  <c r="D387" i="9"/>
  <c r="C387" i="9"/>
  <c r="H386" i="9"/>
  <c r="G386" i="9"/>
  <c r="D386" i="9"/>
  <c r="C386" i="9"/>
  <c r="H385" i="9"/>
  <c r="G385" i="9"/>
  <c r="D385" i="9"/>
  <c r="C385" i="9"/>
  <c r="H384" i="9"/>
  <c r="G384" i="9"/>
  <c r="D384" i="9"/>
  <c r="C384" i="9"/>
  <c r="H383" i="9"/>
  <c r="G383" i="9"/>
  <c r="D383" i="9"/>
  <c r="C383" i="9"/>
  <c r="H382" i="9"/>
  <c r="G382" i="9"/>
  <c r="D382" i="9"/>
  <c r="C382" i="9"/>
  <c r="H381" i="9"/>
  <c r="G381" i="9"/>
  <c r="D381" i="9"/>
  <c r="C381" i="9"/>
  <c r="H380" i="9"/>
  <c r="G380" i="9"/>
  <c r="D380" i="9"/>
  <c r="C380" i="9"/>
  <c r="H379" i="9"/>
  <c r="G379" i="9"/>
  <c r="D379" i="9"/>
  <c r="C379" i="9"/>
  <c r="H378" i="9"/>
  <c r="G378" i="9"/>
  <c r="D378" i="9"/>
  <c r="C378" i="9"/>
  <c r="H377" i="9"/>
  <c r="G377" i="9"/>
  <c r="D377" i="9"/>
  <c r="C377" i="9"/>
  <c r="H376" i="9"/>
  <c r="G376" i="9"/>
  <c r="D376" i="9"/>
  <c r="C376" i="9"/>
  <c r="H375" i="9"/>
  <c r="G375" i="9"/>
  <c r="D375" i="9"/>
  <c r="C375" i="9"/>
  <c r="H374" i="9"/>
  <c r="G374" i="9"/>
  <c r="D374" i="9"/>
  <c r="C374" i="9"/>
  <c r="H373" i="9"/>
  <c r="G373" i="9"/>
  <c r="D373" i="9"/>
  <c r="C373" i="9"/>
  <c r="H372" i="9"/>
  <c r="G372" i="9"/>
  <c r="D372" i="9"/>
  <c r="C372" i="9"/>
  <c r="H371" i="9"/>
  <c r="G371" i="9"/>
  <c r="D371" i="9"/>
  <c r="C371" i="9"/>
  <c r="H370" i="9"/>
  <c r="G370" i="9"/>
  <c r="D370" i="9"/>
  <c r="C370" i="9"/>
  <c r="H369" i="9"/>
  <c r="G369" i="9"/>
  <c r="D369" i="9"/>
  <c r="C369" i="9"/>
  <c r="H368" i="9"/>
  <c r="G368" i="9"/>
  <c r="D368" i="9"/>
  <c r="C368" i="9"/>
  <c r="H367" i="9"/>
  <c r="G367" i="9"/>
  <c r="D367" i="9"/>
  <c r="C367" i="9"/>
  <c r="H366" i="9"/>
  <c r="G366" i="9"/>
  <c r="D366" i="9"/>
  <c r="C366" i="9"/>
  <c r="H365" i="9"/>
  <c r="G365" i="9"/>
  <c r="D365" i="9"/>
  <c r="C365" i="9"/>
  <c r="H364" i="9"/>
  <c r="G364" i="9"/>
  <c r="D364" i="9"/>
  <c r="C364" i="9"/>
  <c r="H363" i="9"/>
  <c r="G363" i="9"/>
  <c r="D363" i="9"/>
  <c r="C363" i="9"/>
  <c r="H362" i="9"/>
  <c r="G362" i="9"/>
  <c r="D362" i="9"/>
  <c r="C362" i="9"/>
  <c r="H361" i="9"/>
  <c r="G361" i="9"/>
  <c r="D361" i="9"/>
  <c r="C361" i="9"/>
  <c r="H360" i="9"/>
  <c r="G360" i="9"/>
  <c r="D360" i="9"/>
  <c r="C360" i="9"/>
  <c r="H359" i="9"/>
  <c r="G359" i="9"/>
  <c r="D359" i="9"/>
  <c r="C359" i="9"/>
  <c r="H358" i="9"/>
  <c r="G358" i="9"/>
  <c r="D358" i="9"/>
  <c r="C358" i="9"/>
  <c r="H357" i="9"/>
  <c r="G357" i="9"/>
  <c r="D357" i="9"/>
  <c r="C357" i="9"/>
  <c r="H356" i="9"/>
  <c r="G356" i="9"/>
  <c r="D356" i="9"/>
  <c r="C356" i="9"/>
  <c r="H355" i="9"/>
  <c r="G355" i="9"/>
  <c r="D355" i="9"/>
  <c r="C355" i="9"/>
  <c r="H354" i="9"/>
  <c r="G354" i="9"/>
  <c r="D354" i="9"/>
  <c r="C354" i="9"/>
  <c r="H353" i="9"/>
  <c r="G353" i="9"/>
  <c r="D353" i="9"/>
  <c r="C353" i="9"/>
  <c r="H352" i="9"/>
  <c r="G352" i="9"/>
  <c r="D352" i="9"/>
  <c r="C352" i="9"/>
  <c r="H351" i="9"/>
  <c r="G351" i="9"/>
  <c r="D351" i="9"/>
  <c r="C351" i="9"/>
  <c r="H350" i="9"/>
  <c r="G350" i="9"/>
  <c r="D350" i="9"/>
  <c r="C350" i="9"/>
  <c r="H349" i="9"/>
  <c r="G349" i="9"/>
  <c r="D349" i="9"/>
  <c r="C349" i="9"/>
  <c r="H348" i="9"/>
  <c r="G348" i="9"/>
  <c r="D348" i="9"/>
  <c r="C348" i="9"/>
  <c r="H347" i="9"/>
  <c r="G347" i="9"/>
  <c r="D347" i="9"/>
  <c r="C347" i="9"/>
  <c r="H346" i="9"/>
  <c r="G346" i="9"/>
  <c r="D346" i="9"/>
  <c r="C346" i="9"/>
  <c r="H345" i="9"/>
  <c r="G345" i="9"/>
  <c r="D345" i="9"/>
  <c r="C345" i="9"/>
  <c r="H344" i="9"/>
  <c r="G344" i="9"/>
  <c r="D344" i="9"/>
  <c r="C344" i="9"/>
  <c r="H343" i="9"/>
  <c r="G343" i="9"/>
  <c r="D343" i="9"/>
  <c r="C343" i="9"/>
  <c r="H342" i="9"/>
  <c r="G342" i="9"/>
  <c r="D342" i="9"/>
  <c r="C342" i="9"/>
  <c r="H341" i="9"/>
  <c r="G341" i="9"/>
  <c r="D341" i="9"/>
  <c r="C341" i="9"/>
  <c r="H340" i="9"/>
  <c r="G340" i="9"/>
  <c r="D340" i="9"/>
  <c r="C340" i="9"/>
  <c r="H339" i="9"/>
  <c r="G339" i="9"/>
  <c r="D339" i="9"/>
  <c r="C339" i="9"/>
  <c r="H338" i="9"/>
  <c r="G338" i="9"/>
  <c r="D338" i="9"/>
  <c r="C338" i="9"/>
  <c r="H337" i="9"/>
  <c r="G337" i="9"/>
  <c r="D337" i="9"/>
  <c r="C337" i="9"/>
  <c r="H336" i="9"/>
  <c r="G336" i="9"/>
  <c r="D336" i="9"/>
  <c r="C336" i="9"/>
  <c r="H335" i="9"/>
  <c r="G335" i="9"/>
  <c r="D335" i="9"/>
  <c r="C335" i="9"/>
  <c r="H334" i="9"/>
  <c r="G334" i="9"/>
  <c r="D334" i="9"/>
  <c r="C334" i="9"/>
  <c r="H333" i="9"/>
  <c r="G333" i="9"/>
  <c r="D333" i="9"/>
  <c r="C333" i="9"/>
  <c r="H332" i="9"/>
  <c r="G332" i="9"/>
  <c r="D332" i="9"/>
  <c r="C332" i="9"/>
  <c r="H331" i="9"/>
  <c r="G331" i="9"/>
  <c r="D331" i="9"/>
  <c r="C331" i="9"/>
  <c r="H330" i="9"/>
  <c r="G330" i="9"/>
  <c r="D330" i="9"/>
  <c r="C330" i="9"/>
  <c r="H329" i="9"/>
  <c r="G329" i="9"/>
  <c r="D329" i="9"/>
  <c r="C329" i="9"/>
  <c r="H328" i="9"/>
  <c r="G328" i="9"/>
  <c r="D328" i="9"/>
  <c r="C328" i="9"/>
  <c r="H327" i="9"/>
  <c r="G327" i="9"/>
  <c r="D327" i="9"/>
  <c r="C327" i="9"/>
  <c r="H326" i="9"/>
  <c r="G326" i="9"/>
  <c r="D326" i="9"/>
  <c r="C326" i="9"/>
  <c r="H325" i="9"/>
  <c r="G325" i="9"/>
  <c r="D325" i="9"/>
  <c r="C325" i="9"/>
  <c r="H324" i="9"/>
  <c r="G324" i="9"/>
  <c r="D324" i="9"/>
  <c r="C324" i="9"/>
  <c r="H323" i="9"/>
  <c r="G323" i="9"/>
  <c r="D323" i="9"/>
  <c r="C323" i="9"/>
  <c r="H322" i="9"/>
  <c r="G322" i="9"/>
  <c r="D322" i="9"/>
  <c r="C322" i="9"/>
  <c r="H321" i="9"/>
  <c r="G321" i="9"/>
  <c r="D321" i="9"/>
  <c r="C321" i="9"/>
  <c r="H320" i="9"/>
  <c r="G320" i="9"/>
  <c r="D320" i="9"/>
  <c r="C320" i="9"/>
  <c r="H319" i="9"/>
  <c r="G319" i="9"/>
  <c r="D319" i="9"/>
  <c r="C319" i="9"/>
  <c r="H318" i="9"/>
  <c r="G318" i="9"/>
  <c r="D318" i="9"/>
  <c r="C318" i="9"/>
  <c r="H317" i="9"/>
  <c r="G317" i="9"/>
  <c r="D317" i="9"/>
  <c r="C317" i="9"/>
  <c r="H316" i="9"/>
  <c r="G316" i="9"/>
  <c r="D316" i="9"/>
  <c r="C316" i="9"/>
  <c r="H315" i="9"/>
  <c r="G315" i="9"/>
  <c r="D315" i="9"/>
  <c r="C315" i="9"/>
  <c r="H314" i="9"/>
  <c r="G314" i="9"/>
  <c r="D314" i="9"/>
  <c r="C314" i="9"/>
  <c r="H313" i="9"/>
  <c r="G313" i="9"/>
  <c r="D313" i="9"/>
  <c r="C313" i="9"/>
  <c r="H312" i="9"/>
  <c r="G312" i="9"/>
  <c r="D312" i="9"/>
  <c r="C312" i="9"/>
  <c r="H311" i="9"/>
  <c r="G311" i="9"/>
  <c r="D311" i="9"/>
  <c r="C311" i="9"/>
  <c r="H310" i="9"/>
  <c r="G310" i="9"/>
  <c r="D310" i="9"/>
  <c r="C310" i="9"/>
  <c r="H309" i="9"/>
  <c r="G309" i="9"/>
  <c r="D309" i="9"/>
  <c r="C309" i="9"/>
  <c r="H308" i="9"/>
  <c r="G308" i="9"/>
  <c r="D308" i="9"/>
  <c r="C308" i="9"/>
  <c r="H307" i="9"/>
  <c r="G307" i="9"/>
  <c r="D307" i="9"/>
  <c r="C307" i="9"/>
  <c r="H306" i="9"/>
  <c r="G306" i="9"/>
  <c r="D306" i="9"/>
  <c r="C306" i="9"/>
  <c r="H305" i="9"/>
  <c r="G305" i="9"/>
  <c r="D305" i="9"/>
  <c r="C305" i="9"/>
  <c r="H304" i="9"/>
  <c r="G304" i="9"/>
  <c r="D304" i="9"/>
  <c r="C304" i="9"/>
  <c r="H303" i="9"/>
  <c r="G303" i="9"/>
  <c r="D303" i="9"/>
  <c r="C303" i="9"/>
  <c r="H302" i="9"/>
  <c r="G302" i="9"/>
  <c r="D302" i="9"/>
  <c r="C302" i="9"/>
  <c r="H301" i="9"/>
  <c r="G301" i="9"/>
  <c r="D301" i="9"/>
  <c r="C301" i="9"/>
  <c r="H300" i="9"/>
  <c r="G300" i="9"/>
  <c r="D300" i="9"/>
  <c r="C300" i="9"/>
  <c r="H299" i="9"/>
  <c r="G299" i="9"/>
  <c r="D299" i="9"/>
  <c r="C299" i="9"/>
  <c r="H298" i="9"/>
  <c r="G298" i="9"/>
  <c r="D298" i="9"/>
  <c r="C298" i="9"/>
  <c r="H297" i="9"/>
  <c r="G297" i="9"/>
  <c r="D297" i="9"/>
  <c r="C297" i="9"/>
  <c r="H296" i="9"/>
  <c r="G296" i="9"/>
  <c r="D296" i="9"/>
  <c r="C296" i="9"/>
  <c r="H295" i="9"/>
  <c r="G295" i="9"/>
  <c r="D295" i="9"/>
  <c r="C295" i="9"/>
  <c r="H294" i="9"/>
  <c r="G294" i="9"/>
  <c r="D294" i="9"/>
  <c r="C294" i="9"/>
  <c r="H293" i="9"/>
  <c r="G293" i="9"/>
  <c r="D293" i="9"/>
  <c r="C293" i="9"/>
  <c r="H292" i="9"/>
  <c r="G292" i="9"/>
  <c r="D292" i="9"/>
  <c r="C292" i="9"/>
  <c r="H291" i="9"/>
  <c r="G291" i="9"/>
  <c r="D291" i="9"/>
  <c r="C291" i="9"/>
  <c r="H290" i="9"/>
  <c r="G290" i="9"/>
  <c r="D290" i="9"/>
  <c r="C290" i="9"/>
  <c r="H289" i="9"/>
  <c r="G289" i="9"/>
  <c r="D289" i="9"/>
  <c r="C289" i="9"/>
  <c r="H288" i="9"/>
  <c r="G288" i="9"/>
  <c r="D288" i="9"/>
  <c r="C288" i="9"/>
  <c r="H287" i="9"/>
  <c r="G287" i="9"/>
  <c r="D287" i="9"/>
  <c r="C287" i="9"/>
  <c r="H286" i="9"/>
  <c r="G286" i="9"/>
  <c r="D286" i="9"/>
  <c r="C286" i="9"/>
  <c r="H285" i="9"/>
  <c r="G285" i="9"/>
  <c r="D285" i="9"/>
  <c r="C285" i="9"/>
  <c r="H284" i="9"/>
  <c r="G284" i="9"/>
  <c r="D284" i="9"/>
  <c r="C284" i="9"/>
  <c r="H283" i="9"/>
  <c r="G283" i="9"/>
  <c r="D283" i="9"/>
  <c r="C283" i="9"/>
  <c r="H282" i="9"/>
  <c r="G282" i="9"/>
  <c r="D282" i="9"/>
  <c r="C282" i="9"/>
  <c r="H281" i="9"/>
  <c r="G281" i="9"/>
  <c r="D281" i="9"/>
  <c r="C281" i="9"/>
  <c r="H280" i="9"/>
  <c r="G280" i="9"/>
  <c r="D280" i="9"/>
  <c r="C280" i="9"/>
  <c r="H279" i="9"/>
  <c r="G279" i="9"/>
  <c r="D279" i="9"/>
  <c r="C279" i="9"/>
  <c r="H278" i="9"/>
  <c r="G278" i="9"/>
  <c r="D278" i="9"/>
  <c r="C278" i="9"/>
  <c r="H277" i="9"/>
  <c r="G277" i="9"/>
  <c r="D277" i="9"/>
  <c r="C277" i="9"/>
  <c r="H276" i="9"/>
  <c r="G276" i="9"/>
  <c r="D276" i="9"/>
  <c r="C276" i="9"/>
  <c r="H275" i="9"/>
  <c r="G275" i="9"/>
  <c r="D275" i="9"/>
  <c r="C275" i="9"/>
  <c r="H274" i="9"/>
  <c r="G274" i="9"/>
  <c r="D274" i="9"/>
  <c r="C274" i="9"/>
  <c r="H273" i="9"/>
  <c r="G273" i="9"/>
  <c r="D273" i="9"/>
  <c r="C273" i="9"/>
  <c r="H272" i="9"/>
  <c r="G272" i="9"/>
  <c r="D272" i="9"/>
  <c r="C272" i="9"/>
  <c r="H271" i="9"/>
  <c r="G271" i="9"/>
  <c r="D271" i="9"/>
  <c r="C271" i="9"/>
  <c r="H270" i="9"/>
  <c r="G270" i="9"/>
  <c r="D270" i="9"/>
  <c r="C270" i="9"/>
  <c r="H269" i="9"/>
  <c r="G269" i="9"/>
  <c r="D269" i="9"/>
  <c r="C269" i="9"/>
  <c r="H268" i="9"/>
  <c r="G268" i="9"/>
  <c r="D268" i="9"/>
  <c r="C268" i="9"/>
  <c r="H267" i="9"/>
  <c r="G267" i="9"/>
  <c r="D267" i="9"/>
  <c r="C267" i="9"/>
  <c r="H266" i="9"/>
  <c r="G266" i="9"/>
  <c r="D266" i="9"/>
  <c r="C266" i="9"/>
  <c r="H265" i="9"/>
  <c r="G265" i="9"/>
  <c r="D265" i="9"/>
  <c r="C265" i="9"/>
  <c r="H264" i="9"/>
  <c r="G264" i="9"/>
  <c r="D264" i="9"/>
  <c r="C264" i="9"/>
  <c r="H263" i="9"/>
  <c r="G263" i="9"/>
  <c r="D263" i="9"/>
  <c r="C263" i="9"/>
  <c r="H262" i="9"/>
  <c r="G262" i="9"/>
  <c r="D262" i="9"/>
  <c r="C262" i="9"/>
  <c r="H261" i="9"/>
  <c r="G261" i="9"/>
  <c r="D261" i="9"/>
  <c r="C261" i="9"/>
  <c r="H260" i="9"/>
  <c r="G260" i="9"/>
  <c r="D260" i="9"/>
  <c r="C260" i="9"/>
  <c r="H259" i="9"/>
  <c r="G259" i="9"/>
  <c r="D259" i="9"/>
  <c r="C259" i="9"/>
  <c r="H258" i="9"/>
  <c r="G258" i="9"/>
  <c r="D258" i="9"/>
  <c r="C258" i="9"/>
  <c r="H257" i="9"/>
  <c r="G257" i="9"/>
  <c r="D257" i="9"/>
  <c r="C257" i="9"/>
  <c r="H256" i="9"/>
  <c r="G256" i="9"/>
  <c r="D256" i="9"/>
  <c r="C256" i="9"/>
  <c r="H255" i="9"/>
  <c r="G255" i="9"/>
  <c r="D255" i="9"/>
  <c r="C255" i="9"/>
  <c r="H254" i="9"/>
  <c r="G254" i="9"/>
  <c r="D254" i="9"/>
  <c r="C254" i="9"/>
  <c r="H253" i="9"/>
  <c r="G253" i="9"/>
  <c r="D253" i="9"/>
  <c r="C253" i="9"/>
  <c r="H252" i="9"/>
  <c r="G252" i="9"/>
  <c r="D252" i="9"/>
  <c r="C252" i="9"/>
  <c r="H251" i="9"/>
  <c r="G251" i="9"/>
  <c r="D251" i="9"/>
  <c r="C251" i="9"/>
  <c r="H250" i="9"/>
  <c r="G250" i="9"/>
  <c r="D250" i="9"/>
  <c r="C250" i="9"/>
  <c r="H249" i="9"/>
  <c r="G249" i="9"/>
  <c r="D249" i="9"/>
  <c r="C249" i="9"/>
  <c r="H248" i="9"/>
  <c r="G248" i="9"/>
  <c r="D248" i="9"/>
  <c r="C248" i="9"/>
  <c r="H247" i="9"/>
  <c r="G247" i="9"/>
  <c r="D247" i="9"/>
  <c r="C247" i="9"/>
  <c r="H246" i="9"/>
  <c r="G246" i="9"/>
  <c r="D246" i="9"/>
  <c r="C246" i="9"/>
  <c r="H245" i="9"/>
  <c r="G245" i="9"/>
  <c r="D245" i="9"/>
  <c r="C245" i="9"/>
  <c r="H244" i="9"/>
  <c r="G244" i="9"/>
  <c r="D244" i="9"/>
  <c r="C244" i="9"/>
  <c r="H243" i="9"/>
  <c r="G243" i="9"/>
  <c r="D243" i="9"/>
  <c r="C243" i="9"/>
  <c r="H242" i="9"/>
  <c r="G242" i="9"/>
  <c r="D242" i="9"/>
  <c r="C242" i="9"/>
  <c r="H241" i="9"/>
  <c r="G241" i="9"/>
  <c r="D241" i="9"/>
  <c r="C241" i="9"/>
  <c r="H240" i="9"/>
  <c r="G240" i="9"/>
  <c r="D240" i="9"/>
  <c r="C240" i="9"/>
  <c r="H239" i="9"/>
  <c r="G239" i="9"/>
  <c r="D239" i="9"/>
  <c r="C239" i="9"/>
  <c r="H238" i="9"/>
  <c r="G238" i="9"/>
  <c r="D238" i="9"/>
  <c r="C238" i="9"/>
  <c r="H237" i="9"/>
  <c r="G237" i="9"/>
  <c r="D237" i="9"/>
  <c r="C237" i="9"/>
  <c r="H236" i="9"/>
  <c r="G236" i="9"/>
  <c r="D236" i="9"/>
  <c r="C236" i="9"/>
  <c r="H235" i="9"/>
  <c r="G235" i="9"/>
  <c r="D235" i="9"/>
  <c r="C235" i="9"/>
  <c r="H234" i="9"/>
  <c r="G234" i="9"/>
  <c r="D234" i="9"/>
  <c r="C234" i="9"/>
  <c r="H233" i="9"/>
  <c r="G233" i="9"/>
  <c r="D233" i="9"/>
  <c r="C233" i="9"/>
  <c r="H232" i="9"/>
  <c r="G232" i="9"/>
  <c r="D232" i="9"/>
  <c r="C232" i="9"/>
  <c r="H231" i="9"/>
  <c r="G231" i="9"/>
  <c r="D231" i="9"/>
  <c r="C231" i="9"/>
  <c r="H230" i="9"/>
  <c r="G230" i="9"/>
  <c r="D230" i="9"/>
  <c r="C230" i="9"/>
  <c r="H229" i="9"/>
  <c r="G229" i="9"/>
  <c r="D229" i="9"/>
  <c r="C229" i="9"/>
  <c r="H228" i="9"/>
  <c r="G228" i="9"/>
  <c r="D228" i="9"/>
  <c r="C228" i="9"/>
  <c r="H227" i="9"/>
  <c r="G227" i="9"/>
  <c r="D227" i="9"/>
  <c r="C227" i="9"/>
  <c r="H226" i="9"/>
  <c r="G226" i="9"/>
  <c r="D226" i="9"/>
  <c r="C226" i="9"/>
  <c r="H225" i="9"/>
  <c r="G225" i="9"/>
  <c r="D225" i="9"/>
  <c r="C225" i="9"/>
  <c r="H224" i="9"/>
  <c r="G224" i="9"/>
  <c r="D224" i="9"/>
  <c r="C224" i="9"/>
  <c r="H223" i="9"/>
  <c r="G223" i="9"/>
  <c r="D223" i="9"/>
  <c r="C223" i="9"/>
  <c r="H222" i="9"/>
  <c r="G222" i="9"/>
  <c r="D222" i="9"/>
  <c r="C222" i="9"/>
  <c r="H221" i="9"/>
  <c r="G221" i="9"/>
  <c r="D221" i="9"/>
  <c r="C221" i="9"/>
  <c r="H220" i="9"/>
  <c r="G220" i="9"/>
  <c r="D220" i="9"/>
  <c r="C220" i="9"/>
  <c r="H219" i="9"/>
  <c r="G219" i="9"/>
  <c r="D219" i="9"/>
  <c r="C219" i="9"/>
  <c r="H218" i="9"/>
  <c r="G218" i="9"/>
  <c r="D218" i="9"/>
  <c r="C218" i="9"/>
  <c r="H217" i="9"/>
  <c r="G217" i="9"/>
  <c r="D217" i="9"/>
  <c r="C217" i="9"/>
  <c r="H216" i="9"/>
  <c r="G216" i="9"/>
  <c r="D216" i="9"/>
  <c r="C216" i="9"/>
  <c r="H215" i="9"/>
  <c r="G215" i="9"/>
  <c r="D215" i="9"/>
  <c r="C215" i="9"/>
  <c r="H214" i="9"/>
  <c r="G214" i="9"/>
  <c r="D214" i="9"/>
  <c r="C214" i="9"/>
  <c r="H213" i="9"/>
  <c r="G213" i="9"/>
  <c r="D213" i="9"/>
  <c r="C213" i="9"/>
  <c r="H212" i="9"/>
  <c r="G212" i="9"/>
  <c r="D212" i="9"/>
  <c r="C212" i="9"/>
  <c r="H211" i="9"/>
  <c r="G211" i="9"/>
  <c r="D211" i="9"/>
  <c r="C211" i="9"/>
  <c r="H210" i="9"/>
  <c r="G210" i="9"/>
  <c r="D210" i="9"/>
  <c r="C210" i="9"/>
  <c r="H209" i="9"/>
  <c r="G209" i="9"/>
  <c r="D209" i="9"/>
  <c r="C209" i="9"/>
  <c r="H208" i="9"/>
  <c r="G208" i="9"/>
  <c r="D208" i="9"/>
  <c r="C208" i="9"/>
  <c r="H207" i="9"/>
  <c r="G207" i="9"/>
  <c r="D207" i="9"/>
  <c r="C207" i="9"/>
  <c r="H206" i="9"/>
  <c r="G206" i="9"/>
  <c r="D206" i="9"/>
  <c r="C206" i="9"/>
  <c r="H205" i="9"/>
  <c r="G205" i="9"/>
  <c r="D205" i="9"/>
  <c r="C205" i="9"/>
  <c r="H204" i="9"/>
  <c r="G204" i="9"/>
  <c r="D204" i="9"/>
  <c r="C204" i="9"/>
  <c r="H203" i="9"/>
  <c r="G203" i="9"/>
  <c r="D203" i="9"/>
  <c r="C203" i="9"/>
  <c r="H202" i="9"/>
  <c r="G202" i="9"/>
  <c r="D202" i="9"/>
  <c r="C202" i="9"/>
  <c r="H201" i="9"/>
  <c r="G201" i="9"/>
  <c r="D201" i="9"/>
  <c r="C201" i="9"/>
  <c r="H200" i="9"/>
  <c r="G200" i="9"/>
  <c r="D200" i="9"/>
  <c r="C200" i="9"/>
  <c r="H199" i="9"/>
  <c r="G199" i="9"/>
  <c r="D199" i="9"/>
  <c r="C199" i="9"/>
  <c r="H198" i="9"/>
  <c r="G198" i="9"/>
  <c r="D198" i="9"/>
  <c r="C198" i="9"/>
  <c r="H197" i="9"/>
  <c r="G197" i="9"/>
  <c r="D197" i="9"/>
  <c r="C197" i="9"/>
  <c r="H196" i="9"/>
  <c r="G196" i="9"/>
  <c r="D196" i="9"/>
  <c r="C196" i="9"/>
  <c r="H195" i="9"/>
  <c r="G195" i="9"/>
  <c r="D195" i="9"/>
  <c r="C195" i="9"/>
  <c r="H194" i="9"/>
  <c r="G194" i="9"/>
  <c r="D194" i="9"/>
  <c r="C194" i="9"/>
  <c r="H193" i="9"/>
  <c r="G193" i="9"/>
  <c r="D193" i="9"/>
  <c r="C193" i="9"/>
  <c r="H192" i="9"/>
  <c r="G192" i="9"/>
  <c r="D192" i="9"/>
  <c r="C192" i="9"/>
  <c r="H191" i="9"/>
  <c r="G191" i="9"/>
  <c r="D191" i="9"/>
  <c r="C191" i="9"/>
  <c r="H190" i="9"/>
  <c r="G190" i="9"/>
  <c r="D190" i="9"/>
  <c r="C190" i="9"/>
  <c r="H189" i="9"/>
  <c r="G189" i="9"/>
  <c r="D189" i="9"/>
  <c r="C189" i="9"/>
  <c r="H188" i="9"/>
  <c r="G188" i="9"/>
  <c r="D188" i="9"/>
  <c r="C188" i="9"/>
  <c r="H187" i="9"/>
  <c r="G187" i="9"/>
  <c r="D187" i="9"/>
  <c r="C187" i="9"/>
  <c r="H186" i="9"/>
  <c r="G186" i="9"/>
  <c r="D186" i="9"/>
  <c r="C186" i="9"/>
  <c r="H185" i="9"/>
  <c r="G185" i="9"/>
  <c r="D185" i="9"/>
  <c r="C185" i="9"/>
  <c r="H184" i="9"/>
  <c r="G184" i="9"/>
  <c r="D184" i="9"/>
  <c r="C184" i="9"/>
  <c r="H183" i="9"/>
  <c r="G183" i="9"/>
  <c r="D183" i="9"/>
  <c r="C183" i="9"/>
  <c r="H182" i="9"/>
  <c r="G182" i="9"/>
  <c r="D182" i="9"/>
  <c r="C182" i="9"/>
  <c r="H181" i="9"/>
  <c r="G181" i="9"/>
  <c r="D181" i="9"/>
  <c r="C181" i="9"/>
  <c r="H180" i="9"/>
  <c r="G180" i="9"/>
  <c r="D180" i="9"/>
  <c r="C180" i="9"/>
  <c r="H179" i="9"/>
  <c r="G179" i="9"/>
  <c r="D179" i="9"/>
  <c r="C179" i="9"/>
  <c r="H178" i="9"/>
  <c r="G178" i="9"/>
  <c r="D178" i="9"/>
  <c r="C178" i="9"/>
  <c r="H177" i="9"/>
  <c r="G177" i="9"/>
  <c r="D177" i="9"/>
  <c r="C177" i="9"/>
  <c r="H176" i="9"/>
  <c r="G176" i="9"/>
  <c r="D176" i="9"/>
  <c r="C176" i="9"/>
  <c r="H175" i="9"/>
  <c r="G175" i="9"/>
  <c r="D175" i="9"/>
  <c r="C175" i="9"/>
  <c r="H174" i="9"/>
  <c r="G174" i="9"/>
  <c r="D174" i="9"/>
  <c r="C174" i="9"/>
  <c r="H173" i="9"/>
  <c r="G173" i="9"/>
  <c r="D173" i="9"/>
  <c r="C173" i="9"/>
  <c r="H172" i="9"/>
  <c r="G172" i="9"/>
  <c r="D172" i="9"/>
  <c r="C172" i="9"/>
  <c r="H171" i="9"/>
  <c r="G171" i="9"/>
  <c r="D171" i="9"/>
  <c r="C171" i="9"/>
  <c r="H170" i="9"/>
  <c r="G170" i="9"/>
  <c r="D170" i="9"/>
  <c r="C170" i="9"/>
  <c r="H169" i="9"/>
  <c r="G169" i="9"/>
  <c r="D169" i="9"/>
  <c r="C169" i="9"/>
  <c r="H168" i="9"/>
  <c r="G168" i="9"/>
  <c r="D168" i="9"/>
  <c r="C168" i="9"/>
  <c r="H167" i="9"/>
  <c r="G167" i="9"/>
  <c r="D167" i="9"/>
  <c r="C167" i="9"/>
  <c r="H166" i="9"/>
  <c r="G166" i="9"/>
  <c r="D166" i="9"/>
  <c r="C166" i="9"/>
  <c r="H165" i="9"/>
  <c r="G165" i="9"/>
  <c r="D165" i="9"/>
  <c r="C165" i="9"/>
  <c r="H164" i="9"/>
  <c r="G164" i="9"/>
  <c r="D164" i="9"/>
  <c r="C164" i="9"/>
  <c r="H163" i="9"/>
  <c r="G163" i="9"/>
  <c r="D163" i="9"/>
  <c r="C163" i="9"/>
  <c r="H162" i="9"/>
  <c r="G162" i="9"/>
  <c r="D162" i="9"/>
  <c r="C162" i="9"/>
  <c r="H161" i="9"/>
  <c r="G161" i="9"/>
  <c r="D161" i="9"/>
  <c r="C161" i="9"/>
  <c r="H160" i="9"/>
  <c r="G160" i="9"/>
  <c r="D160" i="9"/>
  <c r="C160" i="9"/>
  <c r="H159" i="9"/>
  <c r="G159" i="9"/>
  <c r="D159" i="9"/>
  <c r="C159" i="9"/>
  <c r="H158" i="9"/>
  <c r="G158" i="9"/>
  <c r="D158" i="9"/>
  <c r="C158" i="9"/>
  <c r="H157" i="9"/>
  <c r="G157" i="9"/>
  <c r="D157" i="9"/>
  <c r="C157" i="9"/>
  <c r="H156" i="9"/>
  <c r="G156" i="9"/>
  <c r="D156" i="9"/>
  <c r="C156" i="9"/>
  <c r="H155" i="9"/>
  <c r="G155" i="9"/>
  <c r="D155" i="9"/>
  <c r="C155" i="9"/>
  <c r="H154" i="9"/>
  <c r="G154" i="9"/>
  <c r="D154" i="9"/>
  <c r="C154" i="9"/>
  <c r="H153" i="9"/>
  <c r="G153" i="9"/>
  <c r="D153" i="9"/>
  <c r="C153" i="9"/>
  <c r="H152" i="9"/>
  <c r="G152" i="9"/>
  <c r="D152" i="9"/>
  <c r="C152" i="9"/>
  <c r="H151" i="9"/>
  <c r="G151" i="9"/>
  <c r="D151" i="9"/>
  <c r="C151" i="9"/>
  <c r="H150" i="9"/>
  <c r="G150" i="9"/>
  <c r="D150" i="9"/>
  <c r="C150" i="9"/>
  <c r="H149" i="9"/>
  <c r="G149" i="9"/>
  <c r="D149" i="9"/>
  <c r="C149" i="9"/>
  <c r="H148" i="9"/>
  <c r="G148" i="9"/>
  <c r="D148" i="9"/>
  <c r="C148" i="9"/>
  <c r="H147" i="9"/>
  <c r="G147" i="9"/>
  <c r="D147" i="9"/>
  <c r="C147" i="9"/>
  <c r="H146" i="9"/>
  <c r="G146" i="9"/>
  <c r="D146" i="9"/>
  <c r="C146" i="9"/>
  <c r="H145" i="9"/>
  <c r="G145" i="9"/>
  <c r="D145" i="9"/>
  <c r="C145" i="9"/>
  <c r="H144" i="9"/>
  <c r="G144" i="9"/>
  <c r="D144" i="9"/>
  <c r="C144" i="9"/>
  <c r="H143" i="9"/>
  <c r="G143" i="9"/>
  <c r="D143" i="9"/>
  <c r="C143" i="9"/>
  <c r="H142" i="9"/>
  <c r="G142" i="9"/>
  <c r="D142" i="9"/>
  <c r="C142" i="9"/>
  <c r="H141" i="9"/>
  <c r="G141" i="9"/>
  <c r="D141" i="9"/>
  <c r="C141" i="9"/>
  <c r="H140" i="9"/>
  <c r="G140" i="9"/>
  <c r="D140" i="9"/>
  <c r="C140" i="9"/>
  <c r="H139" i="9"/>
  <c r="G139" i="9"/>
  <c r="D139" i="9"/>
  <c r="C139" i="9"/>
  <c r="H138" i="9"/>
  <c r="G138" i="9"/>
  <c r="D138" i="9"/>
  <c r="C138" i="9"/>
  <c r="H137" i="9"/>
  <c r="G137" i="9"/>
  <c r="D137" i="9"/>
  <c r="C137" i="9"/>
  <c r="H136" i="9"/>
  <c r="G136" i="9"/>
  <c r="D136" i="9"/>
  <c r="C136" i="9"/>
  <c r="H135" i="9"/>
  <c r="G135" i="9"/>
  <c r="D135" i="9"/>
  <c r="C135" i="9"/>
  <c r="H134" i="9"/>
  <c r="G134" i="9"/>
  <c r="D134" i="9"/>
  <c r="C134" i="9"/>
  <c r="H133" i="9"/>
  <c r="G133" i="9"/>
  <c r="D133" i="9"/>
  <c r="C133" i="9"/>
  <c r="H132" i="9"/>
  <c r="G132" i="9"/>
  <c r="D132" i="9"/>
  <c r="C132" i="9"/>
  <c r="H131" i="9"/>
  <c r="G131" i="9"/>
  <c r="D131" i="9"/>
  <c r="C131" i="9"/>
  <c r="H130" i="9"/>
  <c r="G130" i="9"/>
  <c r="D130" i="9"/>
  <c r="C130" i="9"/>
  <c r="H129" i="9"/>
  <c r="G129" i="9"/>
  <c r="D129" i="9"/>
  <c r="C129" i="9"/>
  <c r="H128" i="9"/>
  <c r="G128" i="9"/>
  <c r="D128" i="9"/>
  <c r="C128" i="9"/>
  <c r="H127" i="9"/>
  <c r="G127" i="9"/>
  <c r="D127" i="9"/>
  <c r="C127" i="9"/>
  <c r="H126" i="9"/>
  <c r="G126" i="9"/>
  <c r="D126" i="9"/>
  <c r="C126" i="9"/>
  <c r="H125" i="9"/>
  <c r="G125" i="9"/>
  <c r="D125" i="9"/>
  <c r="C125" i="9"/>
  <c r="H124" i="9"/>
  <c r="G124" i="9"/>
  <c r="D124" i="9"/>
  <c r="C124" i="9"/>
  <c r="H123" i="9"/>
  <c r="G123" i="9"/>
  <c r="D123" i="9"/>
  <c r="C123" i="9"/>
  <c r="H122" i="9"/>
  <c r="G122" i="9"/>
  <c r="D122" i="9"/>
  <c r="C122" i="9"/>
  <c r="H121" i="9"/>
  <c r="G121" i="9"/>
  <c r="D121" i="9"/>
  <c r="C121" i="9"/>
  <c r="H120" i="9"/>
  <c r="G120" i="9"/>
  <c r="D120" i="9"/>
  <c r="C120" i="9"/>
  <c r="H119" i="9"/>
  <c r="G119" i="9"/>
  <c r="D119" i="9"/>
  <c r="C119" i="9"/>
  <c r="H118" i="9"/>
  <c r="G118" i="9"/>
  <c r="D118" i="9"/>
  <c r="C118" i="9"/>
  <c r="H117" i="9"/>
  <c r="G117" i="9"/>
  <c r="D117" i="9"/>
  <c r="C117" i="9"/>
  <c r="H116" i="9"/>
  <c r="G116" i="9"/>
  <c r="D116" i="9"/>
  <c r="C116" i="9"/>
  <c r="H115" i="9"/>
  <c r="G115" i="9"/>
  <c r="D115" i="9"/>
  <c r="C115" i="9"/>
  <c r="H114" i="9"/>
  <c r="G114" i="9"/>
  <c r="D114" i="9"/>
  <c r="C114" i="9"/>
  <c r="H113" i="9"/>
  <c r="G113" i="9"/>
  <c r="D113" i="9"/>
  <c r="C113" i="9"/>
  <c r="H112" i="9"/>
  <c r="G112" i="9"/>
  <c r="D112" i="9"/>
  <c r="C112" i="9"/>
  <c r="H111" i="9"/>
  <c r="G111" i="9"/>
  <c r="D111" i="9"/>
  <c r="C111" i="9"/>
  <c r="H110" i="9"/>
  <c r="G110" i="9"/>
  <c r="D110" i="9"/>
  <c r="C110" i="9"/>
  <c r="H109" i="9"/>
  <c r="G109" i="9"/>
  <c r="D109" i="9"/>
  <c r="C109" i="9"/>
  <c r="H108" i="9"/>
  <c r="G108" i="9"/>
  <c r="D108" i="9"/>
  <c r="C108" i="9"/>
  <c r="H107" i="9"/>
  <c r="G107" i="9"/>
  <c r="D107" i="9"/>
  <c r="C107" i="9"/>
  <c r="H106" i="9"/>
  <c r="G106" i="9"/>
  <c r="D106" i="9"/>
  <c r="C106" i="9"/>
  <c r="H105" i="9"/>
  <c r="G105" i="9"/>
  <c r="D105" i="9"/>
  <c r="C105" i="9"/>
  <c r="H104" i="9"/>
  <c r="G104" i="9"/>
  <c r="D104" i="9"/>
  <c r="C104" i="9"/>
  <c r="H103" i="9"/>
  <c r="G103" i="9"/>
  <c r="D103" i="9"/>
  <c r="C103" i="9"/>
  <c r="H102" i="9"/>
  <c r="G102" i="9"/>
  <c r="D102" i="9"/>
  <c r="C102" i="9"/>
  <c r="H101" i="9"/>
  <c r="G101" i="9"/>
  <c r="D101" i="9"/>
  <c r="C101" i="9"/>
  <c r="H100" i="9"/>
  <c r="G100" i="9"/>
  <c r="D100" i="9"/>
  <c r="C100" i="9"/>
  <c r="H99" i="9"/>
  <c r="G99" i="9"/>
  <c r="D99" i="9"/>
  <c r="C99" i="9"/>
  <c r="H98" i="9"/>
  <c r="G98" i="9"/>
  <c r="D98" i="9"/>
  <c r="C98" i="9"/>
  <c r="H97" i="9"/>
  <c r="G97" i="9"/>
  <c r="D97" i="9"/>
  <c r="C97" i="9"/>
  <c r="H96" i="9"/>
  <c r="G96" i="9"/>
  <c r="D96" i="9"/>
  <c r="C96" i="9"/>
  <c r="H95" i="9"/>
  <c r="G95" i="9"/>
  <c r="D95" i="9"/>
  <c r="C95" i="9"/>
  <c r="H94" i="9"/>
  <c r="G94" i="9"/>
  <c r="D94" i="9"/>
  <c r="C94" i="9"/>
  <c r="H93" i="9"/>
  <c r="G93" i="9"/>
  <c r="D93" i="9"/>
  <c r="C93" i="9"/>
  <c r="H92" i="9"/>
  <c r="G92" i="9"/>
  <c r="D92" i="9"/>
  <c r="C92" i="9"/>
  <c r="H91" i="9"/>
  <c r="G91" i="9"/>
  <c r="D91" i="9"/>
  <c r="C91" i="9"/>
  <c r="H90" i="9"/>
  <c r="G90" i="9"/>
  <c r="D90" i="9"/>
  <c r="C90" i="9"/>
  <c r="H89" i="9"/>
  <c r="G89" i="9"/>
  <c r="D89" i="9"/>
  <c r="C89" i="9"/>
  <c r="H88" i="9"/>
  <c r="G88" i="9"/>
  <c r="D88" i="9"/>
  <c r="C88" i="9"/>
  <c r="H87" i="9"/>
  <c r="G87" i="9"/>
  <c r="D87" i="9"/>
  <c r="C87" i="9"/>
  <c r="H86" i="9"/>
  <c r="G86" i="9"/>
  <c r="D86" i="9"/>
  <c r="C86" i="9"/>
  <c r="H85" i="9"/>
  <c r="G85" i="9"/>
  <c r="D85" i="9"/>
  <c r="C85" i="9"/>
  <c r="H84" i="9"/>
  <c r="G84" i="9"/>
  <c r="D84" i="9"/>
  <c r="C84" i="9"/>
  <c r="H83" i="9"/>
  <c r="G83" i="9"/>
  <c r="D83" i="9"/>
  <c r="C83" i="9"/>
  <c r="H82" i="9"/>
  <c r="G82" i="9"/>
  <c r="D82" i="9"/>
  <c r="C82" i="9"/>
  <c r="H81" i="9"/>
  <c r="G81" i="9"/>
  <c r="D81" i="9"/>
  <c r="C81" i="9"/>
  <c r="H80" i="9"/>
  <c r="G80" i="9"/>
  <c r="D80" i="9"/>
  <c r="C80" i="9"/>
  <c r="H79" i="9"/>
  <c r="G79" i="9"/>
  <c r="D79" i="9"/>
  <c r="C79" i="9"/>
  <c r="H78" i="9"/>
  <c r="G78" i="9"/>
  <c r="D78" i="9"/>
  <c r="C78" i="9"/>
  <c r="H77" i="9"/>
  <c r="G77" i="9"/>
  <c r="D77" i="9"/>
  <c r="C77" i="9"/>
  <c r="H76" i="9"/>
  <c r="G76" i="9"/>
  <c r="D76" i="9"/>
  <c r="C76" i="9"/>
  <c r="H75" i="9"/>
  <c r="G75" i="9"/>
  <c r="D75" i="9"/>
  <c r="C75" i="9"/>
  <c r="H74" i="9"/>
  <c r="G74" i="9"/>
  <c r="D74" i="9"/>
  <c r="C74" i="9"/>
  <c r="H73" i="9"/>
  <c r="G73" i="9"/>
  <c r="D73" i="9"/>
  <c r="C73" i="9"/>
  <c r="H72" i="9"/>
  <c r="G72" i="9"/>
  <c r="D72" i="9"/>
  <c r="C72" i="9"/>
  <c r="H71" i="9"/>
  <c r="G71" i="9"/>
  <c r="D71" i="9"/>
  <c r="C71" i="9"/>
  <c r="H70" i="9"/>
  <c r="G70" i="9"/>
  <c r="D70" i="9"/>
  <c r="C70" i="9"/>
  <c r="H69" i="9"/>
  <c r="G69" i="9"/>
  <c r="D69" i="9"/>
  <c r="C69" i="9"/>
  <c r="H68" i="9"/>
  <c r="G68" i="9"/>
  <c r="D68" i="9"/>
  <c r="C68" i="9"/>
  <c r="H67" i="9"/>
  <c r="G67" i="9"/>
  <c r="D67" i="9"/>
  <c r="C67" i="9"/>
  <c r="H66" i="9"/>
  <c r="G66" i="9"/>
  <c r="D66" i="9"/>
  <c r="C66" i="9"/>
  <c r="H65" i="9"/>
  <c r="G65" i="9"/>
  <c r="D65" i="9"/>
  <c r="C65" i="9"/>
  <c r="H64" i="9"/>
  <c r="G64" i="9"/>
  <c r="D64" i="9"/>
  <c r="C64" i="9"/>
  <c r="H63" i="9"/>
  <c r="G63" i="9"/>
  <c r="D63" i="9"/>
  <c r="C63" i="9"/>
  <c r="H62" i="9"/>
  <c r="G62" i="9"/>
  <c r="D62" i="9"/>
  <c r="C62" i="9"/>
  <c r="H61" i="9"/>
  <c r="G61" i="9"/>
  <c r="D61" i="9"/>
  <c r="C61" i="9"/>
  <c r="H60" i="9"/>
  <c r="G60" i="9"/>
  <c r="D60" i="9"/>
  <c r="C60" i="9"/>
  <c r="H59" i="9"/>
  <c r="G59" i="9"/>
  <c r="D59" i="9"/>
  <c r="C59" i="9"/>
  <c r="H58" i="9"/>
  <c r="G58" i="9"/>
  <c r="D58" i="9"/>
  <c r="C58" i="9"/>
  <c r="H57" i="9"/>
  <c r="G57" i="9"/>
  <c r="D57" i="9"/>
  <c r="C57" i="9"/>
  <c r="H56" i="9"/>
  <c r="G56" i="9"/>
  <c r="D56" i="9"/>
  <c r="C56" i="9"/>
  <c r="H55" i="9"/>
  <c r="G55" i="9"/>
  <c r="D55" i="9"/>
  <c r="C55" i="9"/>
  <c r="H54" i="9"/>
  <c r="G54" i="9"/>
  <c r="D54" i="9"/>
  <c r="C54" i="9"/>
  <c r="H53" i="9"/>
  <c r="G53" i="9"/>
  <c r="D53" i="9"/>
  <c r="C53" i="9"/>
  <c r="H52" i="9"/>
  <c r="G52" i="9"/>
  <c r="D52" i="9"/>
  <c r="C52" i="9"/>
  <c r="H51" i="9"/>
  <c r="G51" i="9"/>
  <c r="D51" i="9"/>
  <c r="C51" i="9"/>
  <c r="H50" i="9"/>
  <c r="G50" i="9"/>
  <c r="D50" i="9"/>
  <c r="C50" i="9"/>
  <c r="H49" i="9"/>
  <c r="G49" i="9"/>
  <c r="D49" i="9"/>
  <c r="C49" i="9"/>
  <c r="H48" i="9"/>
  <c r="G48" i="9"/>
  <c r="D48" i="9"/>
  <c r="C48" i="9"/>
  <c r="H47" i="9"/>
  <c r="G47" i="9"/>
  <c r="D47" i="9"/>
  <c r="C47" i="9"/>
  <c r="H46" i="9"/>
  <c r="G46" i="9"/>
  <c r="D46" i="9"/>
  <c r="C46" i="9"/>
  <c r="H45" i="9"/>
  <c r="G45" i="9"/>
  <c r="D45" i="9"/>
  <c r="C45" i="9"/>
  <c r="H44" i="9"/>
  <c r="G44" i="9"/>
  <c r="D44" i="9"/>
  <c r="C44" i="9"/>
  <c r="H43" i="9"/>
  <c r="G43" i="9"/>
  <c r="D43" i="9"/>
  <c r="C43" i="9"/>
  <c r="H42" i="9"/>
  <c r="G42" i="9"/>
  <c r="D42" i="9"/>
  <c r="C42" i="9"/>
  <c r="H41" i="9"/>
  <c r="G41" i="9"/>
  <c r="D41" i="9"/>
  <c r="C41" i="9"/>
  <c r="H40" i="9"/>
  <c r="G40" i="9"/>
  <c r="D40" i="9"/>
  <c r="C40" i="9"/>
  <c r="H39" i="9"/>
  <c r="G39" i="9"/>
  <c r="D39" i="9"/>
  <c r="C39" i="9"/>
  <c r="H38" i="9"/>
  <c r="G38" i="9"/>
  <c r="D38" i="9"/>
  <c r="C38" i="9"/>
  <c r="H37" i="9"/>
  <c r="G37" i="9"/>
  <c r="D37" i="9"/>
  <c r="C37" i="9"/>
  <c r="H36" i="9"/>
  <c r="G36" i="9"/>
  <c r="D36" i="9"/>
  <c r="C36" i="9"/>
  <c r="H35" i="9"/>
  <c r="G35" i="9"/>
  <c r="D35" i="9"/>
  <c r="C35" i="9"/>
  <c r="H34" i="9"/>
  <c r="G34" i="9"/>
  <c r="D34" i="9"/>
  <c r="C34" i="9"/>
  <c r="H33" i="9"/>
  <c r="G33" i="9"/>
  <c r="D33" i="9"/>
  <c r="C33" i="9"/>
  <c r="H32" i="9"/>
  <c r="G32" i="9"/>
  <c r="D32" i="9"/>
  <c r="C32" i="9"/>
  <c r="H31" i="9"/>
  <c r="G31" i="9"/>
  <c r="D31" i="9"/>
  <c r="C31" i="9"/>
  <c r="H30" i="9"/>
  <c r="G30" i="9"/>
  <c r="D30" i="9"/>
  <c r="C30" i="9"/>
  <c r="H29" i="9"/>
  <c r="G29" i="9"/>
  <c r="D29" i="9"/>
  <c r="C29" i="9"/>
  <c r="H28" i="9"/>
  <c r="G28" i="9"/>
  <c r="D28" i="9"/>
  <c r="C28" i="9"/>
  <c r="H27" i="9"/>
  <c r="G27" i="9"/>
  <c r="D27" i="9"/>
  <c r="C27" i="9"/>
  <c r="H26" i="9"/>
  <c r="G26" i="9"/>
  <c r="D26" i="9"/>
  <c r="C26" i="9"/>
  <c r="H25" i="9"/>
  <c r="G25" i="9"/>
  <c r="D25" i="9"/>
  <c r="C25" i="9"/>
  <c r="H24" i="9"/>
  <c r="G24" i="9"/>
  <c r="D24" i="9"/>
  <c r="C24" i="9"/>
  <c r="H23" i="9"/>
  <c r="G23" i="9"/>
  <c r="D23" i="9"/>
  <c r="C23" i="9"/>
  <c r="H22" i="9"/>
  <c r="G22" i="9"/>
  <c r="D22" i="9"/>
  <c r="C22" i="9"/>
  <c r="H21" i="9"/>
  <c r="G21" i="9"/>
  <c r="D21" i="9"/>
  <c r="C21" i="9"/>
  <c r="H20" i="9"/>
  <c r="G20" i="9"/>
  <c r="D20" i="9"/>
  <c r="C20" i="9"/>
  <c r="H19" i="9"/>
  <c r="G19" i="9"/>
  <c r="D19" i="9"/>
  <c r="C19" i="9"/>
  <c r="H18" i="9"/>
  <c r="G18" i="9"/>
  <c r="D18" i="9"/>
  <c r="C18" i="9"/>
  <c r="H17" i="9"/>
  <c r="G17" i="9"/>
  <c r="D17" i="9"/>
  <c r="C17" i="9"/>
  <c r="H16" i="9"/>
  <c r="G16" i="9"/>
  <c r="D16" i="9"/>
  <c r="C16" i="9"/>
  <c r="H15" i="9"/>
  <c r="G15" i="9"/>
  <c r="D15" i="9"/>
  <c r="C15" i="9"/>
  <c r="H14" i="9"/>
  <c r="G14" i="9"/>
  <c r="D14" i="9"/>
  <c r="C14" i="9"/>
  <c r="H13" i="9"/>
  <c r="G13" i="9"/>
  <c r="D13" i="9"/>
  <c r="C13" i="9"/>
  <c r="H12" i="9"/>
  <c r="G12" i="9"/>
  <c r="D12" i="9"/>
  <c r="C12" i="9"/>
  <c r="H11" i="9"/>
  <c r="G11" i="9"/>
  <c r="D11" i="9"/>
  <c r="C11" i="9"/>
  <c r="H10" i="9"/>
  <c r="G10" i="9"/>
  <c r="D10" i="9"/>
  <c r="C10" i="9"/>
  <c r="H9" i="9"/>
  <c r="G9" i="9"/>
  <c r="D9" i="9"/>
  <c r="C9" i="9"/>
  <c r="H8" i="9"/>
  <c r="G8" i="9"/>
  <c r="D8" i="9"/>
  <c r="C8" i="9"/>
  <c r="H7" i="9"/>
  <c r="G7" i="9"/>
  <c r="D7" i="9"/>
  <c r="C7" i="9"/>
  <c r="H6" i="9"/>
  <c r="G6" i="9"/>
  <c r="D6" i="9"/>
  <c r="C6" i="9"/>
  <c r="H5" i="9"/>
  <c r="G5" i="9"/>
  <c r="D5" i="9"/>
  <c r="C5" i="9"/>
  <c r="H4" i="9"/>
  <c r="G4" i="9"/>
  <c r="D4" i="9"/>
  <c r="C4" i="9"/>
  <c r="H3" i="9"/>
  <c r="G3" i="9"/>
  <c r="D3" i="9"/>
  <c r="C3" i="9"/>
  <c r="AJ235" i="18" l="1"/>
  <c r="AJ236" i="18" s="1"/>
  <c r="AJ238" i="18" s="1"/>
  <c r="AJ242" i="18" s="1"/>
  <c r="R235" i="31"/>
  <c r="R236" i="31" s="1"/>
  <c r="R238" i="31" s="1"/>
  <c r="R242" i="31" s="1"/>
  <c r="Z235" i="31"/>
  <c r="Z236" i="31" s="1"/>
  <c r="Z238" i="31" s="1"/>
  <c r="Z242" i="31" s="1"/>
  <c r="AH235" i="31"/>
  <c r="AH236" i="31" s="1"/>
  <c r="AH238" i="31" s="1"/>
  <c r="AH242" i="31" s="1"/>
  <c r="AP235" i="31"/>
  <c r="AP236" i="31" s="1"/>
  <c r="AP238" i="31" s="1"/>
  <c r="AP242" i="31" s="1"/>
  <c r="K235" i="31"/>
  <c r="K236" i="31" s="1"/>
  <c r="K238" i="31" s="1"/>
  <c r="K242" i="31" s="1"/>
  <c r="S235" i="31"/>
  <c r="S236" i="31" s="1"/>
  <c r="S238" i="31" s="1"/>
  <c r="S242" i="31" s="1"/>
  <c r="AA235" i="31"/>
  <c r="AA236" i="31" s="1"/>
  <c r="AA238" i="31" s="1"/>
  <c r="AA242" i="31" s="1"/>
  <c r="AI235" i="31"/>
  <c r="AI236" i="31" s="1"/>
  <c r="AI238" i="31" s="1"/>
  <c r="AI242" i="31" s="1"/>
  <c r="AQ235" i="31"/>
  <c r="AQ236" i="31" s="1"/>
  <c r="AQ238" i="31" s="1"/>
  <c r="AQ242" i="31" s="1"/>
  <c r="J235" i="31"/>
  <c r="J236" i="31" s="1"/>
  <c r="J238" i="31" s="1"/>
  <c r="J242" i="31" s="1"/>
  <c r="H235" i="31"/>
  <c r="H236" i="31" s="1"/>
  <c r="H238" i="31" s="1"/>
  <c r="H242" i="31" s="1"/>
  <c r="F235" i="31"/>
  <c r="F236" i="31" s="1"/>
  <c r="F238" i="31" s="1"/>
  <c r="F242" i="31" s="1"/>
  <c r="N235" i="29"/>
  <c r="N236" i="29" s="1"/>
  <c r="N238" i="29" s="1"/>
  <c r="N242" i="29" s="1"/>
  <c r="V235" i="29"/>
  <c r="V236" i="29" s="1"/>
  <c r="V238" i="29" s="1"/>
  <c r="V242" i="29" s="1"/>
  <c r="AD235" i="29"/>
  <c r="AD236" i="29" s="1"/>
  <c r="AD238" i="29" s="1"/>
  <c r="AD242" i="29" s="1"/>
  <c r="AL235" i="29"/>
  <c r="AL236" i="29" s="1"/>
  <c r="AL238" i="29" s="1"/>
  <c r="AL242" i="29" s="1"/>
  <c r="O235" i="29"/>
  <c r="O236" i="29" s="1"/>
  <c r="O238" i="29" s="1"/>
  <c r="O242" i="29" s="1"/>
  <c r="W235" i="29"/>
  <c r="W236" i="29" s="1"/>
  <c r="W238" i="29" s="1"/>
  <c r="W242" i="29" s="1"/>
  <c r="AE235" i="29"/>
  <c r="AE236" i="29" s="1"/>
  <c r="AE238" i="29" s="1"/>
  <c r="AE242" i="29" s="1"/>
  <c r="AM235" i="29"/>
  <c r="AM236" i="29" s="1"/>
  <c r="AM238" i="29" s="1"/>
  <c r="AM242" i="29" s="1"/>
  <c r="L235" i="29"/>
  <c r="L236" i="29" s="1"/>
  <c r="L238" i="29" s="1"/>
  <c r="L242" i="29" s="1"/>
  <c r="T235" i="29"/>
  <c r="T236" i="29" s="1"/>
  <c r="T238" i="29" s="1"/>
  <c r="T242" i="29" s="1"/>
  <c r="AB235" i="29"/>
  <c r="AB236" i="29" s="1"/>
  <c r="AB238" i="29" s="1"/>
  <c r="AB242" i="29" s="1"/>
  <c r="AJ235" i="29"/>
  <c r="AJ236" i="29" s="1"/>
  <c r="AJ238" i="29" s="1"/>
  <c r="AJ242" i="29" s="1"/>
  <c r="M235" i="29"/>
  <c r="M236" i="29" s="1"/>
  <c r="M238" i="29" s="1"/>
  <c r="M242" i="29" s="1"/>
  <c r="U235" i="29"/>
  <c r="U236" i="29" s="1"/>
  <c r="U238" i="29" s="1"/>
  <c r="U242" i="29" s="1"/>
  <c r="AC235" i="29"/>
  <c r="AC236" i="29" s="1"/>
  <c r="AC238" i="29" s="1"/>
  <c r="AC242" i="29" s="1"/>
  <c r="AK235" i="29"/>
  <c r="AK236" i="29" s="1"/>
  <c r="AK238" i="29" s="1"/>
  <c r="AK242" i="29" s="1"/>
  <c r="K235" i="29"/>
  <c r="K236" i="29" s="1"/>
  <c r="K238" i="29" s="1"/>
  <c r="K242" i="29" s="1"/>
  <c r="H235" i="29"/>
  <c r="H236" i="29" s="1"/>
  <c r="H238" i="29" s="1"/>
  <c r="H242" i="29" s="1"/>
  <c r="G235" i="29"/>
  <c r="G236" i="29" s="1"/>
  <c r="G238" i="29" s="1"/>
  <c r="G242" i="29" s="1"/>
  <c r="L235" i="28"/>
  <c r="L236" i="28" s="1"/>
  <c r="L238" i="28" s="1"/>
  <c r="L242" i="28" s="1"/>
  <c r="T235" i="28"/>
  <c r="T236" i="28" s="1"/>
  <c r="T238" i="28" s="1"/>
  <c r="T242" i="28" s="1"/>
  <c r="AB235" i="28"/>
  <c r="AB236" i="28" s="1"/>
  <c r="AB238" i="28" s="1"/>
  <c r="AB242" i="28" s="1"/>
  <c r="AJ235" i="28"/>
  <c r="AJ236" i="28" s="1"/>
  <c r="AJ238" i="28" s="1"/>
  <c r="AJ242" i="28" s="1"/>
  <c r="E235" i="28"/>
  <c r="E236" i="28" s="1"/>
  <c r="E238" i="28" s="1"/>
  <c r="E242" i="28" s="1"/>
  <c r="M235" i="28"/>
  <c r="M236" i="28" s="1"/>
  <c r="M238" i="28" s="1"/>
  <c r="M242" i="28" s="1"/>
  <c r="U235" i="28"/>
  <c r="U236" i="28" s="1"/>
  <c r="U238" i="28" s="1"/>
  <c r="U242" i="28" s="1"/>
  <c r="AC235" i="28"/>
  <c r="AC236" i="28" s="1"/>
  <c r="AC238" i="28" s="1"/>
  <c r="AC242" i="28" s="1"/>
  <c r="AK235" i="28"/>
  <c r="AK236" i="28" s="1"/>
  <c r="AK238" i="28" s="1"/>
  <c r="AK242" i="28" s="1"/>
  <c r="N235" i="18"/>
  <c r="N236" i="18" s="1"/>
  <c r="N238" i="18" s="1"/>
  <c r="N242" i="18" s="1"/>
  <c r="V235" i="18"/>
  <c r="V236" i="18" s="1"/>
  <c r="V238" i="18" s="1"/>
  <c r="V242" i="18" s="1"/>
  <c r="AD235" i="18"/>
  <c r="AD236" i="18" s="1"/>
  <c r="AD238" i="18" s="1"/>
  <c r="AD242" i="18" s="1"/>
  <c r="AL235" i="18"/>
  <c r="AL236" i="18" s="1"/>
  <c r="AL238" i="18" s="1"/>
  <c r="AL242" i="18" s="1"/>
  <c r="G235" i="18"/>
  <c r="G236" i="18" s="1"/>
  <c r="G238" i="18" s="1"/>
  <c r="G242" i="18" s="1"/>
  <c r="O235" i="18"/>
  <c r="O236" i="18" s="1"/>
  <c r="O238" i="18" s="1"/>
  <c r="O242" i="18" s="1"/>
  <c r="W235" i="18"/>
  <c r="W236" i="18" s="1"/>
  <c r="W238" i="18" s="1"/>
  <c r="W242" i="18" s="1"/>
  <c r="AE235" i="18"/>
  <c r="AE236" i="18" s="1"/>
  <c r="AE238" i="18" s="1"/>
  <c r="AE242" i="18" s="1"/>
  <c r="AM235" i="18"/>
  <c r="AM236" i="18" s="1"/>
  <c r="AM238" i="18" s="1"/>
  <c r="AM242" i="18" s="1"/>
  <c r="X235" i="18"/>
  <c r="X236" i="18" s="1"/>
  <c r="X238" i="18" s="1"/>
  <c r="X242" i="18" s="1"/>
  <c r="AF235" i="18"/>
  <c r="AF236" i="18" s="1"/>
  <c r="AF238" i="18" s="1"/>
  <c r="AF242" i="18" s="1"/>
  <c r="T235" i="18"/>
  <c r="T236" i="18" s="1"/>
  <c r="T238" i="18" s="1"/>
  <c r="T242" i="18" s="1"/>
  <c r="M235" i="31"/>
  <c r="M236" i="31" s="1"/>
  <c r="M238" i="31" s="1"/>
  <c r="M242" i="31" s="1"/>
  <c r="AO235" i="31"/>
  <c r="AO236" i="31" s="1"/>
  <c r="AO238" i="31" s="1"/>
  <c r="AO242" i="31" s="1"/>
  <c r="Q235" i="31"/>
  <c r="Q236" i="31" s="1"/>
  <c r="Q238" i="31" s="1"/>
  <c r="Q242" i="31" s="1"/>
  <c r="P235" i="31"/>
  <c r="P236" i="31" s="1"/>
  <c r="P238" i="31" s="1"/>
  <c r="P242" i="31" s="1"/>
  <c r="X235" i="31"/>
  <c r="X236" i="31" s="1"/>
  <c r="X238" i="31" s="1"/>
  <c r="X242" i="31" s="1"/>
  <c r="AF235" i="31"/>
  <c r="AF236" i="31" s="1"/>
  <c r="AF238" i="31" s="1"/>
  <c r="AF242" i="31" s="1"/>
  <c r="AN235" i="31"/>
  <c r="AN236" i="31" s="1"/>
  <c r="AN238" i="31" s="1"/>
  <c r="AN242" i="31" s="1"/>
  <c r="E235" i="31"/>
  <c r="E236" i="31" s="1"/>
  <c r="E238" i="31" s="1"/>
  <c r="E242" i="31" s="1"/>
  <c r="G235" i="28"/>
  <c r="G236" i="28" s="1"/>
  <c r="G238" i="28" s="1"/>
  <c r="G242" i="28" s="1"/>
  <c r="O235" i="28"/>
  <c r="O236" i="28" s="1"/>
  <c r="O238" i="28" s="1"/>
  <c r="O242" i="28" s="1"/>
  <c r="W235" i="28"/>
  <c r="W236" i="28" s="1"/>
  <c r="W238" i="28" s="1"/>
  <c r="W242" i="28" s="1"/>
  <c r="AE235" i="28"/>
  <c r="AE236" i="28" s="1"/>
  <c r="AE238" i="28" s="1"/>
  <c r="AE242" i="28" s="1"/>
  <c r="AM235" i="28"/>
  <c r="AM236" i="28" s="1"/>
  <c r="AM238" i="28" s="1"/>
  <c r="AM242" i="28" s="1"/>
  <c r="J235" i="28"/>
  <c r="J236" i="28" s="1"/>
  <c r="J238" i="28" s="1"/>
  <c r="J242" i="28" s="1"/>
  <c r="R235" i="28"/>
  <c r="R236" i="28" s="1"/>
  <c r="R238" i="28" s="1"/>
  <c r="R242" i="28" s="1"/>
  <c r="Z235" i="28"/>
  <c r="Z236" i="28" s="1"/>
  <c r="Z238" i="28" s="1"/>
  <c r="Z242" i="28" s="1"/>
  <c r="AH235" i="28"/>
  <c r="AH236" i="28" s="1"/>
  <c r="AH238" i="28" s="1"/>
  <c r="AH242" i="28" s="1"/>
  <c r="AP235" i="28"/>
  <c r="AP236" i="28" s="1"/>
  <c r="AP238" i="28" s="1"/>
  <c r="AP242" i="28" s="1"/>
  <c r="I235" i="18"/>
  <c r="I236" i="18" s="1"/>
  <c r="I238" i="18" s="1"/>
  <c r="I242" i="18" s="1"/>
  <c r="Q235" i="18"/>
  <c r="Q236" i="18" s="1"/>
  <c r="Q238" i="18" s="1"/>
  <c r="Q242" i="18" s="1"/>
  <c r="Y235" i="18"/>
  <c r="Y236" i="18" s="1"/>
  <c r="Y238" i="18" s="1"/>
  <c r="Y242" i="18" s="1"/>
  <c r="AG235" i="18"/>
  <c r="AG236" i="18" s="1"/>
  <c r="AG238" i="18" s="1"/>
  <c r="AG242" i="18" s="1"/>
  <c r="AO235" i="18"/>
  <c r="AO236" i="18" s="1"/>
  <c r="AO238" i="18" s="1"/>
  <c r="AO242" i="18" s="1"/>
  <c r="L235" i="18"/>
  <c r="L236" i="18" s="1"/>
  <c r="L238" i="18" s="1"/>
  <c r="L242" i="18" s="1"/>
  <c r="AN235" i="18"/>
  <c r="AN236" i="18" s="1"/>
  <c r="AN238" i="18" s="1"/>
  <c r="AN242" i="18" s="1"/>
  <c r="N235" i="31"/>
  <c r="N236" i="31" s="1"/>
  <c r="N238" i="31" s="1"/>
  <c r="N242" i="31" s="1"/>
  <c r="V235" i="31"/>
  <c r="V236" i="31" s="1"/>
  <c r="V238" i="31" s="1"/>
  <c r="V242" i="31" s="1"/>
  <c r="AD235" i="31"/>
  <c r="AD236" i="31" s="1"/>
  <c r="AD238" i="31" s="1"/>
  <c r="AD242" i="31" s="1"/>
  <c r="AL235" i="31"/>
  <c r="AL236" i="31" s="1"/>
  <c r="AL238" i="31" s="1"/>
  <c r="AL242" i="31" s="1"/>
  <c r="U235" i="31"/>
  <c r="U236" i="31" s="1"/>
  <c r="U238" i="31" s="1"/>
  <c r="U242" i="31" s="1"/>
  <c r="O235" i="31"/>
  <c r="O236" i="31" s="1"/>
  <c r="O238" i="31" s="1"/>
  <c r="O242" i="31" s="1"/>
  <c r="W235" i="31"/>
  <c r="W236" i="31" s="1"/>
  <c r="W238" i="31" s="1"/>
  <c r="W242" i="31" s="1"/>
  <c r="AE235" i="31"/>
  <c r="AE236" i="31" s="1"/>
  <c r="AE238" i="31" s="1"/>
  <c r="AE242" i="31" s="1"/>
  <c r="AM235" i="31"/>
  <c r="AM236" i="31" s="1"/>
  <c r="AM238" i="31" s="1"/>
  <c r="AM242" i="31" s="1"/>
  <c r="AK235" i="31"/>
  <c r="AK236" i="31" s="1"/>
  <c r="AK238" i="31" s="1"/>
  <c r="AK242" i="31" s="1"/>
  <c r="I235" i="31"/>
  <c r="I236" i="31" s="1"/>
  <c r="I238" i="31" s="1"/>
  <c r="I242" i="31" s="1"/>
  <c r="G235" i="31"/>
  <c r="G236" i="31" s="1"/>
  <c r="G238" i="31" s="1"/>
  <c r="G242" i="31" s="1"/>
  <c r="R235" i="29"/>
  <c r="R236" i="29" s="1"/>
  <c r="R238" i="29" s="1"/>
  <c r="R242" i="29" s="1"/>
  <c r="Z235" i="29"/>
  <c r="Z236" i="29" s="1"/>
  <c r="Z238" i="29" s="1"/>
  <c r="Z242" i="29" s="1"/>
  <c r="AH235" i="29"/>
  <c r="AH236" i="29" s="1"/>
  <c r="AH238" i="29" s="1"/>
  <c r="AH242" i="29" s="1"/>
  <c r="AP235" i="29"/>
  <c r="AP236" i="29" s="1"/>
  <c r="AP238" i="29" s="1"/>
  <c r="AP242" i="29" s="1"/>
  <c r="S235" i="29"/>
  <c r="S236" i="29" s="1"/>
  <c r="S238" i="29" s="1"/>
  <c r="S242" i="29" s="1"/>
  <c r="AA235" i="29"/>
  <c r="AA236" i="29" s="1"/>
  <c r="AA238" i="29" s="1"/>
  <c r="AA242" i="29" s="1"/>
  <c r="AI235" i="29"/>
  <c r="AI236" i="29" s="1"/>
  <c r="AI238" i="29" s="1"/>
  <c r="AI242" i="29" s="1"/>
  <c r="AQ235" i="29"/>
  <c r="AQ236" i="29" s="1"/>
  <c r="AQ238" i="29" s="1"/>
  <c r="AQ242" i="29" s="1"/>
  <c r="P235" i="29"/>
  <c r="P236" i="29" s="1"/>
  <c r="P238" i="29" s="1"/>
  <c r="P242" i="29" s="1"/>
  <c r="X235" i="29"/>
  <c r="X236" i="29" s="1"/>
  <c r="X238" i="29" s="1"/>
  <c r="X242" i="29" s="1"/>
  <c r="AF235" i="29"/>
  <c r="AF236" i="29" s="1"/>
  <c r="AF238" i="29" s="1"/>
  <c r="AF242" i="29" s="1"/>
  <c r="AN235" i="29"/>
  <c r="AN236" i="29" s="1"/>
  <c r="AN238" i="29" s="1"/>
  <c r="AN242" i="29" s="1"/>
  <c r="Q235" i="29"/>
  <c r="Q236" i="29" s="1"/>
  <c r="Q238" i="29" s="1"/>
  <c r="Q242" i="29" s="1"/>
  <c r="Y235" i="29"/>
  <c r="Y236" i="29" s="1"/>
  <c r="Y238" i="29" s="1"/>
  <c r="Y242" i="29" s="1"/>
  <c r="AG235" i="29"/>
  <c r="AG236" i="29" s="1"/>
  <c r="AG238" i="29" s="1"/>
  <c r="AG242" i="29" s="1"/>
  <c r="AO235" i="29"/>
  <c r="AO236" i="29" s="1"/>
  <c r="AO238" i="29" s="1"/>
  <c r="AO242" i="29" s="1"/>
  <c r="J235" i="29"/>
  <c r="J236" i="29" s="1"/>
  <c r="J238" i="29" s="1"/>
  <c r="J242" i="29" s="1"/>
  <c r="I235" i="29"/>
  <c r="I236" i="29" s="1"/>
  <c r="I238" i="29" s="1"/>
  <c r="I242" i="29" s="1"/>
  <c r="F235" i="29"/>
  <c r="F236" i="29" s="1"/>
  <c r="F238" i="29" s="1"/>
  <c r="F242" i="29" s="1"/>
  <c r="H235" i="28"/>
  <c r="H236" i="28" s="1"/>
  <c r="H238" i="28" s="1"/>
  <c r="H242" i="28" s="1"/>
  <c r="P235" i="28"/>
  <c r="P236" i="28" s="1"/>
  <c r="P238" i="28" s="1"/>
  <c r="P242" i="28" s="1"/>
  <c r="X235" i="28"/>
  <c r="X236" i="28" s="1"/>
  <c r="X238" i="28" s="1"/>
  <c r="X242" i="28" s="1"/>
  <c r="AF235" i="28"/>
  <c r="AF236" i="28" s="1"/>
  <c r="AF238" i="28" s="1"/>
  <c r="AF242" i="28" s="1"/>
  <c r="AN235" i="28"/>
  <c r="AN236" i="28" s="1"/>
  <c r="AN238" i="28" s="1"/>
  <c r="AN242" i="28" s="1"/>
  <c r="I235" i="28"/>
  <c r="I236" i="28" s="1"/>
  <c r="I238" i="28" s="1"/>
  <c r="I242" i="28" s="1"/>
  <c r="Q235" i="28"/>
  <c r="Q236" i="28" s="1"/>
  <c r="Q238" i="28" s="1"/>
  <c r="Q242" i="28" s="1"/>
  <c r="Y235" i="28"/>
  <c r="Y236" i="28" s="1"/>
  <c r="Y238" i="28" s="1"/>
  <c r="Y242" i="28" s="1"/>
  <c r="AG235" i="28"/>
  <c r="AG236" i="28" s="1"/>
  <c r="AG238" i="28" s="1"/>
  <c r="AG242" i="28" s="1"/>
  <c r="AO235" i="28"/>
  <c r="AO236" i="28" s="1"/>
  <c r="AO238" i="28" s="1"/>
  <c r="AO242" i="28" s="1"/>
  <c r="J235" i="18"/>
  <c r="J236" i="18" s="1"/>
  <c r="J238" i="18" s="1"/>
  <c r="J242" i="18" s="1"/>
  <c r="R235" i="18"/>
  <c r="R236" i="18" s="1"/>
  <c r="R238" i="18" s="1"/>
  <c r="R242" i="18" s="1"/>
  <c r="Z235" i="18"/>
  <c r="Z236" i="18" s="1"/>
  <c r="Z238" i="18" s="1"/>
  <c r="Z242" i="18" s="1"/>
  <c r="AH235" i="18"/>
  <c r="AH236" i="18" s="1"/>
  <c r="AH238" i="18" s="1"/>
  <c r="AH242" i="18" s="1"/>
  <c r="AP235" i="18"/>
  <c r="AP236" i="18" s="1"/>
  <c r="AP238" i="18" s="1"/>
  <c r="AP242" i="18" s="1"/>
  <c r="K235" i="18"/>
  <c r="K236" i="18" s="1"/>
  <c r="K238" i="18" s="1"/>
  <c r="K242" i="18" s="1"/>
  <c r="S235" i="18"/>
  <c r="S236" i="18" s="1"/>
  <c r="S238" i="18" s="1"/>
  <c r="S242" i="18" s="1"/>
  <c r="AA235" i="18"/>
  <c r="AA236" i="18" s="1"/>
  <c r="AA238" i="18" s="1"/>
  <c r="AA242" i="18" s="1"/>
  <c r="AI235" i="18"/>
  <c r="AI236" i="18" s="1"/>
  <c r="AI238" i="18" s="1"/>
  <c r="AI242" i="18" s="1"/>
  <c r="AQ235" i="18"/>
  <c r="AQ236" i="18" s="1"/>
  <c r="AQ238" i="18" s="1"/>
  <c r="AQ242" i="18" s="1"/>
  <c r="AB235" i="18"/>
  <c r="AB236" i="18" s="1"/>
  <c r="AB238" i="18" s="1"/>
  <c r="AB242" i="18" s="1"/>
  <c r="AG235" i="31"/>
  <c r="AG236" i="31" s="1"/>
  <c r="AG238" i="31" s="1"/>
  <c r="AG242" i="31" s="1"/>
  <c r="AC235" i="31"/>
  <c r="AC236" i="31" s="1"/>
  <c r="AC238" i="31" s="1"/>
  <c r="AC242" i="31" s="1"/>
  <c r="Y235" i="31"/>
  <c r="Y236" i="31" s="1"/>
  <c r="Y238" i="31" s="1"/>
  <c r="Y242" i="31" s="1"/>
  <c r="L235" i="31"/>
  <c r="L236" i="31" s="1"/>
  <c r="L238" i="31" s="1"/>
  <c r="L242" i="31" s="1"/>
  <c r="T235" i="31"/>
  <c r="T236" i="31" s="1"/>
  <c r="T238" i="31" s="1"/>
  <c r="T242" i="31" s="1"/>
  <c r="AB235" i="31"/>
  <c r="AB236" i="31" s="1"/>
  <c r="AB238" i="31" s="1"/>
  <c r="AB242" i="31" s="1"/>
  <c r="AJ235" i="31"/>
  <c r="AJ236" i="31" s="1"/>
  <c r="AJ238" i="31" s="1"/>
  <c r="AJ242" i="31" s="1"/>
  <c r="E235" i="29"/>
  <c r="E236" i="29" s="1"/>
  <c r="E238" i="29" s="1"/>
  <c r="E242" i="29" s="1"/>
  <c r="K235" i="28"/>
  <c r="K236" i="28" s="1"/>
  <c r="K238" i="28" s="1"/>
  <c r="K242" i="28" s="1"/>
  <c r="S235" i="28"/>
  <c r="S236" i="28" s="1"/>
  <c r="S238" i="28" s="1"/>
  <c r="S242" i="28" s="1"/>
  <c r="AA235" i="28"/>
  <c r="AA236" i="28" s="1"/>
  <c r="AA238" i="28" s="1"/>
  <c r="AA242" i="28" s="1"/>
  <c r="AI235" i="28"/>
  <c r="AI236" i="28" s="1"/>
  <c r="AI238" i="28" s="1"/>
  <c r="AI242" i="28" s="1"/>
  <c r="AQ235" i="28"/>
  <c r="AQ236" i="28" s="1"/>
  <c r="AQ238" i="28" s="1"/>
  <c r="AQ242" i="28" s="1"/>
  <c r="F235" i="28"/>
  <c r="F236" i="28" s="1"/>
  <c r="F238" i="28" s="1"/>
  <c r="F242" i="28" s="1"/>
  <c r="N235" i="28"/>
  <c r="N236" i="28" s="1"/>
  <c r="N238" i="28" s="1"/>
  <c r="N242" i="28" s="1"/>
  <c r="V235" i="28"/>
  <c r="V236" i="28" s="1"/>
  <c r="V238" i="28" s="1"/>
  <c r="V242" i="28" s="1"/>
  <c r="AD235" i="28"/>
  <c r="AD236" i="28" s="1"/>
  <c r="AD238" i="28" s="1"/>
  <c r="AD242" i="28" s="1"/>
  <c r="AL235" i="28"/>
  <c r="AL236" i="28" s="1"/>
  <c r="AL238" i="28" s="1"/>
  <c r="AL242" i="28" s="1"/>
  <c r="F235" i="18"/>
  <c r="F236" i="18" s="1"/>
  <c r="F238" i="18" s="1"/>
  <c r="F242" i="18" s="1"/>
  <c r="E235" i="18"/>
  <c r="E236" i="18" s="1"/>
  <c r="E238" i="18" s="1"/>
  <c r="E242" i="18" s="1"/>
  <c r="M235" i="18"/>
  <c r="M236" i="18" s="1"/>
  <c r="M238" i="18" s="1"/>
  <c r="M242" i="18" s="1"/>
  <c r="U235" i="18"/>
  <c r="U236" i="18" s="1"/>
  <c r="U238" i="18" s="1"/>
  <c r="U242" i="18" s="1"/>
  <c r="AC235" i="18"/>
  <c r="AC236" i="18" s="1"/>
  <c r="AC238" i="18" s="1"/>
  <c r="AC242" i="18" s="1"/>
  <c r="AK235" i="18"/>
  <c r="AK236" i="18" s="1"/>
  <c r="AK238" i="18" s="1"/>
  <c r="AK242" i="18" s="1"/>
  <c r="H235" i="18"/>
  <c r="H236" i="18" s="1"/>
  <c r="H238" i="18" s="1"/>
  <c r="H242" i="18" s="1"/>
  <c r="P235" i="18"/>
  <c r="P236" i="18" s="1"/>
  <c r="P238" i="18" s="1"/>
  <c r="P242" i="18" s="1"/>
  <c r="AN235" i="30"/>
  <c r="AN236" i="30" s="1"/>
  <c r="AN238" i="30" s="1"/>
  <c r="AN242" i="30" s="1"/>
  <c r="AF235" i="30"/>
  <c r="AF236" i="30" s="1"/>
  <c r="AF238" i="30" s="1"/>
  <c r="AF242" i="30" s="1"/>
  <c r="X235" i="30"/>
  <c r="X236" i="30" s="1"/>
  <c r="X238" i="30" s="1"/>
  <c r="X242" i="30" s="1"/>
  <c r="P235" i="30"/>
  <c r="P236" i="30" s="1"/>
  <c r="P238" i="30" s="1"/>
  <c r="P242" i="30" s="1"/>
  <c r="H235" i="30"/>
  <c r="H236" i="30" s="1"/>
  <c r="H238" i="30" s="1"/>
  <c r="H242" i="30" s="1"/>
  <c r="AP235" i="30"/>
  <c r="AP236" i="30" s="1"/>
  <c r="AP238" i="30" s="1"/>
  <c r="AP242" i="30" s="1"/>
  <c r="AH235" i="30"/>
  <c r="AH236" i="30" s="1"/>
  <c r="AH238" i="30" s="1"/>
  <c r="AH242" i="30" s="1"/>
  <c r="Z235" i="30"/>
  <c r="Z236" i="30" s="1"/>
  <c r="Z238" i="30" s="1"/>
  <c r="Z242" i="30" s="1"/>
  <c r="R235" i="30"/>
  <c r="R236" i="30" s="1"/>
  <c r="R238" i="30" s="1"/>
  <c r="R242" i="30" s="1"/>
  <c r="J235" i="30"/>
  <c r="J236" i="30" s="1"/>
  <c r="J238" i="30" s="1"/>
  <c r="J242" i="30" s="1"/>
  <c r="E235" i="30"/>
  <c r="E236" i="30" s="1"/>
  <c r="E238" i="30" s="1"/>
  <c r="E242" i="30" s="1"/>
  <c r="AK235" i="30"/>
  <c r="AK236" i="30" s="1"/>
  <c r="AK238" i="30" s="1"/>
  <c r="AK242" i="30" s="1"/>
  <c r="AC235" i="30"/>
  <c r="AC236" i="30" s="1"/>
  <c r="AC238" i="30" s="1"/>
  <c r="AC242" i="30" s="1"/>
  <c r="U235" i="30"/>
  <c r="U236" i="30" s="1"/>
  <c r="U238" i="30" s="1"/>
  <c r="U242" i="30" s="1"/>
  <c r="M235" i="30"/>
  <c r="M236" i="30" s="1"/>
  <c r="M238" i="30" s="1"/>
  <c r="M242" i="30" s="1"/>
  <c r="AM235" i="30"/>
  <c r="AM236" i="30" s="1"/>
  <c r="AM238" i="30" s="1"/>
  <c r="AM242" i="30" s="1"/>
  <c r="AE235" i="30"/>
  <c r="AE236" i="30" s="1"/>
  <c r="AE238" i="30" s="1"/>
  <c r="AE242" i="30" s="1"/>
  <c r="W235" i="30"/>
  <c r="W236" i="30" s="1"/>
  <c r="W238" i="30" s="1"/>
  <c r="W242" i="30" s="1"/>
  <c r="O235" i="30"/>
  <c r="O236" i="30" s="1"/>
  <c r="O238" i="30" s="1"/>
  <c r="O242" i="30" s="1"/>
  <c r="G235" i="30"/>
  <c r="G236" i="30" s="1"/>
  <c r="G238" i="30" s="1"/>
  <c r="G242" i="30" s="1"/>
  <c r="AJ235" i="30"/>
  <c r="AJ236" i="30" s="1"/>
  <c r="AJ238" i="30" s="1"/>
  <c r="AJ242" i="30" s="1"/>
  <c r="AB235" i="30"/>
  <c r="AB236" i="30" s="1"/>
  <c r="AB238" i="30" s="1"/>
  <c r="AB242" i="30" s="1"/>
  <c r="T235" i="30"/>
  <c r="T236" i="30" s="1"/>
  <c r="T238" i="30" s="1"/>
  <c r="T242" i="30" s="1"/>
  <c r="L235" i="30"/>
  <c r="L236" i="30" s="1"/>
  <c r="L238" i="30" s="1"/>
  <c r="L242" i="30" s="1"/>
  <c r="AA235" i="30"/>
  <c r="AA236" i="30" s="1"/>
  <c r="AA238" i="30" s="1"/>
  <c r="AA242" i="30" s="1"/>
  <c r="K235" i="30"/>
  <c r="K236" i="30" s="1"/>
  <c r="K238" i="30" s="1"/>
  <c r="K242" i="30" s="1"/>
  <c r="AL235" i="30"/>
  <c r="AL236" i="30" s="1"/>
  <c r="AL238" i="30" s="1"/>
  <c r="AL242" i="30" s="1"/>
  <c r="AD235" i="30"/>
  <c r="AD236" i="30" s="1"/>
  <c r="AD238" i="30" s="1"/>
  <c r="AD242" i="30" s="1"/>
  <c r="V235" i="30"/>
  <c r="V236" i="30" s="1"/>
  <c r="V238" i="30" s="1"/>
  <c r="V242" i="30" s="1"/>
  <c r="N235" i="30"/>
  <c r="N236" i="30" s="1"/>
  <c r="N238" i="30" s="1"/>
  <c r="N242" i="30" s="1"/>
  <c r="F235" i="30"/>
  <c r="F236" i="30" s="1"/>
  <c r="F238" i="30" s="1"/>
  <c r="F242" i="30" s="1"/>
  <c r="AO235" i="30"/>
  <c r="AO236" i="30" s="1"/>
  <c r="AO238" i="30" s="1"/>
  <c r="AO242" i="30" s="1"/>
  <c r="AG235" i="30"/>
  <c r="AG236" i="30" s="1"/>
  <c r="AG238" i="30" s="1"/>
  <c r="AG242" i="30" s="1"/>
  <c r="Y235" i="30"/>
  <c r="Y236" i="30" s="1"/>
  <c r="Y238" i="30" s="1"/>
  <c r="Y242" i="30" s="1"/>
  <c r="Q235" i="30"/>
  <c r="Q236" i="30" s="1"/>
  <c r="Q238" i="30" s="1"/>
  <c r="Q242" i="30" s="1"/>
  <c r="I235" i="30"/>
  <c r="I236" i="30" s="1"/>
  <c r="I238" i="30" s="1"/>
  <c r="I242" i="30" s="1"/>
  <c r="AQ235" i="30"/>
  <c r="AQ236" i="30" s="1"/>
  <c r="AQ238" i="30" s="1"/>
  <c r="AQ242" i="30" s="1"/>
  <c r="AI235" i="30"/>
  <c r="AI236" i="30" s="1"/>
  <c r="AI238" i="30" s="1"/>
  <c r="AI242" i="30" s="1"/>
  <c r="S235" i="30"/>
  <c r="S236" i="30" s="1"/>
  <c r="S238" i="30" s="1"/>
  <c r="S242" i="30" s="1"/>
  <c r="F194" i="18"/>
  <c r="BB87" i="18"/>
  <c r="BB86" i="18"/>
  <c r="BB89" i="18"/>
  <c r="BB91" i="18"/>
  <c r="BB85" i="18"/>
  <c r="BB88" i="18"/>
  <c r="BB90" i="18"/>
  <c r="BB84" i="18"/>
  <c r="AQ225" i="29"/>
  <c r="BE26" i="29" s="1"/>
  <c r="AI225" i="29"/>
  <c r="AW26" i="29" s="1"/>
  <c r="AA225" i="29"/>
  <c r="AO26" i="29" s="1"/>
  <c r="S225" i="29"/>
  <c r="AG26" i="29" s="1"/>
  <c r="K225" i="29"/>
  <c r="Y26" i="29" s="1"/>
  <c r="AO225" i="29"/>
  <c r="BC26" i="29" s="1"/>
  <c r="AG225" i="29"/>
  <c r="AU26" i="29" s="1"/>
  <c r="Y225" i="29"/>
  <c r="AM26" i="29" s="1"/>
  <c r="Q225" i="29"/>
  <c r="AE26" i="29" s="1"/>
  <c r="I225" i="29"/>
  <c r="W26" i="29" s="1"/>
  <c r="AP225" i="29"/>
  <c r="BD26" i="29" s="1"/>
  <c r="Z225" i="29"/>
  <c r="AN26" i="29" s="1"/>
  <c r="J225" i="29"/>
  <c r="X26" i="29" s="1"/>
  <c r="AF225" i="29"/>
  <c r="AT26" i="29" s="1"/>
  <c r="P225" i="29"/>
  <c r="AD26" i="29" s="1"/>
  <c r="AD225" i="29"/>
  <c r="AR26" i="29" s="1"/>
  <c r="N225" i="29"/>
  <c r="AB26" i="29" s="1"/>
  <c r="AJ225" i="29"/>
  <c r="AX26" i="29" s="1"/>
  <c r="T225" i="29"/>
  <c r="AH26" i="29" s="1"/>
  <c r="AM225" i="29"/>
  <c r="BA26" i="29" s="1"/>
  <c r="G225" i="29"/>
  <c r="U26" i="29" s="1"/>
  <c r="M225" i="29"/>
  <c r="AA26" i="29" s="1"/>
  <c r="AH225" i="29"/>
  <c r="AV26" i="29" s="1"/>
  <c r="H225" i="29"/>
  <c r="V26" i="29" s="1"/>
  <c r="V225" i="29"/>
  <c r="AJ26" i="29" s="1"/>
  <c r="AE225" i="29"/>
  <c r="AS26" i="29" s="1"/>
  <c r="AK225" i="29"/>
  <c r="AY26" i="29" s="1"/>
  <c r="E225" i="29"/>
  <c r="S26" i="29" s="1"/>
  <c r="R225" i="29"/>
  <c r="AF26" i="29" s="1"/>
  <c r="F225" i="29"/>
  <c r="T26" i="29" s="1"/>
  <c r="AB225" i="29"/>
  <c r="AP26" i="29" s="1"/>
  <c r="P223" i="29"/>
  <c r="AD24" i="29" s="1"/>
  <c r="W225" i="29"/>
  <c r="AK26" i="29" s="1"/>
  <c r="AC225" i="29"/>
  <c r="AQ26" i="29" s="1"/>
  <c r="AN225" i="29"/>
  <c r="BB26" i="29" s="1"/>
  <c r="L225" i="29"/>
  <c r="Z26" i="29" s="1"/>
  <c r="J223" i="29"/>
  <c r="X24" i="29" s="1"/>
  <c r="O225" i="29"/>
  <c r="AC26" i="29" s="1"/>
  <c r="U223" i="29"/>
  <c r="AI24" i="29" s="1"/>
  <c r="U225" i="29"/>
  <c r="AI26" i="29" s="1"/>
  <c r="X225" i="29"/>
  <c r="AL26" i="29" s="1"/>
  <c r="S223" i="29"/>
  <c r="AG24" i="29" s="1"/>
  <c r="H223" i="29"/>
  <c r="V24" i="29" s="1"/>
  <c r="L223" i="29"/>
  <c r="Z24" i="29" s="1"/>
  <c r="I223" i="29"/>
  <c r="W24" i="29" s="1"/>
  <c r="AK223" i="29"/>
  <c r="AY24" i="29" s="1"/>
  <c r="AB223" i="29"/>
  <c r="AP24" i="29" s="1"/>
  <c r="X223" i="29"/>
  <c r="AL24" i="29" s="1"/>
  <c r="AE223" i="29"/>
  <c r="AS24" i="29" s="1"/>
  <c r="M223" i="29"/>
  <c r="AA24" i="29" s="1"/>
  <c r="R223" i="29"/>
  <c r="AF24" i="29" s="1"/>
  <c r="T223" i="29"/>
  <c r="AH24" i="29" s="1"/>
  <c r="Y223" i="29"/>
  <c r="AM24" i="29" s="1"/>
  <c r="AI223" i="29"/>
  <c r="AW24" i="29" s="1"/>
  <c r="AL223" i="29"/>
  <c r="AZ24" i="29" s="1"/>
  <c r="AL225" i="29"/>
  <c r="AZ26" i="29" s="1"/>
  <c r="Z223" i="29"/>
  <c r="AN24" i="29" s="1"/>
  <c r="G223" i="29"/>
  <c r="U24" i="29" s="1"/>
  <c r="AQ223" i="29"/>
  <c r="BE24" i="29" s="1"/>
  <c r="AD223" i="29"/>
  <c r="AR24" i="29" s="1"/>
  <c r="K223" i="29"/>
  <c r="Y24" i="29" s="1"/>
  <c r="AN223" i="29"/>
  <c r="BB24" i="29" s="1"/>
  <c r="E223" i="29"/>
  <c r="S24" i="29" s="1"/>
  <c r="N223" i="29"/>
  <c r="AB24" i="29" s="1"/>
  <c r="V223" i="29"/>
  <c r="AJ24" i="29" s="1"/>
  <c r="Q223" i="29"/>
  <c r="AE24" i="29" s="1"/>
  <c r="W223" i="29"/>
  <c r="AK24" i="29" s="1"/>
  <c r="AO223" i="29"/>
  <c r="BC24" i="29" s="1"/>
  <c r="AA223" i="29"/>
  <c r="AO24" i="29" s="1"/>
  <c r="AJ223" i="29"/>
  <c r="AX24" i="29" s="1"/>
  <c r="AF223" i="29"/>
  <c r="AT24" i="29" s="1"/>
  <c r="AH223" i="29"/>
  <c r="AV24" i="29" s="1"/>
  <c r="AG223" i="29"/>
  <c r="AU24" i="29" s="1"/>
  <c r="AP223" i="29"/>
  <c r="BD24" i="29" s="1"/>
  <c r="AM223" i="29"/>
  <c r="BA24" i="29" s="1"/>
  <c r="AC223" i="29"/>
  <c r="AQ24" i="29" s="1"/>
  <c r="O223" i="29"/>
  <c r="AC24" i="29" s="1"/>
  <c r="F223" i="29"/>
  <c r="T24" i="29" s="1"/>
  <c r="T84" i="31"/>
  <c r="U352" i="31"/>
  <c r="AH84" i="31" s="1"/>
  <c r="AF352" i="31"/>
  <c r="AS84" i="31" s="1"/>
  <c r="V84" i="31"/>
  <c r="X84" i="31"/>
  <c r="Z84" i="31"/>
  <c r="AK84" i="31"/>
  <c r="AM84" i="31"/>
  <c r="T84" i="28"/>
  <c r="AF352" i="28"/>
  <c r="AS84" i="28" s="1"/>
  <c r="U352" i="28"/>
  <c r="AH84" i="28" s="1"/>
  <c r="V84" i="28"/>
  <c r="X84" i="28"/>
  <c r="Z84" i="28"/>
  <c r="AK84" i="28"/>
  <c r="AM84" i="28"/>
  <c r="T84" i="29"/>
  <c r="U352" i="29"/>
  <c r="AH84" i="29" s="1"/>
  <c r="AF352" i="29"/>
  <c r="AS84" i="29" s="1"/>
  <c r="V84" i="29"/>
  <c r="X84" i="29"/>
  <c r="Z84" i="29"/>
  <c r="AK84" i="29"/>
  <c r="AM84" i="29"/>
  <c r="I225" i="30" l="1"/>
  <c r="W26" i="30" s="1"/>
  <c r="I241" i="30"/>
  <c r="I224" i="30" s="1"/>
  <c r="W25" i="30" s="1"/>
  <c r="I243" i="30"/>
  <c r="I226" i="30" s="1"/>
  <c r="W27" i="30" s="1"/>
  <c r="AO243" i="30"/>
  <c r="AO226" i="30" s="1"/>
  <c r="BC27" i="30" s="1"/>
  <c r="AO225" i="30"/>
  <c r="BC26" i="30" s="1"/>
  <c r="AO241" i="30"/>
  <c r="AO224" i="30" s="1"/>
  <c r="BC25" i="30" s="1"/>
  <c r="AD225" i="30"/>
  <c r="AR26" i="30" s="1"/>
  <c r="AD243" i="30"/>
  <c r="AD226" i="30" s="1"/>
  <c r="AR27" i="30" s="1"/>
  <c r="AD241" i="30"/>
  <c r="AD224" i="30" s="1"/>
  <c r="AR25" i="30" s="1"/>
  <c r="L225" i="30"/>
  <c r="Z26" i="30" s="1"/>
  <c r="L241" i="30"/>
  <c r="L224" i="30" s="1"/>
  <c r="Z25" i="30" s="1"/>
  <c r="L243" i="30"/>
  <c r="L226" i="30" s="1"/>
  <c r="Z27" i="30" s="1"/>
  <c r="G225" i="30"/>
  <c r="U26" i="30" s="1"/>
  <c r="G243" i="30"/>
  <c r="G226" i="30" s="1"/>
  <c r="U27" i="30" s="1"/>
  <c r="G241" i="30"/>
  <c r="G224" i="30" s="1"/>
  <c r="U25" i="30" s="1"/>
  <c r="AM241" i="30"/>
  <c r="AM224" i="30" s="1"/>
  <c r="BA25" i="30" s="1"/>
  <c r="AM225" i="30"/>
  <c r="BA26" i="30" s="1"/>
  <c r="AM243" i="30"/>
  <c r="AM226" i="30" s="1"/>
  <c r="BA27" i="30" s="1"/>
  <c r="AK241" i="30"/>
  <c r="AK224" i="30" s="1"/>
  <c r="AY25" i="30" s="1"/>
  <c r="AK243" i="30"/>
  <c r="AK226" i="30" s="1"/>
  <c r="AY27" i="30" s="1"/>
  <c r="AK225" i="30"/>
  <c r="AY26" i="30" s="1"/>
  <c r="Z241" i="30"/>
  <c r="Z224" i="30" s="1"/>
  <c r="AN25" i="30" s="1"/>
  <c r="Z225" i="30"/>
  <c r="AN26" i="30" s="1"/>
  <c r="Z243" i="30"/>
  <c r="Z226" i="30" s="1"/>
  <c r="AN27" i="30" s="1"/>
  <c r="P241" i="30"/>
  <c r="P224" i="30" s="1"/>
  <c r="AD25" i="30" s="1"/>
  <c r="P243" i="30"/>
  <c r="P226" i="30" s="1"/>
  <c r="AD27" i="30" s="1"/>
  <c r="P225" i="30"/>
  <c r="AD26" i="30" s="1"/>
  <c r="P225" i="18"/>
  <c r="AD26" i="18" s="1"/>
  <c r="P241" i="18"/>
  <c r="P224" i="18" s="1"/>
  <c r="AD25" i="18" s="1"/>
  <c r="P243" i="18"/>
  <c r="P226" i="18" s="1"/>
  <c r="AD27" i="18" s="1"/>
  <c r="U225" i="18"/>
  <c r="AI26" i="18" s="1"/>
  <c r="U241" i="18"/>
  <c r="U224" i="18" s="1"/>
  <c r="AI25" i="18" s="1"/>
  <c r="U243" i="18"/>
  <c r="U226" i="18" s="1"/>
  <c r="AI27" i="18" s="1"/>
  <c r="AL243" i="28"/>
  <c r="AL226" i="28" s="1"/>
  <c r="AZ27" i="28" s="1"/>
  <c r="AL241" i="28"/>
  <c r="AL224" i="28" s="1"/>
  <c r="AZ25" i="28" s="1"/>
  <c r="AL225" i="28"/>
  <c r="AZ26" i="28" s="1"/>
  <c r="F241" i="28"/>
  <c r="F224" i="28" s="1"/>
  <c r="T25" i="28" s="1"/>
  <c r="F243" i="28"/>
  <c r="F226" i="28" s="1"/>
  <c r="T27" i="28" s="1"/>
  <c r="F225" i="28"/>
  <c r="T26" i="28" s="1"/>
  <c r="S243" i="28"/>
  <c r="S226" i="28" s="1"/>
  <c r="AG27" i="28" s="1"/>
  <c r="S241" i="28"/>
  <c r="S224" i="28" s="1"/>
  <c r="AG25" i="28" s="1"/>
  <c r="S225" i="28"/>
  <c r="AG26" i="28" s="1"/>
  <c r="AB241" i="31"/>
  <c r="AB224" i="31" s="1"/>
  <c r="AP25" i="31" s="1"/>
  <c r="AB225" i="31"/>
  <c r="AP26" i="31" s="1"/>
  <c r="AB243" i="31"/>
  <c r="AB226" i="31" s="1"/>
  <c r="AP27" i="31" s="1"/>
  <c r="AC241" i="31"/>
  <c r="AC224" i="31" s="1"/>
  <c r="AQ25" i="31" s="1"/>
  <c r="AC243" i="31"/>
  <c r="AC226" i="31" s="1"/>
  <c r="AQ27" i="31" s="1"/>
  <c r="AC225" i="31"/>
  <c r="AQ26" i="31" s="1"/>
  <c r="AI243" i="18"/>
  <c r="AI226" i="18" s="1"/>
  <c r="AW27" i="18" s="1"/>
  <c r="AI225" i="18"/>
  <c r="AW26" i="18" s="1"/>
  <c r="AI241" i="18"/>
  <c r="AI224" i="18" s="1"/>
  <c r="AW25" i="18" s="1"/>
  <c r="AP225" i="18"/>
  <c r="BD26" i="18" s="1"/>
  <c r="AP243" i="18"/>
  <c r="AP226" i="18" s="1"/>
  <c r="BD27" i="18" s="1"/>
  <c r="AP241" i="18"/>
  <c r="AP224" i="18" s="1"/>
  <c r="BD25" i="18" s="1"/>
  <c r="J225" i="18"/>
  <c r="X26" i="18" s="1"/>
  <c r="J243" i="18"/>
  <c r="J226" i="18" s="1"/>
  <c r="X27" i="18" s="1"/>
  <c r="J241" i="18"/>
  <c r="J224" i="18" s="1"/>
  <c r="X25" i="18" s="1"/>
  <c r="Q241" i="28"/>
  <c r="Q224" i="28" s="1"/>
  <c r="AE25" i="28" s="1"/>
  <c r="Q225" i="28"/>
  <c r="AE26" i="28" s="1"/>
  <c r="Q243" i="28"/>
  <c r="Q226" i="28" s="1"/>
  <c r="AE27" i="28" s="1"/>
  <c r="X225" i="28"/>
  <c r="AL26" i="28" s="1"/>
  <c r="X241" i="28"/>
  <c r="X224" i="28" s="1"/>
  <c r="AL25" i="28" s="1"/>
  <c r="X243" i="28"/>
  <c r="X226" i="28" s="1"/>
  <c r="AL27" i="28" s="1"/>
  <c r="I241" i="29"/>
  <c r="I224" i="29" s="1"/>
  <c r="W25" i="29" s="1"/>
  <c r="I243" i="29"/>
  <c r="I226" i="29" s="1"/>
  <c r="W27" i="29" s="1"/>
  <c r="Y241" i="29"/>
  <c r="Y224" i="29" s="1"/>
  <c r="AM25" i="29" s="1"/>
  <c r="Y243" i="29"/>
  <c r="Y226" i="29" s="1"/>
  <c r="AM27" i="29" s="1"/>
  <c r="X241" i="29"/>
  <c r="X224" i="29" s="1"/>
  <c r="AL25" i="29" s="1"/>
  <c r="X243" i="29"/>
  <c r="X226" i="29" s="1"/>
  <c r="AL27" i="29" s="1"/>
  <c r="AA241" i="29"/>
  <c r="AA224" i="29" s="1"/>
  <c r="AO25" i="29" s="1"/>
  <c r="AA243" i="29"/>
  <c r="AA226" i="29" s="1"/>
  <c r="AO27" i="29" s="1"/>
  <c r="Z243" i="29"/>
  <c r="Z226" i="29" s="1"/>
  <c r="AN27" i="29" s="1"/>
  <c r="Z241" i="29"/>
  <c r="Z224" i="29" s="1"/>
  <c r="AN25" i="29" s="1"/>
  <c r="AK241" i="31"/>
  <c r="AK224" i="31" s="1"/>
  <c r="AY25" i="31" s="1"/>
  <c r="AK243" i="31"/>
  <c r="AK226" i="31" s="1"/>
  <c r="AY27" i="31" s="1"/>
  <c r="AK225" i="31"/>
  <c r="AY26" i="31" s="1"/>
  <c r="O241" i="31"/>
  <c r="O224" i="31" s="1"/>
  <c r="AC25" i="31" s="1"/>
  <c r="O225" i="31"/>
  <c r="AC26" i="31" s="1"/>
  <c r="O243" i="31"/>
  <c r="O226" i="31" s="1"/>
  <c r="AC27" i="31" s="1"/>
  <c r="V225" i="31"/>
  <c r="AJ26" i="31" s="1"/>
  <c r="V241" i="31"/>
  <c r="V224" i="31" s="1"/>
  <c r="AJ25" i="31" s="1"/>
  <c r="V243" i="31"/>
  <c r="V226" i="31" s="1"/>
  <c r="AJ27" i="31" s="1"/>
  <c r="AO241" i="18"/>
  <c r="AO224" i="18" s="1"/>
  <c r="BC25" i="18" s="1"/>
  <c r="AO243" i="18"/>
  <c r="AO226" i="18" s="1"/>
  <c r="BC27" i="18" s="1"/>
  <c r="AO225" i="18"/>
  <c r="BC26" i="18" s="1"/>
  <c r="I225" i="18"/>
  <c r="W26" i="18" s="1"/>
  <c r="I243" i="18"/>
  <c r="I226" i="18" s="1"/>
  <c r="W27" i="18" s="1"/>
  <c r="I241" i="18"/>
  <c r="I224" i="18" s="1"/>
  <c r="W25" i="18" s="1"/>
  <c r="R241" i="28"/>
  <c r="R224" i="28" s="1"/>
  <c r="AF25" i="28" s="1"/>
  <c r="R225" i="28"/>
  <c r="AF26" i="28" s="1"/>
  <c r="R243" i="28"/>
  <c r="R226" i="28" s="1"/>
  <c r="AF27" i="28" s="1"/>
  <c r="W241" i="28"/>
  <c r="W224" i="28" s="1"/>
  <c r="AK25" i="28" s="1"/>
  <c r="W225" i="28"/>
  <c r="AK26" i="28" s="1"/>
  <c r="W243" i="28"/>
  <c r="W226" i="28" s="1"/>
  <c r="AK27" i="28" s="1"/>
  <c r="AN241" i="31"/>
  <c r="AN224" i="31" s="1"/>
  <c r="BB25" i="31" s="1"/>
  <c r="AN243" i="31"/>
  <c r="AN226" i="31" s="1"/>
  <c r="BB27" i="31" s="1"/>
  <c r="AN225" i="31"/>
  <c r="BB26" i="31" s="1"/>
  <c r="Q241" i="31"/>
  <c r="Q224" i="31" s="1"/>
  <c r="AE25" i="31" s="1"/>
  <c r="Q243" i="31"/>
  <c r="Q226" i="31" s="1"/>
  <c r="AE27" i="31" s="1"/>
  <c r="Q225" i="31"/>
  <c r="AE26" i="31" s="1"/>
  <c r="AF225" i="18"/>
  <c r="AT26" i="18" s="1"/>
  <c r="AF243" i="18"/>
  <c r="AF226" i="18" s="1"/>
  <c r="AT27" i="18" s="1"/>
  <c r="AF241" i="18"/>
  <c r="AF224" i="18" s="1"/>
  <c r="AT25" i="18" s="1"/>
  <c r="W225" i="18"/>
  <c r="AK26" i="18" s="1"/>
  <c r="W243" i="18"/>
  <c r="W226" i="18" s="1"/>
  <c r="AK27" i="18" s="1"/>
  <c r="W241" i="18"/>
  <c r="W224" i="18" s="1"/>
  <c r="AK25" i="18" s="1"/>
  <c r="AD225" i="18"/>
  <c r="AR26" i="18" s="1"/>
  <c r="AD241" i="18"/>
  <c r="AD224" i="18" s="1"/>
  <c r="AR25" i="18" s="1"/>
  <c r="AD243" i="18"/>
  <c r="AD226" i="18" s="1"/>
  <c r="AR27" i="18" s="1"/>
  <c r="AC243" i="28"/>
  <c r="AC226" i="28" s="1"/>
  <c r="AQ27" i="28" s="1"/>
  <c r="AC241" i="28"/>
  <c r="AC224" i="28" s="1"/>
  <c r="AQ25" i="28" s="1"/>
  <c r="AC225" i="28"/>
  <c r="AQ26" i="28" s="1"/>
  <c r="AJ243" i="28"/>
  <c r="AJ226" i="28" s="1"/>
  <c r="AX27" i="28" s="1"/>
  <c r="AJ225" i="28"/>
  <c r="AX26" i="28" s="1"/>
  <c r="AJ241" i="28"/>
  <c r="AJ224" i="28" s="1"/>
  <c r="AX25" i="28" s="1"/>
  <c r="G243" i="29"/>
  <c r="G226" i="29" s="1"/>
  <c r="U27" i="29" s="1"/>
  <c r="G241" i="29"/>
  <c r="G224" i="29" s="1"/>
  <c r="U25" i="29" s="1"/>
  <c r="AC241" i="29"/>
  <c r="AC224" i="29" s="1"/>
  <c r="AQ25" i="29" s="1"/>
  <c r="AC243" i="29"/>
  <c r="AC226" i="29" s="1"/>
  <c r="AQ27" i="29" s="1"/>
  <c r="AB241" i="29"/>
  <c r="AB224" i="29" s="1"/>
  <c r="AP25" i="29" s="1"/>
  <c r="AB243" i="29"/>
  <c r="AB226" i="29" s="1"/>
  <c r="AP27" i="29" s="1"/>
  <c r="AE241" i="29"/>
  <c r="AE224" i="29" s="1"/>
  <c r="AS25" i="29" s="1"/>
  <c r="AE243" i="29"/>
  <c r="AE226" i="29" s="1"/>
  <c r="AS27" i="29" s="1"/>
  <c r="AD241" i="29"/>
  <c r="AD224" i="29" s="1"/>
  <c r="AR25" i="29" s="1"/>
  <c r="AD243" i="29"/>
  <c r="AD226" i="29" s="1"/>
  <c r="AR27" i="29" s="1"/>
  <c r="H225" i="31"/>
  <c r="V26" i="31" s="1"/>
  <c r="H241" i="31"/>
  <c r="H224" i="31" s="1"/>
  <c r="V25" i="31" s="1"/>
  <c r="H243" i="31"/>
  <c r="H226" i="31" s="1"/>
  <c r="V27" i="31" s="1"/>
  <c r="AA225" i="31"/>
  <c r="AO26" i="31" s="1"/>
  <c r="AA243" i="31"/>
  <c r="AA226" i="31" s="1"/>
  <c r="AO27" i="31" s="1"/>
  <c r="AA241" i="31"/>
  <c r="AA224" i="31" s="1"/>
  <c r="AO25" i="31" s="1"/>
  <c r="AH241" i="31"/>
  <c r="AH224" i="31" s="1"/>
  <c r="AV25" i="31" s="1"/>
  <c r="AH225" i="31"/>
  <c r="AV26" i="31" s="1"/>
  <c r="AH243" i="31"/>
  <c r="AH226" i="31" s="1"/>
  <c r="AV27" i="31" s="1"/>
  <c r="S241" i="30"/>
  <c r="S224" i="30" s="1"/>
  <c r="AG25" i="30" s="1"/>
  <c r="S225" i="30"/>
  <c r="AG26" i="30" s="1"/>
  <c r="S243" i="30"/>
  <c r="S226" i="30" s="1"/>
  <c r="AG27" i="30" s="1"/>
  <c r="Q241" i="30"/>
  <c r="Q224" i="30" s="1"/>
  <c r="AE25" i="30" s="1"/>
  <c r="Q243" i="30"/>
  <c r="Q226" i="30" s="1"/>
  <c r="AE27" i="30" s="1"/>
  <c r="Q225" i="30"/>
  <c r="AE26" i="30" s="1"/>
  <c r="F225" i="30"/>
  <c r="T26" i="30" s="1"/>
  <c r="F241" i="30"/>
  <c r="F224" i="30" s="1"/>
  <c r="T25" i="30" s="1"/>
  <c r="F243" i="30"/>
  <c r="F226" i="30" s="1"/>
  <c r="T27" i="30" s="1"/>
  <c r="AL243" i="30"/>
  <c r="AL226" i="30" s="1"/>
  <c r="AZ27" i="30" s="1"/>
  <c r="AL241" i="30"/>
  <c r="AL224" i="30" s="1"/>
  <c r="AZ25" i="30" s="1"/>
  <c r="AL225" i="30"/>
  <c r="AZ26" i="30" s="1"/>
  <c r="T241" i="30"/>
  <c r="T224" i="30" s="1"/>
  <c r="AH25" i="30" s="1"/>
  <c r="T243" i="30"/>
  <c r="T226" i="30" s="1"/>
  <c r="AH27" i="30" s="1"/>
  <c r="T225" i="30"/>
  <c r="AH26" i="30" s="1"/>
  <c r="O243" i="30"/>
  <c r="O226" i="30" s="1"/>
  <c r="AC27" i="30" s="1"/>
  <c r="O241" i="30"/>
  <c r="O224" i="30" s="1"/>
  <c r="AC25" i="30" s="1"/>
  <c r="O225" i="30"/>
  <c r="AC26" i="30" s="1"/>
  <c r="M241" i="30"/>
  <c r="M224" i="30" s="1"/>
  <c r="AA25" i="30" s="1"/>
  <c r="M243" i="30"/>
  <c r="M226" i="30" s="1"/>
  <c r="AA27" i="30" s="1"/>
  <c r="M225" i="30"/>
  <c r="AA26" i="30" s="1"/>
  <c r="E225" i="30"/>
  <c r="S26" i="30" s="1"/>
  <c r="E241" i="30"/>
  <c r="E224" i="30" s="1"/>
  <c r="S25" i="30" s="1"/>
  <c r="E243" i="30"/>
  <c r="E226" i="30" s="1"/>
  <c r="S27" i="30" s="1"/>
  <c r="AH243" i="30"/>
  <c r="AH226" i="30" s="1"/>
  <c r="AV27" i="30" s="1"/>
  <c r="AH241" i="30"/>
  <c r="AH224" i="30" s="1"/>
  <c r="AV25" i="30" s="1"/>
  <c r="AH225" i="30"/>
  <c r="AV26" i="30" s="1"/>
  <c r="X243" i="30"/>
  <c r="X226" i="30" s="1"/>
  <c r="AL27" i="30" s="1"/>
  <c r="X225" i="30"/>
  <c r="AL26" i="30" s="1"/>
  <c r="X241" i="30"/>
  <c r="X224" i="30" s="1"/>
  <c r="AL25" i="30" s="1"/>
  <c r="H225" i="18"/>
  <c r="V26" i="18" s="1"/>
  <c r="H243" i="18"/>
  <c r="H226" i="18" s="1"/>
  <c r="V27" i="18" s="1"/>
  <c r="H241" i="18"/>
  <c r="H224" i="18" s="1"/>
  <c r="V25" i="18" s="1"/>
  <c r="M225" i="18"/>
  <c r="AA26" i="18" s="1"/>
  <c r="M243" i="18"/>
  <c r="M226" i="18" s="1"/>
  <c r="AA27" i="18" s="1"/>
  <c r="M241" i="18"/>
  <c r="M224" i="18" s="1"/>
  <c r="AA25" i="18" s="1"/>
  <c r="AD241" i="28"/>
  <c r="AD224" i="28" s="1"/>
  <c r="AR25" i="28" s="1"/>
  <c r="AD243" i="28"/>
  <c r="AD226" i="28" s="1"/>
  <c r="AR27" i="28" s="1"/>
  <c r="AD225" i="28"/>
  <c r="AR26" i="28" s="1"/>
  <c r="AQ243" i="28"/>
  <c r="AQ226" i="28" s="1"/>
  <c r="BE27" i="28" s="1"/>
  <c r="AQ241" i="28"/>
  <c r="AQ224" i="28" s="1"/>
  <c r="BE25" i="28" s="1"/>
  <c r="AQ225" i="28"/>
  <c r="BE26" i="28" s="1"/>
  <c r="K225" i="28"/>
  <c r="Y26" i="28" s="1"/>
  <c r="K243" i="28"/>
  <c r="K226" i="28" s="1"/>
  <c r="Y27" i="28" s="1"/>
  <c r="K241" i="28"/>
  <c r="K224" i="28" s="1"/>
  <c r="Y25" i="28" s="1"/>
  <c r="T241" i="31"/>
  <c r="T224" i="31" s="1"/>
  <c r="AH25" i="31" s="1"/>
  <c r="T243" i="31"/>
  <c r="T226" i="31" s="1"/>
  <c r="AH27" i="31" s="1"/>
  <c r="T225" i="31"/>
  <c r="AH26" i="31" s="1"/>
  <c r="AG241" i="31"/>
  <c r="AG224" i="31" s="1"/>
  <c r="AU25" i="31" s="1"/>
  <c r="AG243" i="31"/>
  <c r="AG226" i="31" s="1"/>
  <c r="AU27" i="31" s="1"/>
  <c r="AG225" i="31"/>
  <c r="AU26" i="31" s="1"/>
  <c r="AA225" i="18"/>
  <c r="AO26" i="18" s="1"/>
  <c r="AA243" i="18"/>
  <c r="AA226" i="18" s="1"/>
  <c r="AO27" i="18" s="1"/>
  <c r="AA241" i="18"/>
  <c r="AA224" i="18" s="1"/>
  <c r="AO25" i="18" s="1"/>
  <c r="AH225" i="18"/>
  <c r="AV26" i="18" s="1"/>
  <c r="AH243" i="18"/>
  <c r="AH226" i="18" s="1"/>
  <c r="AV27" i="18" s="1"/>
  <c r="AH241" i="18"/>
  <c r="AH224" i="18" s="1"/>
  <c r="AV25" i="18" s="1"/>
  <c r="AO243" i="28"/>
  <c r="AO226" i="28" s="1"/>
  <c r="BC27" i="28" s="1"/>
  <c r="AO241" i="28"/>
  <c r="AO224" i="28" s="1"/>
  <c r="BC25" i="28" s="1"/>
  <c r="AO225" i="28"/>
  <c r="BC26" i="28" s="1"/>
  <c r="I225" i="28"/>
  <c r="W26" i="28" s="1"/>
  <c r="I241" i="28"/>
  <c r="I224" i="28" s="1"/>
  <c r="W25" i="28" s="1"/>
  <c r="I243" i="28"/>
  <c r="I226" i="28" s="1"/>
  <c r="W27" i="28" s="1"/>
  <c r="P241" i="28"/>
  <c r="P224" i="28" s="1"/>
  <c r="AD25" i="28" s="1"/>
  <c r="P243" i="28"/>
  <c r="P226" i="28" s="1"/>
  <c r="AD27" i="28" s="1"/>
  <c r="P225" i="28"/>
  <c r="AD26" i="28" s="1"/>
  <c r="J241" i="29"/>
  <c r="J224" i="29" s="1"/>
  <c r="X25" i="29" s="1"/>
  <c r="J243" i="29"/>
  <c r="J226" i="29" s="1"/>
  <c r="X27" i="29" s="1"/>
  <c r="Q241" i="29"/>
  <c r="Q224" i="29" s="1"/>
  <c r="AE25" i="29" s="1"/>
  <c r="Q243" i="29"/>
  <c r="Q226" i="29" s="1"/>
  <c r="AE27" i="29" s="1"/>
  <c r="P241" i="29"/>
  <c r="P224" i="29" s="1"/>
  <c r="AD25" i="29" s="1"/>
  <c r="P243" i="29"/>
  <c r="P226" i="29" s="1"/>
  <c r="AD27" i="29" s="1"/>
  <c r="S241" i="29"/>
  <c r="S224" i="29" s="1"/>
  <c r="AG25" i="29" s="1"/>
  <c r="S243" i="29"/>
  <c r="S226" i="29" s="1"/>
  <c r="AG27" i="29" s="1"/>
  <c r="R243" i="29"/>
  <c r="R226" i="29" s="1"/>
  <c r="AF27" i="29" s="1"/>
  <c r="R241" i="29"/>
  <c r="R224" i="29" s="1"/>
  <c r="AF25" i="29" s="1"/>
  <c r="AM241" i="31"/>
  <c r="AM224" i="31" s="1"/>
  <c r="BA25" i="31" s="1"/>
  <c r="AM225" i="31"/>
  <c r="BA26" i="31" s="1"/>
  <c r="AM243" i="31"/>
  <c r="AM226" i="31" s="1"/>
  <c r="BA27" i="31" s="1"/>
  <c r="U241" i="31"/>
  <c r="U224" i="31" s="1"/>
  <c r="AI25" i="31" s="1"/>
  <c r="U243" i="31"/>
  <c r="U226" i="31" s="1"/>
  <c r="AI27" i="31" s="1"/>
  <c r="U225" i="31"/>
  <c r="AI26" i="31" s="1"/>
  <c r="N243" i="31"/>
  <c r="N226" i="31" s="1"/>
  <c r="AB27" i="31" s="1"/>
  <c r="N241" i="31"/>
  <c r="N224" i="31" s="1"/>
  <c r="AB25" i="31" s="1"/>
  <c r="N225" i="31"/>
  <c r="AB26" i="31" s="1"/>
  <c r="AG225" i="18"/>
  <c r="AU26" i="18" s="1"/>
  <c r="AG243" i="18"/>
  <c r="AG226" i="18" s="1"/>
  <c r="AU27" i="18" s="1"/>
  <c r="AG241" i="18"/>
  <c r="AG224" i="18" s="1"/>
  <c r="AU25" i="18" s="1"/>
  <c r="AP243" i="28"/>
  <c r="AP226" i="28" s="1"/>
  <c r="BD27" i="28" s="1"/>
  <c r="AP241" i="28"/>
  <c r="AP224" i="28" s="1"/>
  <c r="BD25" i="28" s="1"/>
  <c r="AP225" i="28"/>
  <c r="BD26" i="28" s="1"/>
  <c r="J241" i="28"/>
  <c r="J224" i="28" s="1"/>
  <c r="X25" i="28" s="1"/>
  <c r="J243" i="28"/>
  <c r="J226" i="28" s="1"/>
  <c r="X27" i="28" s="1"/>
  <c r="J225" i="28"/>
  <c r="X26" i="28" s="1"/>
  <c r="O225" i="28"/>
  <c r="AC26" i="28" s="1"/>
  <c r="O241" i="28"/>
  <c r="O224" i="28" s="1"/>
  <c r="AC25" i="28" s="1"/>
  <c r="O243" i="28"/>
  <c r="O226" i="28" s="1"/>
  <c r="AC27" i="28" s="1"/>
  <c r="AF241" i="31"/>
  <c r="AF224" i="31" s="1"/>
  <c r="AT25" i="31" s="1"/>
  <c r="AF243" i="31"/>
  <c r="AF226" i="31" s="1"/>
  <c r="AT27" i="31" s="1"/>
  <c r="AF225" i="31"/>
  <c r="AT26" i="31" s="1"/>
  <c r="AO241" i="31"/>
  <c r="AO224" i="31" s="1"/>
  <c r="BC25" i="31" s="1"/>
  <c r="AO243" i="31"/>
  <c r="AO226" i="31" s="1"/>
  <c r="BC27" i="31" s="1"/>
  <c r="AO225" i="31"/>
  <c r="BC26" i="31" s="1"/>
  <c r="X241" i="18"/>
  <c r="X224" i="18" s="1"/>
  <c r="AL25" i="18" s="1"/>
  <c r="X243" i="18"/>
  <c r="X226" i="18" s="1"/>
  <c r="AL27" i="18" s="1"/>
  <c r="X225" i="18"/>
  <c r="AL26" i="18" s="1"/>
  <c r="O225" i="18"/>
  <c r="AC26" i="18" s="1"/>
  <c r="O243" i="18"/>
  <c r="O226" i="18" s="1"/>
  <c r="AC27" i="18" s="1"/>
  <c r="O241" i="18"/>
  <c r="O224" i="18" s="1"/>
  <c r="AC25" i="18" s="1"/>
  <c r="V225" i="18"/>
  <c r="AJ26" i="18" s="1"/>
  <c r="V241" i="18"/>
  <c r="V224" i="18" s="1"/>
  <c r="AJ25" i="18" s="1"/>
  <c r="V243" i="18"/>
  <c r="V226" i="18" s="1"/>
  <c r="AJ27" i="18" s="1"/>
  <c r="U225" i="28"/>
  <c r="AI26" i="28" s="1"/>
  <c r="U241" i="28"/>
  <c r="U224" i="28" s="1"/>
  <c r="AI25" i="28" s="1"/>
  <c r="U243" i="28"/>
  <c r="U226" i="28" s="1"/>
  <c r="AI27" i="28" s="1"/>
  <c r="AB225" i="28"/>
  <c r="AP26" i="28" s="1"/>
  <c r="AB243" i="28"/>
  <c r="AB226" i="28" s="1"/>
  <c r="AP27" i="28" s="1"/>
  <c r="AB241" i="28"/>
  <c r="AB224" i="28" s="1"/>
  <c r="AP25" i="28" s="1"/>
  <c r="H241" i="29"/>
  <c r="H224" i="29" s="1"/>
  <c r="V25" i="29" s="1"/>
  <c r="H243" i="29"/>
  <c r="H226" i="29" s="1"/>
  <c r="V27" i="29" s="1"/>
  <c r="U241" i="29"/>
  <c r="U224" i="29" s="1"/>
  <c r="AI25" i="29" s="1"/>
  <c r="U243" i="29"/>
  <c r="U226" i="29" s="1"/>
  <c r="AI27" i="29" s="1"/>
  <c r="T241" i="29"/>
  <c r="T224" i="29" s="1"/>
  <c r="AH25" i="29" s="1"/>
  <c r="T243" i="29"/>
  <c r="T226" i="29" s="1"/>
  <c r="AH27" i="29" s="1"/>
  <c r="W241" i="29"/>
  <c r="W224" i="29" s="1"/>
  <c r="AK25" i="29" s="1"/>
  <c r="W243" i="29"/>
  <c r="W226" i="29" s="1"/>
  <c r="AK27" i="29" s="1"/>
  <c r="V243" i="29"/>
  <c r="V226" i="29" s="1"/>
  <c r="AJ27" i="29" s="1"/>
  <c r="V241" i="29"/>
  <c r="V224" i="29" s="1"/>
  <c r="AJ25" i="29" s="1"/>
  <c r="J225" i="31"/>
  <c r="X26" i="31" s="1"/>
  <c r="J243" i="31"/>
  <c r="J226" i="31" s="1"/>
  <c r="X27" i="31" s="1"/>
  <c r="J241" i="31"/>
  <c r="J224" i="31" s="1"/>
  <c r="X25" i="31" s="1"/>
  <c r="S243" i="31"/>
  <c r="S226" i="31" s="1"/>
  <c r="AG27" i="31" s="1"/>
  <c r="S241" i="31"/>
  <c r="S224" i="31" s="1"/>
  <c r="AG25" i="31" s="1"/>
  <c r="S225" i="31"/>
  <c r="AG26" i="31" s="1"/>
  <c r="Z225" i="31"/>
  <c r="AN26" i="31" s="1"/>
  <c r="Z243" i="31"/>
  <c r="Z226" i="31" s="1"/>
  <c r="AN27" i="31" s="1"/>
  <c r="Z241" i="31"/>
  <c r="Z224" i="31" s="1"/>
  <c r="AN25" i="31" s="1"/>
  <c r="AI243" i="30"/>
  <c r="AI226" i="30" s="1"/>
  <c r="AW27" i="30" s="1"/>
  <c r="AI241" i="30"/>
  <c r="AI224" i="30" s="1"/>
  <c r="AW25" i="30" s="1"/>
  <c r="AI225" i="30"/>
  <c r="AW26" i="30" s="1"/>
  <c r="Y225" i="30"/>
  <c r="AM26" i="30" s="1"/>
  <c r="Y241" i="30"/>
  <c r="Y224" i="30" s="1"/>
  <c r="AM25" i="30" s="1"/>
  <c r="Y243" i="30"/>
  <c r="Y226" i="30" s="1"/>
  <c r="AM27" i="30" s="1"/>
  <c r="N243" i="30"/>
  <c r="N226" i="30" s="1"/>
  <c r="AB27" i="30" s="1"/>
  <c r="N241" i="30"/>
  <c r="N224" i="30" s="1"/>
  <c r="AB25" i="30" s="1"/>
  <c r="N225" i="30"/>
  <c r="AB26" i="30" s="1"/>
  <c r="K225" i="30"/>
  <c r="Y26" i="30" s="1"/>
  <c r="K241" i="30"/>
  <c r="K224" i="30" s="1"/>
  <c r="Y25" i="30" s="1"/>
  <c r="K243" i="30"/>
  <c r="K226" i="30" s="1"/>
  <c r="Y27" i="30" s="1"/>
  <c r="AB243" i="30"/>
  <c r="AB226" i="30" s="1"/>
  <c r="AP27" i="30" s="1"/>
  <c r="AB225" i="30"/>
  <c r="AP26" i="30" s="1"/>
  <c r="AB241" i="30"/>
  <c r="AB224" i="30" s="1"/>
  <c r="AP25" i="30" s="1"/>
  <c r="W225" i="30"/>
  <c r="AK26" i="30" s="1"/>
  <c r="W243" i="30"/>
  <c r="W226" i="30" s="1"/>
  <c r="AK27" i="30" s="1"/>
  <c r="W241" i="30"/>
  <c r="W224" i="30" s="1"/>
  <c r="AK25" i="30" s="1"/>
  <c r="U243" i="30"/>
  <c r="U226" i="30" s="1"/>
  <c r="AI27" i="30" s="1"/>
  <c r="U225" i="30"/>
  <c r="AI26" i="30" s="1"/>
  <c r="U241" i="30"/>
  <c r="U224" i="30" s="1"/>
  <c r="AI25" i="30" s="1"/>
  <c r="J225" i="30"/>
  <c r="X26" i="30" s="1"/>
  <c r="J243" i="30"/>
  <c r="J226" i="30" s="1"/>
  <c r="X27" i="30" s="1"/>
  <c r="J241" i="30"/>
  <c r="J224" i="30" s="1"/>
  <c r="X25" i="30" s="1"/>
  <c r="AP243" i="30"/>
  <c r="AP226" i="30" s="1"/>
  <c r="BD27" i="30" s="1"/>
  <c r="AP241" i="30"/>
  <c r="AP224" i="30" s="1"/>
  <c r="BD25" i="30" s="1"/>
  <c r="AP225" i="30"/>
  <c r="BD26" i="30" s="1"/>
  <c r="AF241" i="30"/>
  <c r="AF224" i="30" s="1"/>
  <c r="AT25" i="30" s="1"/>
  <c r="AF243" i="30"/>
  <c r="AF226" i="30" s="1"/>
  <c r="AT27" i="30" s="1"/>
  <c r="AF225" i="30"/>
  <c r="AT26" i="30" s="1"/>
  <c r="AK225" i="18"/>
  <c r="AY26" i="18" s="1"/>
  <c r="AK243" i="18"/>
  <c r="AK226" i="18" s="1"/>
  <c r="AY27" i="18" s="1"/>
  <c r="AK241" i="18"/>
  <c r="AK224" i="18" s="1"/>
  <c r="AY25" i="18" s="1"/>
  <c r="E225" i="18"/>
  <c r="S26" i="18" s="1"/>
  <c r="E241" i="18"/>
  <c r="E224" i="18" s="1"/>
  <c r="S25" i="18" s="1"/>
  <c r="E243" i="18"/>
  <c r="E226" i="18" s="1"/>
  <c r="S27" i="18" s="1"/>
  <c r="V243" i="28"/>
  <c r="V226" i="28" s="1"/>
  <c r="AJ27" i="28" s="1"/>
  <c r="V241" i="28"/>
  <c r="V224" i="28" s="1"/>
  <c r="AJ25" i="28" s="1"/>
  <c r="V225" i="28"/>
  <c r="AJ26" i="28" s="1"/>
  <c r="AI243" i="28"/>
  <c r="AI226" i="28" s="1"/>
  <c r="AW27" i="28" s="1"/>
  <c r="AI241" i="28"/>
  <c r="AI224" i="28" s="1"/>
  <c r="AW25" i="28" s="1"/>
  <c r="AI225" i="28"/>
  <c r="AW26" i="28" s="1"/>
  <c r="E243" i="29"/>
  <c r="E226" i="29" s="1"/>
  <c r="S27" i="29" s="1"/>
  <c r="E241" i="29"/>
  <c r="E224" i="29" s="1"/>
  <c r="S25" i="29" s="1"/>
  <c r="L243" i="31"/>
  <c r="L226" i="31" s="1"/>
  <c r="Z27" i="31" s="1"/>
  <c r="L225" i="31"/>
  <c r="Z26" i="31" s="1"/>
  <c r="L241" i="31"/>
  <c r="L224" i="31" s="1"/>
  <c r="Z25" i="31" s="1"/>
  <c r="AB225" i="18"/>
  <c r="AP26" i="18" s="1"/>
  <c r="AB243" i="18"/>
  <c r="AB226" i="18" s="1"/>
  <c r="AP27" i="18" s="1"/>
  <c r="AB241" i="18"/>
  <c r="AB224" i="18" s="1"/>
  <c r="AP25" i="18" s="1"/>
  <c r="S225" i="18"/>
  <c r="AG26" i="18" s="1"/>
  <c r="S243" i="18"/>
  <c r="S226" i="18" s="1"/>
  <c r="AG27" i="18" s="1"/>
  <c r="S241" i="18"/>
  <c r="S224" i="18" s="1"/>
  <c r="AG25" i="18" s="1"/>
  <c r="Z225" i="18"/>
  <c r="AN26" i="18" s="1"/>
  <c r="Z243" i="18"/>
  <c r="Z226" i="18" s="1"/>
  <c r="AN27" i="18" s="1"/>
  <c r="Z241" i="18"/>
  <c r="Z224" i="18" s="1"/>
  <c r="AN25" i="18" s="1"/>
  <c r="AG243" i="28"/>
  <c r="AG226" i="28" s="1"/>
  <c r="AU27" i="28" s="1"/>
  <c r="AG225" i="28"/>
  <c r="AU26" i="28" s="1"/>
  <c r="AG241" i="28"/>
  <c r="AG224" i="28" s="1"/>
  <c r="AU25" i="28" s="1"/>
  <c r="AN225" i="28"/>
  <c r="BB26" i="28" s="1"/>
  <c r="AN243" i="28"/>
  <c r="AN226" i="28" s="1"/>
  <c r="BB27" i="28" s="1"/>
  <c r="AN241" i="28"/>
  <c r="AN224" i="28" s="1"/>
  <c r="BB25" i="28" s="1"/>
  <c r="H225" i="28"/>
  <c r="V26" i="28" s="1"/>
  <c r="H243" i="28"/>
  <c r="H226" i="28" s="1"/>
  <c r="V27" i="28" s="1"/>
  <c r="H241" i="28"/>
  <c r="H224" i="28" s="1"/>
  <c r="V25" i="28" s="1"/>
  <c r="AO243" i="29"/>
  <c r="AO226" i="29" s="1"/>
  <c r="BC27" i="29" s="1"/>
  <c r="AO241" i="29"/>
  <c r="AO224" i="29" s="1"/>
  <c r="BC25" i="29" s="1"/>
  <c r="AN243" i="29"/>
  <c r="AN226" i="29" s="1"/>
  <c r="BB27" i="29" s="1"/>
  <c r="AN241" i="29"/>
  <c r="AN224" i="29" s="1"/>
  <c r="BB25" i="29" s="1"/>
  <c r="AQ243" i="29"/>
  <c r="AQ226" i="29" s="1"/>
  <c r="BE27" i="29" s="1"/>
  <c r="AQ241" i="29"/>
  <c r="AQ224" i="29" s="1"/>
  <c r="BE25" i="29" s="1"/>
  <c r="AP243" i="29"/>
  <c r="AP226" i="29" s="1"/>
  <c r="BD27" i="29" s="1"/>
  <c r="AP241" i="29"/>
  <c r="AP224" i="29" s="1"/>
  <c r="BD25" i="29" s="1"/>
  <c r="G243" i="31"/>
  <c r="G226" i="31" s="1"/>
  <c r="U27" i="31" s="1"/>
  <c r="G241" i="31"/>
  <c r="G224" i="31" s="1"/>
  <c r="U25" i="31" s="1"/>
  <c r="G225" i="31"/>
  <c r="U26" i="31" s="1"/>
  <c r="AE243" i="31"/>
  <c r="AE226" i="31" s="1"/>
  <c r="AS27" i="31" s="1"/>
  <c r="AE241" i="31"/>
  <c r="AE224" i="31" s="1"/>
  <c r="AS25" i="31" s="1"/>
  <c r="AE225" i="31"/>
  <c r="AS26" i="31" s="1"/>
  <c r="AL225" i="31"/>
  <c r="AZ26" i="31" s="1"/>
  <c r="AL243" i="31"/>
  <c r="AL226" i="31" s="1"/>
  <c r="AZ27" i="31" s="1"/>
  <c r="AL241" i="31"/>
  <c r="AL224" i="31" s="1"/>
  <c r="AZ25" i="31" s="1"/>
  <c r="AN243" i="18"/>
  <c r="AN226" i="18" s="1"/>
  <c r="BB27" i="18" s="1"/>
  <c r="AN241" i="18"/>
  <c r="AN224" i="18" s="1"/>
  <c r="BB25" i="18" s="1"/>
  <c r="AN225" i="18"/>
  <c r="BB26" i="18" s="1"/>
  <c r="Y225" i="18"/>
  <c r="AM26" i="18" s="1"/>
  <c r="Y243" i="18"/>
  <c r="Y226" i="18" s="1"/>
  <c r="AM27" i="18" s="1"/>
  <c r="Y241" i="18"/>
  <c r="Y224" i="18" s="1"/>
  <c r="AM25" i="18" s="1"/>
  <c r="AH243" i="28"/>
  <c r="AH226" i="28" s="1"/>
  <c r="AV27" i="28" s="1"/>
  <c r="AH241" i="28"/>
  <c r="AH224" i="28" s="1"/>
  <c r="AV25" i="28" s="1"/>
  <c r="AH225" i="28"/>
  <c r="AV26" i="28" s="1"/>
  <c r="AM243" i="28"/>
  <c r="AM226" i="28" s="1"/>
  <c r="BA27" i="28" s="1"/>
  <c r="AM241" i="28"/>
  <c r="AM224" i="28" s="1"/>
  <c r="BA25" i="28" s="1"/>
  <c r="AM225" i="28"/>
  <c r="BA26" i="28" s="1"/>
  <c r="G225" i="28"/>
  <c r="U26" i="28" s="1"/>
  <c r="G243" i="28"/>
  <c r="G226" i="28" s="1"/>
  <c r="U27" i="28" s="1"/>
  <c r="G241" i="28"/>
  <c r="G224" i="28" s="1"/>
  <c r="U25" i="28" s="1"/>
  <c r="X241" i="31"/>
  <c r="X224" i="31" s="1"/>
  <c r="AL25" i="31" s="1"/>
  <c r="X243" i="31"/>
  <c r="X226" i="31" s="1"/>
  <c r="AL27" i="31" s="1"/>
  <c r="X225" i="31"/>
  <c r="AL26" i="31" s="1"/>
  <c r="M241" i="31"/>
  <c r="M224" i="31" s="1"/>
  <c r="AA25" i="31" s="1"/>
  <c r="M225" i="31"/>
  <c r="AA26" i="31" s="1"/>
  <c r="M243" i="31"/>
  <c r="M226" i="31" s="1"/>
  <c r="AA27" i="31" s="1"/>
  <c r="AM243" i="18"/>
  <c r="AM226" i="18" s="1"/>
  <c r="BA27" i="18" s="1"/>
  <c r="AM241" i="18"/>
  <c r="AM224" i="18" s="1"/>
  <c r="BA25" i="18" s="1"/>
  <c r="AM225" i="18"/>
  <c r="BA26" i="18" s="1"/>
  <c r="G225" i="18"/>
  <c r="U26" i="18" s="1"/>
  <c r="G243" i="18"/>
  <c r="G226" i="18" s="1"/>
  <c r="U27" i="18" s="1"/>
  <c r="G241" i="18"/>
  <c r="G224" i="18" s="1"/>
  <c r="U25" i="18" s="1"/>
  <c r="N225" i="18"/>
  <c r="AB26" i="18" s="1"/>
  <c r="N241" i="18"/>
  <c r="N224" i="18" s="1"/>
  <c r="AB25" i="18" s="1"/>
  <c r="N243" i="18"/>
  <c r="N226" i="18" s="1"/>
  <c r="AB27" i="18" s="1"/>
  <c r="M241" i="28"/>
  <c r="M224" i="28" s="1"/>
  <c r="AA25" i="28" s="1"/>
  <c r="M243" i="28"/>
  <c r="M226" i="28" s="1"/>
  <c r="AA27" i="28" s="1"/>
  <c r="M225" i="28"/>
  <c r="AA26" i="28" s="1"/>
  <c r="T243" i="28"/>
  <c r="T226" i="28" s="1"/>
  <c r="AH27" i="28" s="1"/>
  <c r="T241" i="28"/>
  <c r="T224" i="28" s="1"/>
  <c r="AH25" i="28" s="1"/>
  <c r="T225" i="28"/>
  <c r="AH26" i="28" s="1"/>
  <c r="K243" i="29"/>
  <c r="K226" i="29" s="1"/>
  <c r="Y27" i="29" s="1"/>
  <c r="K241" i="29"/>
  <c r="K224" i="29" s="1"/>
  <c r="Y25" i="29" s="1"/>
  <c r="M243" i="29"/>
  <c r="M226" i="29" s="1"/>
  <c r="AA27" i="29" s="1"/>
  <c r="M241" i="29"/>
  <c r="M224" i="29" s="1"/>
  <c r="AA25" i="29" s="1"/>
  <c r="L243" i="29"/>
  <c r="L226" i="29" s="1"/>
  <c r="Z27" i="29" s="1"/>
  <c r="L241" i="29"/>
  <c r="L224" i="29" s="1"/>
  <c r="Z25" i="29" s="1"/>
  <c r="O243" i="29"/>
  <c r="O226" i="29" s="1"/>
  <c r="AC27" i="29" s="1"/>
  <c r="O241" i="29"/>
  <c r="O224" i="29" s="1"/>
  <c r="AC25" i="29" s="1"/>
  <c r="N241" i="29"/>
  <c r="N224" i="29" s="1"/>
  <c r="AB25" i="29" s="1"/>
  <c r="N243" i="29"/>
  <c r="N226" i="29" s="1"/>
  <c r="AB27" i="29" s="1"/>
  <c r="AQ241" i="31"/>
  <c r="AQ224" i="31" s="1"/>
  <c r="BE25" i="31" s="1"/>
  <c r="AQ225" i="31"/>
  <c r="BE26" i="31" s="1"/>
  <c r="AQ243" i="31"/>
  <c r="AQ226" i="31" s="1"/>
  <c r="BE27" i="31" s="1"/>
  <c r="K243" i="31"/>
  <c r="K226" i="31" s="1"/>
  <c r="Y27" i="31" s="1"/>
  <c r="K241" i="31"/>
  <c r="K224" i="31" s="1"/>
  <c r="Y25" i="31" s="1"/>
  <c r="K225" i="31"/>
  <c r="Y26" i="31" s="1"/>
  <c r="R241" i="31"/>
  <c r="R224" i="31" s="1"/>
  <c r="AF25" i="31" s="1"/>
  <c r="R243" i="31"/>
  <c r="R226" i="31" s="1"/>
  <c r="AF27" i="31" s="1"/>
  <c r="R225" i="31"/>
  <c r="AF26" i="31" s="1"/>
  <c r="AQ241" i="30"/>
  <c r="AQ224" i="30" s="1"/>
  <c r="BE25" i="30" s="1"/>
  <c r="AQ225" i="30"/>
  <c r="BE26" i="30" s="1"/>
  <c r="AQ243" i="30"/>
  <c r="AQ226" i="30" s="1"/>
  <c r="BE27" i="30" s="1"/>
  <c r="AG225" i="30"/>
  <c r="AU26" i="30" s="1"/>
  <c r="AG241" i="30"/>
  <c r="AG224" i="30" s="1"/>
  <c r="AU25" i="30" s="1"/>
  <c r="AG243" i="30"/>
  <c r="AG226" i="30" s="1"/>
  <c r="AU27" i="30" s="1"/>
  <c r="V243" i="30"/>
  <c r="V226" i="30" s="1"/>
  <c r="AJ27" i="30" s="1"/>
  <c r="V241" i="30"/>
  <c r="V224" i="30" s="1"/>
  <c r="AJ25" i="30" s="1"/>
  <c r="V225" i="30"/>
  <c r="AJ26" i="30" s="1"/>
  <c r="AA225" i="30"/>
  <c r="AO26" i="30" s="1"/>
  <c r="AA243" i="30"/>
  <c r="AA226" i="30" s="1"/>
  <c r="AO27" i="30" s="1"/>
  <c r="AA241" i="30"/>
  <c r="AA224" i="30" s="1"/>
  <c r="AO25" i="30" s="1"/>
  <c r="AJ225" i="30"/>
  <c r="AX26" i="30" s="1"/>
  <c r="AJ241" i="30"/>
  <c r="AJ224" i="30" s="1"/>
  <c r="AX25" i="30" s="1"/>
  <c r="AJ243" i="30"/>
  <c r="AJ226" i="30" s="1"/>
  <c r="AX27" i="30" s="1"/>
  <c r="AE225" i="30"/>
  <c r="AS26" i="30" s="1"/>
  <c r="AE243" i="30"/>
  <c r="AE226" i="30" s="1"/>
  <c r="AS27" i="30" s="1"/>
  <c r="AE241" i="30"/>
  <c r="AE224" i="30" s="1"/>
  <c r="AS25" i="30" s="1"/>
  <c r="AC243" i="30"/>
  <c r="AC226" i="30" s="1"/>
  <c r="AQ27" i="30" s="1"/>
  <c r="AC225" i="30"/>
  <c r="AQ26" i="30" s="1"/>
  <c r="AC241" i="30"/>
  <c r="AC224" i="30" s="1"/>
  <c r="AQ25" i="30" s="1"/>
  <c r="R243" i="30"/>
  <c r="R226" i="30" s="1"/>
  <c r="AF27" i="30" s="1"/>
  <c r="R241" i="30"/>
  <c r="R224" i="30" s="1"/>
  <c r="AF25" i="30" s="1"/>
  <c r="R225" i="30"/>
  <c r="AF26" i="30" s="1"/>
  <c r="H225" i="30"/>
  <c r="V26" i="30" s="1"/>
  <c r="H241" i="30"/>
  <c r="H224" i="30" s="1"/>
  <c r="V25" i="30" s="1"/>
  <c r="H243" i="30"/>
  <c r="H226" i="30" s="1"/>
  <c r="V27" i="30" s="1"/>
  <c r="AN241" i="30"/>
  <c r="AN224" i="30" s="1"/>
  <c r="BB25" i="30" s="1"/>
  <c r="AN243" i="30"/>
  <c r="AN226" i="30" s="1"/>
  <c r="BB27" i="30" s="1"/>
  <c r="AN225" i="30"/>
  <c r="BB26" i="30" s="1"/>
  <c r="AC225" i="18"/>
  <c r="AQ26" i="18" s="1"/>
  <c r="AC243" i="18"/>
  <c r="AC226" i="18" s="1"/>
  <c r="AQ27" i="18" s="1"/>
  <c r="AC241" i="18"/>
  <c r="AC224" i="18" s="1"/>
  <c r="AQ25" i="18" s="1"/>
  <c r="F225" i="18"/>
  <c r="T26" i="18" s="1"/>
  <c r="F241" i="18"/>
  <c r="F224" i="18" s="1"/>
  <c r="T25" i="18" s="1"/>
  <c r="F243" i="18"/>
  <c r="F226" i="18" s="1"/>
  <c r="T27" i="18" s="1"/>
  <c r="N243" i="28"/>
  <c r="N226" i="28" s="1"/>
  <c r="AB27" i="28" s="1"/>
  <c r="N241" i="28"/>
  <c r="N224" i="28" s="1"/>
  <c r="AB25" i="28" s="1"/>
  <c r="N225" i="28"/>
  <c r="AB26" i="28" s="1"/>
  <c r="AA241" i="28"/>
  <c r="AA224" i="28" s="1"/>
  <c r="AO25" i="28" s="1"/>
  <c r="AA225" i="28"/>
  <c r="AO26" i="28" s="1"/>
  <c r="AA243" i="28"/>
  <c r="AA226" i="28" s="1"/>
  <c r="AO27" i="28" s="1"/>
  <c r="AJ225" i="31"/>
  <c r="AX26" i="31" s="1"/>
  <c r="AJ241" i="31"/>
  <c r="AJ224" i="31" s="1"/>
  <c r="AX25" i="31" s="1"/>
  <c r="AJ243" i="31"/>
  <c r="AJ226" i="31" s="1"/>
  <c r="AX27" i="31" s="1"/>
  <c r="Y243" i="31"/>
  <c r="Y226" i="31" s="1"/>
  <c r="AM27" i="31" s="1"/>
  <c r="Y225" i="31"/>
  <c r="AM26" i="31" s="1"/>
  <c r="Y241" i="31"/>
  <c r="Y224" i="31" s="1"/>
  <c r="AM25" i="31" s="1"/>
  <c r="AQ225" i="18"/>
  <c r="BE26" i="18" s="1"/>
  <c r="AQ241" i="18"/>
  <c r="AQ224" i="18" s="1"/>
  <c r="BE25" i="18" s="1"/>
  <c r="AQ243" i="18"/>
  <c r="AQ226" i="18" s="1"/>
  <c r="BE27" i="18" s="1"/>
  <c r="K225" i="18"/>
  <c r="Y26" i="18" s="1"/>
  <c r="K241" i="18"/>
  <c r="K224" i="18" s="1"/>
  <c r="Y25" i="18" s="1"/>
  <c r="K243" i="18"/>
  <c r="K226" i="18" s="1"/>
  <c r="Y27" i="18" s="1"/>
  <c r="R225" i="18"/>
  <c r="AF26" i="18" s="1"/>
  <c r="R243" i="18"/>
  <c r="R226" i="18" s="1"/>
  <c r="AF27" i="18" s="1"/>
  <c r="R241" i="18"/>
  <c r="R224" i="18" s="1"/>
  <c r="AF25" i="18" s="1"/>
  <c r="Y241" i="28"/>
  <c r="Y224" i="28" s="1"/>
  <c r="AM25" i="28" s="1"/>
  <c r="Y243" i="28"/>
  <c r="Y226" i="28" s="1"/>
  <c r="AM27" i="28" s="1"/>
  <c r="Y225" i="28"/>
  <c r="AM26" i="28" s="1"/>
  <c r="AF241" i="28"/>
  <c r="AF224" i="28" s="1"/>
  <c r="AT25" i="28" s="1"/>
  <c r="AF243" i="28"/>
  <c r="AF226" i="28" s="1"/>
  <c r="AT27" i="28" s="1"/>
  <c r="AF225" i="28"/>
  <c r="AT26" i="28" s="1"/>
  <c r="F241" i="29"/>
  <c r="F224" i="29" s="1"/>
  <c r="T25" i="29" s="1"/>
  <c r="F243" i="29"/>
  <c r="F226" i="29" s="1"/>
  <c r="T27" i="29" s="1"/>
  <c r="AG243" i="29"/>
  <c r="AG226" i="29" s="1"/>
  <c r="AU27" i="29" s="1"/>
  <c r="AG241" i="29"/>
  <c r="AG224" i="29" s="1"/>
  <c r="AU25" i="29" s="1"/>
  <c r="AF243" i="29"/>
  <c r="AF226" i="29" s="1"/>
  <c r="AT27" i="29" s="1"/>
  <c r="AF241" i="29"/>
  <c r="AF224" i="29" s="1"/>
  <c r="AT25" i="29" s="1"/>
  <c r="AI243" i="29"/>
  <c r="AI226" i="29" s="1"/>
  <c r="AW27" i="29" s="1"/>
  <c r="AI241" i="29"/>
  <c r="AI224" i="29" s="1"/>
  <c r="AW25" i="29" s="1"/>
  <c r="AH241" i="29"/>
  <c r="AH224" i="29" s="1"/>
  <c r="AV25" i="29" s="1"/>
  <c r="AH243" i="29"/>
  <c r="AH226" i="29" s="1"/>
  <c r="AV27" i="29" s="1"/>
  <c r="I225" i="31"/>
  <c r="W26" i="31" s="1"/>
  <c r="I243" i="31"/>
  <c r="I226" i="31" s="1"/>
  <c r="W27" i="31" s="1"/>
  <c r="I241" i="31"/>
  <c r="I224" i="31" s="1"/>
  <c r="W25" i="31" s="1"/>
  <c r="W225" i="31"/>
  <c r="AK26" i="31" s="1"/>
  <c r="W243" i="31"/>
  <c r="W226" i="31" s="1"/>
  <c r="AK27" i="31" s="1"/>
  <c r="W241" i="31"/>
  <c r="W224" i="31" s="1"/>
  <c r="AK25" i="31" s="1"/>
  <c r="AD243" i="31"/>
  <c r="AD226" i="31" s="1"/>
  <c r="AR27" i="31" s="1"/>
  <c r="AD241" i="31"/>
  <c r="AD224" i="31" s="1"/>
  <c r="AR25" i="31" s="1"/>
  <c r="AD225" i="31"/>
  <c r="AR26" i="31" s="1"/>
  <c r="L225" i="18"/>
  <c r="Z26" i="18" s="1"/>
  <c r="L243" i="18"/>
  <c r="L226" i="18" s="1"/>
  <c r="Z27" i="18" s="1"/>
  <c r="L241" i="18"/>
  <c r="L224" i="18" s="1"/>
  <c r="Z25" i="18" s="1"/>
  <c r="Q225" i="18"/>
  <c r="AE26" i="18" s="1"/>
  <c r="Q243" i="18"/>
  <c r="Q226" i="18" s="1"/>
  <c r="AE27" i="18" s="1"/>
  <c r="Q241" i="18"/>
  <c r="Q224" i="18" s="1"/>
  <c r="AE25" i="18" s="1"/>
  <c r="Z243" i="28"/>
  <c r="Z226" i="28" s="1"/>
  <c r="AN27" i="28" s="1"/>
  <c r="Z241" i="28"/>
  <c r="Z224" i="28" s="1"/>
  <c r="AN25" i="28" s="1"/>
  <c r="Z225" i="28"/>
  <c r="AN26" i="28" s="1"/>
  <c r="AE241" i="28"/>
  <c r="AE224" i="28" s="1"/>
  <c r="AS25" i="28" s="1"/>
  <c r="AE225" i="28"/>
  <c r="AS26" i="28" s="1"/>
  <c r="AE243" i="28"/>
  <c r="AE226" i="28" s="1"/>
  <c r="AS27" i="28" s="1"/>
  <c r="E243" i="31"/>
  <c r="E226" i="31" s="1"/>
  <c r="S27" i="31" s="1"/>
  <c r="E241" i="31"/>
  <c r="E224" i="31" s="1"/>
  <c r="S25" i="31" s="1"/>
  <c r="E225" i="31"/>
  <c r="S26" i="31" s="1"/>
  <c r="P243" i="31"/>
  <c r="P226" i="31" s="1"/>
  <c r="AD27" i="31" s="1"/>
  <c r="P241" i="31"/>
  <c r="P224" i="31" s="1"/>
  <c r="AD25" i="31" s="1"/>
  <c r="P225" i="31"/>
  <c r="AD26" i="31" s="1"/>
  <c r="T225" i="18"/>
  <c r="AH26" i="18" s="1"/>
  <c r="T241" i="18"/>
  <c r="T224" i="18" s="1"/>
  <c r="AH25" i="18" s="1"/>
  <c r="T243" i="18"/>
  <c r="T226" i="18" s="1"/>
  <c r="AH27" i="18" s="1"/>
  <c r="AE225" i="18"/>
  <c r="AS26" i="18" s="1"/>
  <c r="AE243" i="18"/>
  <c r="AE226" i="18" s="1"/>
  <c r="AS27" i="18" s="1"/>
  <c r="AE241" i="18"/>
  <c r="AE224" i="18" s="1"/>
  <c r="AS25" i="18" s="1"/>
  <c r="AL243" i="18"/>
  <c r="AL226" i="18" s="1"/>
  <c r="AZ27" i="18" s="1"/>
  <c r="AL225" i="18"/>
  <c r="AZ26" i="18" s="1"/>
  <c r="AL241" i="18"/>
  <c r="AL224" i="18" s="1"/>
  <c r="AZ25" i="18" s="1"/>
  <c r="AK225" i="28"/>
  <c r="AY26" i="28" s="1"/>
  <c r="AK241" i="28"/>
  <c r="AK224" i="28" s="1"/>
  <c r="AY25" i="28" s="1"/>
  <c r="AK243" i="28"/>
  <c r="AK226" i="28" s="1"/>
  <c r="AY27" i="28" s="1"/>
  <c r="E241" i="28"/>
  <c r="E224" i="28" s="1"/>
  <c r="S25" i="28" s="1"/>
  <c r="E225" i="28"/>
  <c r="S26" i="28" s="1"/>
  <c r="E243" i="28"/>
  <c r="E226" i="28" s="1"/>
  <c r="S27" i="28" s="1"/>
  <c r="L225" i="28"/>
  <c r="Z26" i="28" s="1"/>
  <c r="L241" i="28"/>
  <c r="L224" i="28" s="1"/>
  <c r="Z25" i="28" s="1"/>
  <c r="L243" i="28"/>
  <c r="L226" i="28" s="1"/>
  <c r="Z27" i="28" s="1"/>
  <c r="AK243" i="29"/>
  <c r="AK226" i="29" s="1"/>
  <c r="AY27" i="29" s="1"/>
  <c r="AK241" i="29"/>
  <c r="AK224" i="29" s="1"/>
  <c r="AY25" i="29" s="1"/>
  <c r="AJ243" i="29"/>
  <c r="AJ226" i="29" s="1"/>
  <c r="AX27" i="29" s="1"/>
  <c r="AJ241" i="29"/>
  <c r="AJ224" i="29" s="1"/>
  <c r="AX25" i="29" s="1"/>
  <c r="AM243" i="29"/>
  <c r="AM226" i="29" s="1"/>
  <c r="BA27" i="29" s="1"/>
  <c r="AM241" i="29"/>
  <c r="AM224" i="29" s="1"/>
  <c r="BA25" i="29" s="1"/>
  <c r="AL243" i="29"/>
  <c r="AL226" i="29" s="1"/>
  <c r="AZ27" i="29" s="1"/>
  <c r="AL241" i="29"/>
  <c r="AL224" i="29" s="1"/>
  <c r="AZ25" i="29" s="1"/>
  <c r="F225" i="31"/>
  <c r="T26" i="31" s="1"/>
  <c r="F241" i="31"/>
  <c r="F224" i="31" s="1"/>
  <c r="T25" i="31" s="1"/>
  <c r="F243" i="31"/>
  <c r="F226" i="31" s="1"/>
  <c r="T27" i="31" s="1"/>
  <c r="AI225" i="31"/>
  <c r="AW26" i="31" s="1"/>
  <c r="AI243" i="31"/>
  <c r="AI226" i="31" s="1"/>
  <c r="AW27" i="31" s="1"/>
  <c r="AI241" i="31"/>
  <c r="AI224" i="31" s="1"/>
  <c r="AW25" i="31" s="1"/>
  <c r="AP225" i="31"/>
  <c r="BD26" i="31" s="1"/>
  <c r="AP243" i="31"/>
  <c r="AP226" i="31" s="1"/>
  <c r="BD27" i="31" s="1"/>
  <c r="AP241" i="31"/>
  <c r="AP224" i="31" s="1"/>
  <c r="BD25" i="31" s="1"/>
  <c r="AJ225" i="18"/>
  <c r="AX26" i="18" s="1"/>
  <c r="AJ243" i="18"/>
  <c r="AJ226" i="18" s="1"/>
  <c r="AX27" i="18" s="1"/>
  <c r="AJ241" i="18"/>
  <c r="AJ224" i="18" s="1"/>
  <c r="AX2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00000000-0006-0000-0300-000001000000}">
      <text>
        <r>
          <rPr>
            <sz val="11"/>
            <color indexed="81"/>
            <rFont val="ＭＳ Ｐゴシック"/>
            <family val="3"/>
            <charset val="128"/>
          </rPr>
          <t>シート名が転記されます。</t>
        </r>
      </text>
    </comment>
    <comment ref="D4" authorId="0" shapeId="0" xr:uid="{00000000-0006-0000-0300-000002000000}">
      <text>
        <r>
          <rPr>
            <sz val="11"/>
            <color indexed="81"/>
            <rFont val="ＭＳ Ｐゴシック"/>
            <family val="3"/>
            <charset val="128"/>
          </rPr>
          <t>初添の日のみ（2024/1/20などといった形で）入力してください（あとは自動入力されます）</t>
        </r>
      </text>
    </comment>
    <comment ref="A7" authorId="1" shapeId="0" xr:uid="{00000000-0006-0000-0300-000003000000}">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00000000-0006-0000-0300-000004000000}">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00000000-0006-0000-0300-00000500000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00000000-0006-0000-0300-000006000000}">
      <text>
        <r>
          <rPr>
            <sz val="9"/>
            <color indexed="81"/>
            <rFont val="MS P ゴシック"/>
            <family val="3"/>
            <charset val="128"/>
          </rPr>
          <t>ボーメと日本酒度両方を入力した場合、ボーメの値が優先されます。</t>
        </r>
      </text>
    </comment>
    <comment ref="A15" authorId="1" shapeId="0" xr:uid="{00000000-0006-0000-0300-000007000000}">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00000000-0006-0000-0300-000008000000}">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00000000-0006-0000-0300-000009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00000000-0006-0000-0300-00000A00000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00000000-0006-0000-0300-00000B000000}">
      <text>
        <r>
          <rPr>
            <sz val="9"/>
            <color indexed="81"/>
            <rFont val="MS P ゴシック"/>
            <family val="3"/>
            <charset val="128"/>
          </rPr>
          <t>目標値を超えた場合、セルがピンクに着色されます。</t>
        </r>
      </text>
    </comment>
    <comment ref="A22" authorId="1" shapeId="0" xr:uid="{00000000-0006-0000-0300-00000C000000}">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00000000-0006-0000-0300-00000D000000}">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00000000-0006-0000-0300-00000E000000}">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00000000-0006-0000-0300-00000F000000}">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00000000-0006-0000-0300-000010000000}">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00000000-0006-0000-0300-000011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00000000-0006-0000-0300-000012000000}">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00000000-0006-0000-0300-000013000000}">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00000000-0006-0000-0300-000014000000}">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00000000-0006-0000-0300-000015000000}">
      <text>
        <r>
          <rPr>
            <sz val="9"/>
            <color indexed="81"/>
            <rFont val="MS P ゴシック"/>
            <family val="3"/>
            <charset val="128"/>
          </rPr>
          <t>もろみ歩合や白米歩合を算出するためには、親容器の数量（L)を入力する必要があります。</t>
        </r>
      </text>
    </comment>
    <comment ref="C39" authorId="1" shapeId="0" xr:uid="{00000000-0006-0000-0300-000016000000}">
      <text>
        <r>
          <rPr>
            <sz val="9"/>
            <color indexed="81"/>
            <rFont val="MS P ゴシック"/>
            <family val="3"/>
            <charset val="128"/>
          </rPr>
          <t>もろみ歩合や白米歩合の算出にあたっては、枝容器の数量（L)も合算されます。</t>
        </r>
      </text>
    </comment>
    <comment ref="C42" authorId="1" shapeId="0" xr:uid="{00000000-0006-0000-0300-000017000000}">
      <text>
        <r>
          <rPr>
            <sz val="9"/>
            <color indexed="81"/>
            <rFont val="MS P ゴシック"/>
            <family val="3"/>
            <charset val="128"/>
          </rPr>
          <t>もろみ歩合や白米歩合の算出にあたっては、枝容器の数量（L)も合算されます。</t>
        </r>
      </text>
    </comment>
    <comment ref="A43" authorId="1" shapeId="0" xr:uid="{00000000-0006-0000-0300-000018000000}">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00000000-0006-0000-0300-000019000000}">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00000000-0006-0000-0300-00001A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00000000-0006-0000-0300-00001B000000}">
      <text>
        <r>
          <rPr>
            <sz val="9"/>
            <color indexed="81"/>
            <rFont val="ＭＳ Ｐゴシック"/>
            <family val="3"/>
            <charset val="128"/>
          </rPr>
          <t>初添まで、仲添まで、留添までの白米使用量と仕込水使用量を基に算出された歩合です。</t>
        </r>
      </text>
    </comment>
    <comment ref="S44" authorId="0" shapeId="0" xr:uid="{00000000-0006-0000-0300-00001C000000}">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00000000-0006-0000-0300-00001D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00000000-0006-0000-0300-00001E000000}">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00000000-0006-0000-0300-00001F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00000000-0006-0000-0300-00002000000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00000000-0006-0000-0300-000021000000}">
      <text>
        <r>
          <rPr>
            <sz val="9"/>
            <color indexed="81"/>
            <rFont val="MS P ゴシック"/>
            <family val="3"/>
            <charset val="128"/>
          </rPr>
          <t>もろみ経過簿に入力した追水量（L)の合計が自動記入されます。</t>
        </r>
      </text>
    </comment>
    <comment ref="V77" authorId="2" shapeId="0" xr:uid="{00000000-0006-0000-0300-000022000000}">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00000000-0006-0000-0300-000023000000}">
      <text>
        <r>
          <rPr>
            <sz val="9"/>
            <color indexed="81"/>
            <rFont val="MS P ゴシック"/>
            <family val="3"/>
            <charset val="128"/>
          </rPr>
          <t>便宜上、くみ水総量（追水や四段の水を含んだ量）から算出しています。</t>
        </r>
      </text>
    </comment>
    <comment ref="AN112" authorId="1" shapeId="0" xr:uid="{2BC306CF-7956-48EA-9D15-E9A950EF6164}">
      <text>
        <r>
          <rPr>
            <sz val="9"/>
            <color indexed="81"/>
            <rFont val="MS P ゴシック"/>
            <family val="3"/>
            <charset val="128"/>
          </rPr>
          <t>かすの実重量を直接測定した場合は入力不要です。</t>
        </r>
      </text>
    </comment>
    <comment ref="AN114" authorId="1" shapeId="0" xr:uid="{F1536AEF-FF03-4BB3-9722-4B2D6A90B6A6}">
      <text>
        <r>
          <rPr>
            <sz val="9"/>
            <color indexed="81"/>
            <rFont val="MS P ゴシック"/>
            <family val="3"/>
            <charset val="128"/>
          </rPr>
          <t>通常は1.1を使用します。
1.1とする場合においては、入力不要です。</t>
        </r>
      </text>
    </comment>
    <comment ref="AN115" authorId="1" shapeId="0" xr:uid="{D92B3612-8571-4392-AB9E-771700907817}">
      <text>
        <r>
          <rPr>
            <sz val="9"/>
            <color indexed="81"/>
            <rFont val="MS P ゴシック"/>
            <family val="3"/>
            <charset val="128"/>
          </rPr>
          <t>かす換算率に数字が入力されていない場合は、かす換算率を1.1として算出します。</t>
        </r>
      </text>
    </comment>
    <comment ref="AN117" authorId="0" shapeId="0" xr:uid="{36ECBCB2-DBF9-4AC2-BB49-D94215451C8C}">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870971AF-3F71-48BB-92C2-977A6360E047}">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DCD29ECA-F4DB-499D-9B28-4A805026F2AE}">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FC9B4D89-136A-4703-8817-16F7D6F592BB}">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25E7D567-1B08-49F2-B28F-2CB1CB6CE2DC}">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93BBEADC-D34D-45DD-8BD1-05E0B444C631}">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3AE8EA5A-1EE9-4EB4-895E-0B689CD19900}">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73E415ED-EA47-4D83-8D1D-0A4C1A7713FC}">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196C123F-886C-47A9-86FF-8C54A51BB63F}">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880C4491-02A9-47D1-9504-BEC23854B9A9}">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889BD975-C2B9-4920-A26D-6CABD9CFA147}">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00000000-0006-0000-0300-000032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00000000-0006-0000-0300-000033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00000000-0006-0000-0300-00003400000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00000000-0006-0000-0300-00003500000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00000000-0006-0000-0300-00003600000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00000000-0006-0000-0300-000037000000}">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F8CA5DB7-3B82-42D4-A4E4-7E92847081FF}">
      <text>
        <r>
          <rPr>
            <sz val="9"/>
            <color indexed="81"/>
            <rFont val="MS P ゴシック"/>
            <family val="3"/>
            <charset val="128"/>
          </rPr>
          <t>現時点では、四段の数値は100％への追水補正の対象となっていません。ご了承ください。</t>
        </r>
      </text>
    </comment>
    <comment ref="I216" authorId="3" shapeId="0" xr:uid="{7C26B6E7-BE24-4DA6-A690-FCC9B494C202}">
      <text>
        <r>
          <rPr>
            <sz val="9"/>
            <color indexed="81"/>
            <rFont val="MS P ゴシック"/>
            <family val="3"/>
            <charset val="128"/>
          </rPr>
          <t>もろみ経過簿に入力した追水量（L)の合計が自動記入されます。</t>
        </r>
      </text>
    </comment>
    <comment ref="A219" authorId="3" shapeId="0" xr:uid="{59BCFF66-5CBE-4834-BB2C-777C614073B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F47452A5-F201-4086-AAEA-AD40451E221E}">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66136BDF-5A7F-47EE-9F4A-72C5C173102B}">
      <text>
        <r>
          <rPr>
            <sz val="9"/>
            <color indexed="81"/>
            <rFont val="MS P ゴシック"/>
            <family val="3"/>
            <charset val="128"/>
          </rPr>
          <t>ボーメと日本酒度両方を入力した場合、ボーメの値が優先されます。</t>
        </r>
      </text>
    </comment>
    <comment ref="A221" authorId="3" shapeId="0" xr:uid="{2B8353DC-5C14-4597-B079-009FFC965283}">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9019A739-E697-45CB-BF44-7F2705001E0F}">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692EB990-6BF2-4005-A795-EBE02A194031}">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4C514DB8-D505-4F83-9CB1-DC0A387638F2}">
      <text>
        <r>
          <rPr>
            <b/>
            <sz val="9"/>
            <color indexed="81"/>
            <rFont val="MS P ゴシック"/>
            <family val="3"/>
            <charset val="128"/>
          </rPr>
          <t>同一区分で複数の異なる白米水分がある阿合は正しく計算されません。</t>
        </r>
      </text>
    </comment>
    <comment ref="AR253" authorId="2" shapeId="0" xr:uid="{8588B5E8-E1AD-4596-A17E-40EAE21E2F6E}">
      <text>
        <r>
          <rPr>
            <b/>
            <sz val="9"/>
            <color indexed="81"/>
            <rFont val="MS P ゴシック"/>
            <family val="3"/>
            <charset val="128"/>
          </rPr>
          <t>同一区分で複数の異なる白米水分がある阿合は正しく計算されません。</t>
        </r>
      </text>
    </comment>
    <comment ref="AR254" authorId="2" shapeId="0" xr:uid="{548E8009-AF84-4A49-A29A-BDADCA090995}">
      <text>
        <r>
          <rPr>
            <b/>
            <sz val="9"/>
            <color indexed="81"/>
            <rFont val="MS P ゴシック"/>
            <family val="3"/>
            <charset val="128"/>
          </rPr>
          <t>同一区分で複数の異なる白米水分がある阿合は正しく計算されません。</t>
        </r>
      </text>
    </comment>
    <comment ref="AR255" authorId="2" shapeId="0" xr:uid="{0AB3B502-002C-40BE-8EC3-34F4C98D5C9D}">
      <text>
        <r>
          <rPr>
            <b/>
            <sz val="9"/>
            <color indexed="81"/>
            <rFont val="MS P ゴシック"/>
            <family val="3"/>
            <charset val="128"/>
          </rPr>
          <t>同一区分で複数の異なる白米水分がある阿合は正しく計算されません。</t>
        </r>
      </text>
    </comment>
    <comment ref="AR256" authorId="2" shapeId="0" xr:uid="{91DB477F-8FE9-4991-B0F2-79CE6284AE90}">
      <text>
        <r>
          <rPr>
            <sz val="9"/>
            <color indexed="81"/>
            <rFont val="MS P ゴシック"/>
            <family val="3"/>
            <charset val="128"/>
          </rPr>
          <t>同一区分で複数の異なる白米水分がある阿合は正しく計算されません。</t>
        </r>
      </text>
    </comment>
    <comment ref="AR257" authorId="2" shapeId="0" xr:uid="{EF4C73ED-1ECD-472E-B73B-4002FB29B95C}">
      <text>
        <r>
          <rPr>
            <sz val="9"/>
            <color indexed="81"/>
            <rFont val="MS P ゴシック"/>
            <family val="3"/>
            <charset val="128"/>
          </rPr>
          <t>同一区分で複数の異なる白米水分がある阿合は正しく計算されません。</t>
        </r>
      </text>
    </comment>
    <comment ref="AR258" authorId="2" shapeId="0" xr:uid="{7C98372A-B9D6-41B5-8344-9CFBA31551C1}">
      <text>
        <r>
          <rPr>
            <sz val="9"/>
            <color indexed="81"/>
            <rFont val="MS P ゴシック"/>
            <family val="3"/>
            <charset val="128"/>
          </rPr>
          <t>同一区分で複数の異なる白米水分がある阿合は正しく計算されません。</t>
        </r>
      </text>
    </comment>
    <comment ref="AR259" authorId="2" shapeId="0" xr:uid="{A7C968E9-4716-4211-984D-CECB83C177E0}">
      <text>
        <r>
          <rPr>
            <sz val="9"/>
            <color indexed="81"/>
            <rFont val="MS P ゴシック"/>
            <family val="3"/>
            <charset val="128"/>
          </rPr>
          <t>同一区分で複数の異なる白米水分がある阿合は正しく計算されません。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3FB27C21-062E-468F-9F61-9CAFEDD26AFA}">
      <text>
        <r>
          <rPr>
            <sz val="11"/>
            <color indexed="81"/>
            <rFont val="ＭＳ Ｐゴシック"/>
            <family val="3"/>
            <charset val="128"/>
          </rPr>
          <t>シート名が転記されます。</t>
        </r>
      </text>
    </comment>
    <comment ref="D4" authorId="0" shapeId="0" xr:uid="{C07FD847-60F0-475D-B741-95753BAB01CE}">
      <text>
        <r>
          <rPr>
            <sz val="11"/>
            <color indexed="81"/>
            <rFont val="ＭＳ Ｐゴシック"/>
            <family val="3"/>
            <charset val="128"/>
          </rPr>
          <t>初添の日のみ（2024/1/20などといった形で）入力してください（あとは自動入力されます）</t>
        </r>
      </text>
    </comment>
    <comment ref="A7" authorId="1" shapeId="0" xr:uid="{014B06B4-F9F2-4FDB-9F24-2A315CAA06CA}">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5B9EC020-E905-4C33-AEDE-4574FCC01F2E}">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29FA94E0-3E96-4108-85A7-9E42DD237673}">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7CE67F59-A6FA-44A9-94C7-EF9332D38F05}">
      <text>
        <r>
          <rPr>
            <sz val="9"/>
            <color indexed="81"/>
            <rFont val="MS P ゴシック"/>
            <family val="3"/>
            <charset val="128"/>
          </rPr>
          <t>ボーメと日本酒度両方を入力した場合、ボーメの値が優先されます。</t>
        </r>
      </text>
    </comment>
    <comment ref="A15" authorId="1" shapeId="0" xr:uid="{57C4E7C9-DDDF-4022-8C7F-3CD8333BBDBC}">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6B078362-FFBA-4EB1-A53B-146D98124B4C}">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8ABBF03F-1456-46F5-BD8B-D29497DCE022}">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5868F8B0-E86C-4CC7-B765-0C40346F02CF}">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534EA68D-38F1-42C5-88F1-2D7F5B66B702}">
      <text>
        <r>
          <rPr>
            <sz val="9"/>
            <color indexed="81"/>
            <rFont val="MS P ゴシック"/>
            <family val="3"/>
            <charset val="128"/>
          </rPr>
          <t>目標値を超えた場合、セルがピンクに着色されます。</t>
        </r>
      </text>
    </comment>
    <comment ref="A22" authorId="1" shapeId="0" xr:uid="{622738A7-CBAF-4959-A9F5-ECB062AA8F6D}">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D10C8F07-9A87-43D6-9F68-C7043D1C88E1}">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8BE94CFA-4696-44F0-B892-5543822F097C}">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511B5592-6E63-4ECF-9005-F3EA42851ADF}">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BE0D8F15-9793-4E96-BA22-29E16576D096}">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74BDF175-F1AB-460A-8104-B2FA9F1BD65F}">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3A66AB72-DA78-4F7D-A70F-9F9DC539EC3C}">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C6793A66-3B2D-4ADF-B2BC-C92ECF97FC86}">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ABF37BC4-2B32-49AC-BFC6-77BB9B02D00C}">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23C11655-E344-43DB-AC7D-CC7656F6A8C1}">
      <text>
        <r>
          <rPr>
            <sz val="9"/>
            <color indexed="81"/>
            <rFont val="MS P ゴシック"/>
            <family val="3"/>
            <charset val="128"/>
          </rPr>
          <t>もろみ歩合や白米歩合を算出するためには、親容器の数量（L)を入力する必要があります。</t>
        </r>
      </text>
    </comment>
    <comment ref="C39" authorId="1" shapeId="0" xr:uid="{88FCC87E-B2F7-4194-8DB5-FAC011D6B9E7}">
      <text>
        <r>
          <rPr>
            <sz val="9"/>
            <color indexed="81"/>
            <rFont val="MS P ゴシック"/>
            <family val="3"/>
            <charset val="128"/>
          </rPr>
          <t>もろみ歩合や白米歩合の算出にあたっては、枝容器の数量（L)も合算されます。</t>
        </r>
      </text>
    </comment>
    <comment ref="C42" authorId="1" shapeId="0" xr:uid="{8B39B8EA-144B-44EA-B3CD-BEB6043FA44F}">
      <text>
        <r>
          <rPr>
            <sz val="9"/>
            <color indexed="81"/>
            <rFont val="MS P ゴシック"/>
            <family val="3"/>
            <charset val="128"/>
          </rPr>
          <t>もろみ歩合や白米歩合の算出にあたっては、枝容器の数量（L)も合算されます。</t>
        </r>
      </text>
    </comment>
    <comment ref="A43" authorId="1" shapeId="0" xr:uid="{1AA2A5AC-EE69-4BBE-88A2-B1DCF4B7D975}">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E6119120-9DBE-493D-82D7-C87AB7E1B7F5}">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633BCDBD-7392-4BFC-8716-542949D37277}">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840510F5-B4A8-45E6-8BE8-538AC05151DF}">
      <text>
        <r>
          <rPr>
            <sz val="9"/>
            <color indexed="81"/>
            <rFont val="ＭＳ Ｐゴシック"/>
            <family val="3"/>
            <charset val="128"/>
          </rPr>
          <t>初添まで、仲添まで、留添までの白米使用量と仕込水使用量を基に算出された歩合です。</t>
        </r>
      </text>
    </comment>
    <comment ref="S44" authorId="0" shapeId="0" xr:uid="{C49073F3-2454-47DE-A985-4FBF1C42B8B7}">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B72884D9-8948-4B66-9197-01D3D01B62B0}">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0160358D-51EA-4F8C-8E67-8757B57E06E4}">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F958BE76-CADB-42D5-B4CE-48CD8DEB3D70}">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F11D0CE2-69AF-4B6E-9F9D-B0793FFDE6DF}">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D95C6AF2-2F8D-47F0-999C-F9F9A2F2CC59}">
      <text>
        <r>
          <rPr>
            <sz val="9"/>
            <color indexed="81"/>
            <rFont val="MS P ゴシック"/>
            <family val="3"/>
            <charset val="128"/>
          </rPr>
          <t>もろみ経過簿に入力した追水量（L)の合計が自動記入されます。</t>
        </r>
      </text>
    </comment>
    <comment ref="V77" authorId="2" shapeId="0" xr:uid="{77A15B75-F49A-4DE3-A367-C42FDE43ACC3}">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B744A353-EAD6-4B00-9C2B-F61DDC985949}">
      <text>
        <r>
          <rPr>
            <sz val="9"/>
            <color indexed="81"/>
            <rFont val="MS P ゴシック"/>
            <family val="3"/>
            <charset val="128"/>
          </rPr>
          <t>便宜上、くみ水総量（追水や四段の水を含んだ量）から算出しています。</t>
        </r>
      </text>
    </comment>
    <comment ref="AN112" authorId="1" shapeId="0" xr:uid="{76B571C4-5C8D-4E34-8C48-5DFA56971128}">
      <text>
        <r>
          <rPr>
            <sz val="9"/>
            <color indexed="81"/>
            <rFont val="MS P ゴシック"/>
            <family val="3"/>
            <charset val="128"/>
          </rPr>
          <t>かすの実重量を直接測定した場合は入力不要です。</t>
        </r>
      </text>
    </comment>
    <comment ref="AN114" authorId="1" shapeId="0" xr:uid="{F94CE86C-9505-4B6A-A1B0-83894FFEE1C8}">
      <text>
        <r>
          <rPr>
            <sz val="9"/>
            <color indexed="81"/>
            <rFont val="MS P ゴシック"/>
            <family val="3"/>
            <charset val="128"/>
          </rPr>
          <t>通常は1.1を使用します。
1.1とする場合においては、入力不要です。</t>
        </r>
      </text>
    </comment>
    <comment ref="AN115" authorId="1" shapeId="0" xr:uid="{56DAF086-6B57-4154-A393-B11616BCE57C}">
      <text>
        <r>
          <rPr>
            <sz val="9"/>
            <color indexed="81"/>
            <rFont val="MS P ゴシック"/>
            <family val="3"/>
            <charset val="128"/>
          </rPr>
          <t>かす換算率に数字が入力されていない場合は、かす換算率を1.1として算出します。</t>
        </r>
      </text>
    </comment>
    <comment ref="AN117" authorId="0" shapeId="0" xr:uid="{5D745B57-7F8E-4289-B71B-2DD7AE598F95}">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B4BEF36F-2006-4F20-B69E-2A19615BA1F0}">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D670335C-9F16-4178-8811-8887CF51B120}">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C391EFF6-71EB-4340-9679-DCABF012D0E0}">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10ACCD68-3B43-40D0-93E0-2CDC3286E22D}">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CA371673-D60F-4AB2-B41D-7F2325F5B99A}">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187F924E-C565-4E8C-86FB-BFD67BE1418C}">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29EDB4EB-3DD9-4B32-88E6-2CA7EC6BB13A}">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C2D4B4D1-E2D5-4DFC-8971-9036412129C7}">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B9A19ED2-37E4-422D-B585-5890C4DF4CD8}">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26694062-ABA0-4B4D-9643-B307A4F68E05}">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4078259E-9E9E-4417-A8A1-ED5EE99190AB}">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4A5A6130-B166-42BB-A4A5-812709EA5A22}">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94EA28A5-780E-4149-83F2-04EA35B781AE}">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4BDCC26C-8DBB-49EE-95B4-84F68831EDBB}">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CD9D11E3-9B25-4939-B955-C2E742D4445E}">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77889C35-C5D3-462F-9AE9-600F1676567F}">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6391DF18-0B47-4020-AC49-881B355E418E}">
      <text>
        <r>
          <rPr>
            <sz val="9"/>
            <color indexed="81"/>
            <rFont val="MS P ゴシック"/>
            <family val="3"/>
            <charset val="128"/>
          </rPr>
          <t>現時点では、四段の数値は100％への追水補正の対象となっていません。ご了承ください。</t>
        </r>
      </text>
    </comment>
    <comment ref="I216" authorId="3" shapeId="0" xr:uid="{A0D1615F-36A1-4D79-BE8D-75CFD1AAA47A}">
      <text>
        <r>
          <rPr>
            <sz val="9"/>
            <color indexed="81"/>
            <rFont val="MS P ゴシック"/>
            <family val="3"/>
            <charset val="128"/>
          </rPr>
          <t>もろみ経過簿に入力した追水量（L)の合計が自動記入されます。</t>
        </r>
      </text>
    </comment>
    <comment ref="A219" authorId="3" shapeId="0" xr:uid="{984C3049-7559-405B-A3DC-EA95E418979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54D8EEB1-FE04-4C49-AB4F-D1359EFBA2E0}">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E03DE2DB-0523-4ED5-96E6-8A7874162A36}">
      <text>
        <r>
          <rPr>
            <sz val="9"/>
            <color indexed="81"/>
            <rFont val="MS P ゴシック"/>
            <family val="3"/>
            <charset val="128"/>
          </rPr>
          <t>ボーメと日本酒度両方を入力した場合、ボーメの値が優先されます。</t>
        </r>
      </text>
    </comment>
    <comment ref="A221" authorId="3" shapeId="0" xr:uid="{46AC5F1D-7A46-4395-ABEB-832D9BEA48E8}">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C4653CC0-DE2A-41B6-A488-E05275518491}">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EF69CF22-F45B-4FD8-B505-45320DF92418}">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D5995B1A-9C2D-49A0-B0A2-509572B95BFB}">
      <text>
        <r>
          <rPr>
            <b/>
            <sz val="9"/>
            <color indexed="81"/>
            <rFont val="MS P ゴシック"/>
            <family val="3"/>
            <charset val="128"/>
          </rPr>
          <t>同一区分で複数の異なる白米水分がある阿合は正しく計算されません。</t>
        </r>
      </text>
    </comment>
    <comment ref="AR253" authorId="2" shapeId="0" xr:uid="{252E60E6-4554-4D96-BF98-9A2BC5AEB1F2}">
      <text>
        <r>
          <rPr>
            <b/>
            <sz val="9"/>
            <color indexed="81"/>
            <rFont val="MS P ゴシック"/>
            <family val="3"/>
            <charset val="128"/>
          </rPr>
          <t>同一区分で複数の異なる白米水分がある阿合は正しく計算されません。</t>
        </r>
      </text>
    </comment>
    <comment ref="AR254" authorId="2" shapeId="0" xr:uid="{5C5C1283-DFAA-4487-AFDB-60E96A3975E5}">
      <text>
        <r>
          <rPr>
            <b/>
            <sz val="9"/>
            <color indexed="81"/>
            <rFont val="MS P ゴシック"/>
            <family val="3"/>
            <charset val="128"/>
          </rPr>
          <t>同一区分で複数の異なる白米水分がある阿合は正しく計算されません。</t>
        </r>
      </text>
    </comment>
    <comment ref="AR255" authorId="2" shapeId="0" xr:uid="{A0B39193-B580-4204-AB50-E211F8821A9A}">
      <text>
        <r>
          <rPr>
            <b/>
            <sz val="9"/>
            <color indexed="81"/>
            <rFont val="MS P ゴシック"/>
            <family val="3"/>
            <charset val="128"/>
          </rPr>
          <t>同一区分で複数の異なる白米水分がある阿合は正しく計算されません。</t>
        </r>
      </text>
    </comment>
    <comment ref="AR256" authorId="2" shapeId="0" xr:uid="{81DCE30B-2430-49F5-8371-82B6F5020336}">
      <text>
        <r>
          <rPr>
            <sz val="9"/>
            <color indexed="81"/>
            <rFont val="MS P ゴシック"/>
            <family val="3"/>
            <charset val="128"/>
          </rPr>
          <t>同一区分で複数の異なる白米水分がある阿合は正しく計算されません。</t>
        </r>
      </text>
    </comment>
    <comment ref="AR257" authorId="2" shapeId="0" xr:uid="{3714BD2A-27C4-43A0-A60F-48AD2704939B}">
      <text>
        <r>
          <rPr>
            <sz val="9"/>
            <color indexed="81"/>
            <rFont val="MS P ゴシック"/>
            <family val="3"/>
            <charset val="128"/>
          </rPr>
          <t>同一区分で複数の異なる白米水分がある阿合は正しく計算されません。</t>
        </r>
      </text>
    </comment>
    <comment ref="AR258" authorId="2" shapeId="0" xr:uid="{8D64FD58-89B1-4E53-8090-7DF4FA42C786}">
      <text>
        <r>
          <rPr>
            <sz val="9"/>
            <color indexed="81"/>
            <rFont val="MS P ゴシック"/>
            <family val="3"/>
            <charset val="128"/>
          </rPr>
          <t>同一区分で複数の異なる白米水分がある阿合は正しく計算されません。</t>
        </r>
      </text>
    </comment>
    <comment ref="AR259" authorId="2" shapeId="0" xr:uid="{0FF76CB9-9562-4AB3-AE33-986C93E32273}">
      <text>
        <r>
          <rPr>
            <sz val="9"/>
            <color indexed="81"/>
            <rFont val="MS P ゴシック"/>
            <family val="3"/>
            <charset val="128"/>
          </rPr>
          <t>同一区分で複数の異なる白米水分がある阿合は正しく計算されません。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12FD49F1-4492-4958-BE7F-E8007424993A}">
      <text>
        <r>
          <rPr>
            <sz val="11"/>
            <color indexed="81"/>
            <rFont val="ＭＳ Ｐゴシック"/>
            <family val="3"/>
            <charset val="128"/>
          </rPr>
          <t>シート名が転記されます。</t>
        </r>
      </text>
    </comment>
    <comment ref="D4" authorId="0" shapeId="0" xr:uid="{5AE742C0-21E1-439B-BA8C-8CB1C06BEECB}">
      <text>
        <r>
          <rPr>
            <sz val="11"/>
            <color indexed="81"/>
            <rFont val="ＭＳ Ｐゴシック"/>
            <family val="3"/>
            <charset val="128"/>
          </rPr>
          <t>初添の日のみ（2024/1/20などといった形で）入力してください（あとは自動入力されます）</t>
        </r>
      </text>
    </comment>
    <comment ref="A7" authorId="1" shapeId="0" xr:uid="{5629CC95-48F2-4C2D-A083-AD56694285D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B3E36C98-391B-4C14-AD50-A05121A71D7C}">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688100F0-BE63-49FC-A1D7-C6FE1F7266B6}">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1E8BB602-27D6-4EA5-9065-FB7F7FB3D30A}">
      <text>
        <r>
          <rPr>
            <sz val="9"/>
            <color indexed="81"/>
            <rFont val="MS P ゴシック"/>
            <family val="3"/>
            <charset val="128"/>
          </rPr>
          <t>ボーメと日本酒度両方を入力した場合、ボーメの値が優先されます。</t>
        </r>
      </text>
    </comment>
    <comment ref="A15" authorId="1" shapeId="0" xr:uid="{FD1C064A-8B67-4DD2-BF21-5C2A2B7F3729}">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61B08143-0558-461D-A846-A23318F6CC92}">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3F37AC71-06CB-461F-8F4D-A33F0172EEF6}">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091D7799-3575-47DC-A233-49D69AD6CA20}">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8C3FE511-0DD1-4FED-9C6C-CB76FF4D2DB1}">
      <text>
        <r>
          <rPr>
            <sz val="9"/>
            <color indexed="81"/>
            <rFont val="MS P ゴシック"/>
            <family val="3"/>
            <charset val="128"/>
          </rPr>
          <t>目標値を超えた場合、セルがピンクに着色されます。</t>
        </r>
      </text>
    </comment>
    <comment ref="A22" authorId="1" shapeId="0" xr:uid="{7B24341D-7C0B-4802-B62B-5A476C3810D5}">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087252CA-E251-4339-95B3-041992D00105}">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9F6A61B6-68C6-4954-A03D-8EDC6101ED57}">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0BDD6FED-8FF7-4E6A-B118-425861865473}">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211E34F1-92A3-4336-843D-B6F1EEE9E7FD}">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6B554303-3C8D-4EF2-B1C5-54643CB911A8}">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71CCF6D8-B941-400C-BE52-34BAC331D8B2}">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858ED952-DE92-4D04-B68C-83990B14E07B}">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E4A6D333-1E64-4CB1-B5A1-537DC1EF0454}">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9F5C969F-A1B8-43FD-879D-B10EA6505664}">
      <text>
        <r>
          <rPr>
            <sz val="9"/>
            <color indexed="81"/>
            <rFont val="MS P ゴシック"/>
            <family val="3"/>
            <charset val="128"/>
          </rPr>
          <t>もろみ歩合や白米歩合を算出するためには、親容器の数量（L)を入力する必要があります。</t>
        </r>
      </text>
    </comment>
    <comment ref="C39" authorId="1" shapeId="0" xr:uid="{BC1CA282-06D6-4ED8-A182-C59E0B8D47E8}">
      <text>
        <r>
          <rPr>
            <sz val="9"/>
            <color indexed="81"/>
            <rFont val="MS P ゴシック"/>
            <family val="3"/>
            <charset val="128"/>
          </rPr>
          <t>もろみ歩合や白米歩合の算出にあたっては、枝容器の数量（L)も合算されます。</t>
        </r>
      </text>
    </comment>
    <comment ref="C42" authorId="1" shapeId="0" xr:uid="{057CFDC9-77E3-4D81-9A06-D76832F68EFB}">
      <text>
        <r>
          <rPr>
            <sz val="9"/>
            <color indexed="81"/>
            <rFont val="MS P ゴシック"/>
            <family val="3"/>
            <charset val="128"/>
          </rPr>
          <t>もろみ歩合や白米歩合の算出にあたっては、枝容器の数量（L)も合算されます。</t>
        </r>
      </text>
    </comment>
    <comment ref="A43" authorId="1" shapeId="0" xr:uid="{721AA6EF-C970-41B9-9DAE-7E7FE3D525E1}">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31A7B308-5B86-439C-A19F-36197B0C573D}">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F0781517-D17F-4275-AD2D-B75A2999ACF5}">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25A93339-7C85-4142-8FD1-250F2877063D}">
      <text>
        <r>
          <rPr>
            <sz val="9"/>
            <color indexed="81"/>
            <rFont val="ＭＳ Ｐゴシック"/>
            <family val="3"/>
            <charset val="128"/>
          </rPr>
          <t>初添まで、仲添まで、留添までの白米使用量と仕込水使用量を基に算出された歩合です。</t>
        </r>
      </text>
    </comment>
    <comment ref="S44" authorId="0" shapeId="0" xr:uid="{8D2FF078-C572-4A2E-9787-6ADE2F555115}">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41919A8F-B47B-46B6-A800-D88A9DD6B85A}">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3DF4FBF8-6193-414E-8C63-38E785CFA128}">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326794C4-4E88-4BB6-8103-819C7DD32B52}">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0D7F83C8-3E4F-4831-89A8-DF0385484950}">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D6D45848-2FF4-4170-AAF0-D1ED9DC888FC}">
      <text>
        <r>
          <rPr>
            <sz val="9"/>
            <color indexed="81"/>
            <rFont val="MS P ゴシック"/>
            <family val="3"/>
            <charset val="128"/>
          </rPr>
          <t>もろみ経過簿に入力した追水量（L)の合計が自動記入されます。</t>
        </r>
      </text>
    </comment>
    <comment ref="V77" authorId="2" shapeId="0" xr:uid="{32A42603-659C-43FB-84AF-95FE48FE14F6}">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2DBF36C4-7511-457E-A514-81AF0BC2493C}">
      <text>
        <r>
          <rPr>
            <sz val="9"/>
            <color indexed="81"/>
            <rFont val="MS P ゴシック"/>
            <family val="3"/>
            <charset val="128"/>
          </rPr>
          <t>便宜上、くみ水総量（追水や四段の水を含んだ量）から算出しています。</t>
        </r>
      </text>
    </comment>
    <comment ref="AN112" authorId="1" shapeId="0" xr:uid="{03D09570-48F7-444D-8369-CB9960A78C1B}">
      <text>
        <r>
          <rPr>
            <sz val="9"/>
            <color indexed="81"/>
            <rFont val="MS P ゴシック"/>
            <family val="3"/>
            <charset val="128"/>
          </rPr>
          <t>かすの実重量を直接測定した場合は入力不要です。</t>
        </r>
      </text>
    </comment>
    <comment ref="AN114" authorId="1" shapeId="0" xr:uid="{91E7237A-297C-43A6-9EB0-22D872B62AD3}">
      <text>
        <r>
          <rPr>
            <sz val="9"/>
            <color indexed="81"/>
            <rFont val="MS P ゴシック"/>
            <family val="3"/>
            <charset val="128"/>
          </rPr>
          <t>通常は1.1を使用します。
1.1とする場合においては、入力不要です。</t>
        </r>
      </text>
    </comment>
    <comment ref="AN115" authorId="1" shapeId="0" xr:uid="{63D07FDA-481C-4E53-B163-CA2DCE6B7881}">
      <text>
        <r>
          <rPr>
            <sz val="9"/>
            <color indexed="81"/>
            <rFont val="MS P ゴシック"/>
            <family val="3"/>
            <charset val="128"/>
          </rPr>
          <t>かす換算率に数字が入力されていない場合は、かす換算率を1.1として算出します。</t>
        </r>
      </text>
    </comment>
    <comment ref="AN117" authorId="0" shapeId="0" xr:uid="{D0E1BB4F-A2A4-4C76-A760-6F7323745FAB}">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613CAE1C-2F82-4FED-A344-29BD61AC1954}">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EE59A255-9A07-41C9-AB0C-454493A6FB0F}">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0C2F1B4A-26E8-4B00-925A-0CB17DF9ED03}">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44BB4601-64FB-4CBA-931C-ABF9B6508507}">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A3B4234C-FAFF-41E7-A5D3-26CA8FFD7E44}">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02AE167A-D07E-41BB-838A-85D4E3CB0408}">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6CD86AAE-7C75-43AD-9397-FF8FF6AD75F5}">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62EAF97B-A683-44EB-94A8-56FA2556A990}">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ACFE4DC8-0619-47F5-8C39-E1A20A7E7BE3}">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EBCED108-B9A2-4E6A-B8E6-F84935FAA652}">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47DD3DE3-A51C-47B7-B760-2F46625BD1C1}">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C87B7259-7AAB-41A6-B80E-592CC7C684F6}">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01CBBF2A-C121-4ABA-B655-7FDD1E81375A}">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D655DEF9-A908-49F0-84F4-7EED179AB44A}">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0CB6567B-5712-4E57-9836-4A1AE24E96AF}">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F676374F-3BFB-4CD7-9D64-B2D19AE022D7}">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427D1201-346E-4493-ACC8-DCAA4D534370}">
      <text>
        <r>
          <rPr>
            <sz val="9"/>
            <color indexed="81"/>
            <rFont val="MS P ゴシック"/>
            <family val="3"/>
            <charset val="128"/>
          </rPr>
          <t>現時点では、四段の数値は100％への追水補正の対象となっていません。ご了承ください。</t>
        </r>
      </text>
    </comment>
    <comment ref="I216" authorId="3" shapeId="0" xr:uid="{0F4E2CFC-B178-4662-8CF5-5A31C57B8033}">
      <text>
        <r>
          <rPr>
            <sz val="9"/>
            <color indexed="81"/>
            <rFont val="MS P ゴシック"/>
            <family val="3"/>
            <charset val="128"/>
          </rPr>
          <t>もろみ経過簿に入力した追水量（L)の合計が自動記入されます。</t>
        </r>
      </text>
    </comment>
    <comment ref="A219" authorId="3" shapeId="0" xr:uid="{3D90FB85-5139-45A4-8603-2F96C069FA89}">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5ABC3D8A-6E6C-4688-BFEC-A2ED5BFCA282}">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2443ADAD-3A45-4667-BAE9-D4804CF812B0}">
      <text>
        <r>
          <rPr>
            <sz val="9"/>
            <color indexed="81"/>
            <rFont val="MS P ゴシック"/>
            <family val="3"/>
            <charset val="128"/>
          </rPr>
          <t>ボーメと日本酒度両方を入力した場合、ボーメの値が優先されます。</t>
        </r>
      </text>
    </comment>
    <comment ref="A221" authorId="3" shapeId="0" xr:uid="{1DBBD6CE-4B9F-402A-9A1C-BA6F7E2083EB}">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1F5AC535-CE9E-4212-8206-C39B903A8C65}">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CAA64119-6C61-4A7D-A567-368A6CD58EC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AD711E5E-67B7-4C0E-8D00-1F5F3714BA85}">
      <text>
        <r>
          <rPr>
            <b/>
            <sz val="9"/>
            <color indexed="81"/>
            <rFont val="MS P ゴシック"/>
            <family val="3"/>
            <charset val="128"/>
          </rPr>
          <t>同一区分で複数の異なる白米水分がある阿合は正しく計算されません。</t>
        </r>
      </text>
    </comment>
    <comment ref="AR253" authorId="2" shapeId="0" xr:uid="{D9DC3CDD-66A7-4611-952B-C2C69E6ECD02}">
      <text>
        <r>
          <rPr>
            <b/>
            <sz val="9"/>
            <color indexed="81"/>
            <rFont val="MS P ゴシック"/>
            <family val="3"/>
            <charset val="128"/>
          </rPr>
          <t>同一区分で複数の異なる白米水分がある阿合は正しく計算されません。</t>
        </r>
      </text>
    </comment>
    <comment ref="AR254" authorId="2" shapeId="0" xr:uid="{118B6155-F2C7-4FDA-84A0-316F535F5AB3}">
      <text>
        <r>
          <rPr>
            <b/>
            <sz val="9"/>
            <color indexed="81"/>
            <rFont val="MS P ゴシック"/>
            <family val="3"/>
            <charset val="128"/>
          </rPr>
          <t>同一区分で複数の異なる白米水分がある阿合は正しく計算されません。</t>
        </r>
      </text>
    </comment>
    <comment ref="AR255" authorId="2" shapeId="0" xr:uid="{903C0C35-815D-4529-BBA0-E18EC4EA3F7B}">
      <text>
        <r>
          <rPr>
            <b/>
            <sz val="9"/>
            <color indexed="81"/>
            <rFont val="MS P ゴシック"/>
            <family val="3"/>
            <charset val="128"/>
          </rPr>
          <t>同一区分で複数の異なる白米水分がある阿合は正しく計算されません。</t>
        </r>
      </text>
    </comment>
    <comment ref="AR256" authorId="2" shapeId="0" xr:uid="{6FAE6771-FB98-4FDA-ACC3-43F214678ED3}">
      <text>
        <r>
          <rPr>
            <sz val="9"/>
            <color indexed="81"/>
            <rFont val="MS P ゴシック"/>
            <family val="3"/>
            <charset val="128"/>
          </rPr>
          <t>同一区分で複数の異なる白米水分がある阿合は正しく計算されません。</t>
        </r>
      </text>
    </comment>
    <comment ref="AR257" authorId="2" shapeId="0" xr:uid="{F3230A39-39BE-4F39-A6C5-AC7B242E37F7}">
      <text>
        <r>
          <rPr>
            <sz val="9"/>
            <color indexed="81"/>
            <rFont val="MS P ゴシック"/>
            <family val="3"/>
            <charset val="128"/>
          </rPr>
          <t>同一区分で複数の異なる白米水分がある阿合は正しく計算されません。</t>
        </r>
      </text>
    </comment>
    <comment ref="AR258" authorId="2" shapeId="0" xr:uid="{5DE38F39-AF79-4CEE-A6EA-BF91F72211B6}">
      <text>
        <r>
          <rPr>
            <sz val="9"/>
            <color indexed="81"/>
            <rFont val="MS P ゴシック"/>
            <family val="3"/>
            <charset val="128"/>
          </rPr>
          <t>同一区分で複数の異なる白米水分がある阿合は正しく計算されません。</t>
        </r>
      </text>
    </comment>
    <comment ref="AR259" authorId="2" shapeId="0" xr:uid="{944B7BCC-1CB0-4635-95CA-B7781F957CF7}">
      <text>
        <r>
          <rPr>
            <sz val="9"/>
            <color indexed="81"/>
            <rFont val="MS P ゴシック"/>
            <family val="3"/>
            <charset val="128"/>
          </rPr>
          <t>同一区分で複数の異なる白米水分がある阿合は正しく計算されません。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C1F40DFC-18C1-431E-B27C-02099234899F}">
      <text>
        <r>
          <rPr>
            <sz val="11"/>
            <color indexed="81"/>
            <rFont val="ＭＳ Ｐゴシック"/>
            <family val="3"/>
            <charset val="128"/>
          </rPr>
          <t>シート名が転記されます。</t>
        </r>
      </text>
    </comment>
    <comment ref="D4" authorId="0" shapeId="0" xr:uid="{42267D0F-E76B-4FBC-BC46-7A3191495A71}">
      <text>
        <r>
          <rPr>
            <sz val="11"/>
            <color indexed="81"/>
            <rFont val="ＭＳ Ｐゴシック"/>
            <family val="3"/>
            <charset val="128"/>
          </rPr>
          <t>初添の日のみ（2024/1/20などといった形で）入力してください（あとは自動入力されます）</t>
        </r>
      </text>
    </comment>
    <comment ref="A7" authorId="1" shapeId="0" xr:uid="{D3638FB8-C71B-4CD6-9DEE-98ECA6C3AEFF}">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5E6E1F8A-BEF6-47D4-8783-90F29C3D08BC}">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7E81C830-8B65-40C2-A46A-51776E22DA9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EE263B92-9722-43A4-96EF-E4E8D6648D7B}">
      <text>
        <r>
          <rPr>
            <sz val="9"/>
            <color indexed="81"/>
            <rFont val="MS P ゴシック"/>
            <family val="3"/>
            <charset val="128"/>
          </rPr>
          <t>ボーメと日本酒度両方を入力した場合、ボーメの値が優先されます。</t>
        </r>
      </text>
    </comment>
    <comment ref="A15" authorId="1" shapeId="0" xr:uid="{34791DCF-C618-4AF7-BBF0-CC5A09922313}">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74630FBE-EDE9-4FFF-BAE0-7661B1C08382}">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04A98930-68F7-4F40-9FE3-24392085DF75}">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BE22E8A3-16B0-4313-8D42-4123D3F6FF35}">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D5A940FF-17A5-44BB-90D3-80161208BE2A}">
      <text>
        <r>
          <rPr>
            <sz val="9"/>
            <color indexed="81"/>
            <rFont val="MS P ゴシック"/>
            <family val="3"/>
            <charset val="128"/>
          </rPr>
          <t>目標値を超えた場合、セルがピンクに着色されます。</t>
        </r>
      </text>
    </comment>
    <comment ref="A22" authorId="1" shapeId="0" xr:uid="{BEB05541-85BA-4BD3-A9E7-907D2FBC5DC7}">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20DA5B3F-3C06-4D13-BBBE-010518668154}">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E3348F29-E001-4EDB-A2F7-B52471B523D8}">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702F922C-A1A3-4CB2-AC39-8F53521B18A1}">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49BFD4FD-4182-40C1-90A5-4864565457DA}">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5C1F34E1-8A2D-4792-9869-1A146E2F999C}">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4D8EBA41-88C4-492F-B60F-06FB81783608}">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CE1325F7-95DC-44E6-A6B2-E25C4CE30BEE}">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6F4B3662-ABF6-49DE-8D0D-D8D0FFE1F11F}">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9AC60EA2-AED1-444E-905C-DF4E133137D7}">
      <text>
        <r>
          <rPr>
            <sz val="9"/>
            <color indexed="81"/>
            <rFont val="MS P ゴシック"/>
            <family val="3"/>
            <charset val="128"/>
          </rPr>
          <t>もろみ歩合や白米歩合を算出するためには、親容器の数量（L)を入力する必要があります。</t>
        </r>
      </text>
    </comment>
    <comment ref="C39" authorId="1" shapeId="0" xr:uid="{6D41F7CD-890E-4AC4-AE6A-959CD38113B0}">
      <text>
        <r>
          <rPr>
            <sz val="9"/>
            <color indexed="81"/>
            <rFont val="MS P ゴシック"/>
            <family val="3"/>
            <charset val="128"/>
          </rPr>
          <t>もろみ歩合や白米歩合の算出にあたっては、枝容器の数量（L)も合算されます。</t>
        </r>
      </text>
    </comment>
    <comment ref="C42" authorId="1" shapeId="0" xr:uid="{793C4257-CB70-4917-BAE9-7D43E5154100}">
      <text>
        <r>
          <rPr>
            <sz val="9"/>
            <color indexed="81"/>
            <rFont val="MS P ゴシック"/>
            <family val="3"/>
            <charset val="128"/>
          </rPr>
          <t>もろみ歩合や白米歩合の算出にあたっては、枝容器の数量（L)も合算されます。</t>
        </r>
      </text>
    </comment>
    <comment ref="A43" authorId="1" shapeId="0" xr:uid="{86053D62-A56C-4763-BFBC-FC004154A585}">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940D493B-603E-4335-95E4-EA2BCD98976D}">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020A9876-74E3-46FD-8AA8-EFC8ACB29AEE}">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41E591BB-C7D6-420E-B7CF-7D22CF72E525}">
      <text>
        <r>
          <rPr>
            <sz val="9"/>
            <color indexed="81"/>
            <rFont val="ＭＳ Ｐゴシック"/>
            <family val="3"/>
            <charset val="128"/>
          </rPr>
          <t>初添まで、仲添まで、留添までの白米使用量と仕込水使用量を基に算出された歩合です。</t>
        </r>
      </text>
    </comment>
    <comment ref="S44" authorId="0" shapeId="0" xr:uid="{340E50AC-41D3-4D81-BE70-4BC42DFBCA61}">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09F4C442-8D39-444B-A010-5C615E72B7C2}">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D4F186E6-3EA2-49F7-9840-F4A31A5140F1}">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8954EA15-9656-4C32-A053-12B00C5D5C52}">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1314417C-BC10-438C-810E-847B0C742E22}">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E2B05D6E-490E-4938-9BED-728323463AC0}">
      <text>
        <r>
          <rPr>
            <sz val="9"/>
            <color indexed="81"/>
            <rFont val="MS P ゴシック"/>
            <family val="3"/>
            <charset val="128"/>
          </rPr>
          <t>もろみ経過簿に入力した追水量（L)の合計が自動記入されます。</t>
        </r>
      </text>
    </comment>
    <comment ref="V77" authorId="2" shapeId="0" xr:uid="{4CFDC29F-CFCA-4A25-9F97-B5A1529DD5A2}">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111012F5-2B66-488B-9FF9-E56CA48D16A2}">
      <text>
        <r>
          <rPr>
            <sz val="9"/>
            <color indexed="81"/>
            <rFont val="MS P ゴシック"/>
            <family val="3"/>
            <charset val="128"/>
          </rPr>
          <t>便宜上、くみ水総量（追水や四段の水を含んだ量）から算出しています。</t>
        </r>
      </text>
    </comment>
    <comment ref="AN112" authorId="1" shapeId="0" xr:uid="{7A96F973-BFE0-43F1-8C84-B5FC56695242}">
      <text>
        <r>
          <rPr>
            <sz val="9"/>
            <color indexed="81"/>
            <rFont val="MS P ゴシック"/>
            <family val="3"/>
            <charset val="128"/>
          </rPr>
          <t>かすの実重量を直接測定した場合は入力不要です。</t>
        </r>
      </text>
    </comment>
    <comment ref="AN114" authorId="1" shapeId="0" xr:uid="{5307F2A7-8CA5-4969-B26D-9507F0DA280A}">
      <text>
        <r>
          <rPr>
            <sz val="9"/>
            <color indexed="81"/>
            <rFont val="MS P ゴシック"/>
            <family val="3"/>
            <charset val="128"/>
          </rPr>
          <t>通常は1.1を使用します。
1.1とする場合においては、入力不要です。</t>
        </r>
      </text>
    </comment>
    <comment ref="AN115" authorId="1" shapeId="0" xr:uid="{8667D2FD-3F58-465B-ADA7-249E56A4A048}">
      <text>
        <r>
          <rPr>
            <sz val="9"/>
            <color indexed="81"/>
            <rFont val="MS P ゴシック"/>
            <family val="3"/>
            <charset val="128"/>
          </rPr>
          <t>かす換算率に数字が入力されていない場合は、かす換算率を1.1として算出します。</t>
        </r>
      </text>
    </comment>
    <comment ref="AN117" authorId="0" shapeId="0" xr:uid="{E944B422-2489-44BA-8D08-F90C9B58ED0D}">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8609F7CC-18F2-4DFA-967D-1E178EEEFC30}">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28974E0C-36E2-41AB-9190-56B47E66FA8B}">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C4EA5D03-D2E1-487B-9CB6-D94D538EE03D}">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6497DBAB-0608-498D-B6DA-994564600AB4}">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A14B3D3A-03C9-48D6-80F3-09ABABDDC864}">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0309F917-0B9A-4FD4-B52A-967662D00967}">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1B8E180C-C1C7-4480-8D59-1CCDF98356AF}">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EFCD7A2A-B426-46A6-8772-21DF872A0BF9}">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294E1E6C-88C3-4CE1-A258-8ABE3FCF6428}">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57967743-72FC-4068-9DA3-40A0584E614D}">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687DEE39-1A91-4B9F-B011-6111F8197D8F}">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F9D20C07-DA89-4D36-BC2A-A0C2071D895D}">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C788DCB7-407E-4585-8303-B44D681BD0FB}">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C5D17A04-3860-4A00-95AC-BF3ACFC046BC}">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47208179-F0D0-479F-985B-18FDF63F41D2}">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E3CB6F19-2C45-4F65-9079-ECD3D0464361}">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1FA800CA-512A-4172-9793-DE701485DF3D}">
      <text>
        <r>
          <rPr>
            <sz val="9"/>
            <color indexed="81"/>
            <rFont val="MS P ゴシック"/>
            <family val="3"/>
            <charset val="128"/>
          </rPr>
          <t>現時点では、四段の数値は100％への追水補正の対象となっていません。ご了承ください。</t>
        </r>
      </text>
    </comment>
    <comment ref="I216" authorId="3" shapeId="0" xr:uid="{F4D165C6-0F4E-4E26-8FBE-6C201B700183}">
      <text>
        <r>
          <rPr>
            <sz val="9"/>
            <color indexed="81"/>
            <rFont val="MS P ゴシック"/>
            <family val="3"/>
            <charset val="128"/>
          </rPr>
          <t>もろみ経過簿に入力した追水量（L)の合計が自動記入されます。</t>
        </r>
      </text>
    </comment>
    <comment ref="A219" authorId="3" shapeId="0" xr:uid="{75ABEFEE-47E3-4756-932D-196F363D4087}">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F3F8B70E-E6C7-4C54-AED8-0252975E4E18}">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04AE3493-807B-41D9-8486-1EEAFBBB9172}">
      <text>
        <r>
          <rPr>
            <sz val="9"/>
            <color indexed="81"/>
            <rFont val="MS P ゴシック"/>
            <family val="3"/>
            <charset val="128"/>
          </rPr>
          <t>ボーメと日本酒度両方を入力した場合、ボーメの値が優先されます。</t>
        </r>
      </text>
    </comment>
    <comment ref="A221" authorId="3" shapeId="0" xr:uid="{705AC757-899C-4954-95EC-5D7F487AADD1}">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317E42FF-FAE8-4E50-82B2-32A82827BAD3}">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889A89F4-51F1-4BFD-B786-DCFFFDA38F83}">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63AB1F33-10EF-4165-97CD-1924CFA44B0D}">
      <text>
        <r>
          <rPr>
            <b/>
            <sz val="9"/>
            <color indexed="81"/>
            <rFont val="MS P ゴシック"/>
            <family val="3"/>
            <charset val="128"/>
          </rPr>
          <t>同一区分で複数の異なる白米水分がある阿合は正しく計算されません。</t>
        </r>
      </text>
    </comment>
    <comment ref="AR253" authorId="2" shapeId="0" xr:uid="{FDB402F2-CC52-48F8-974B-3D2004A7CDE1}">
      <text>
        <r>
          <rPr>
            <b/>
            <sz val="9"/>
            <color indexed="81"/>
            <rFont val="MS P ゴシック"/>
            <family val="3"/>
            <charset val="128"/>
          </rPr>
          <t>同一区分で複数の異なる白米水分がある阿合は正しく計算されません。</t>
        </r>
      </text>
    </comment>
    <comment ref="AR254" authorId="2" shapeId="0" xr:uid="{4606B27B-99DD-422A-B7F8-E60EED423EE3}">
      <text>
        <r>
          <rPr>
            <b/>
            <sz val="9"/>
            <color indexed="81"/>
            <rFont val="MS P ゴシック"/>
            <family val="3"/>
            <charset val="128"/>
          </rPr>
          <t>同一区分で複数の異なる白米水分がある阿合は正しく計算されません。</t>
        </r>
      </text>
    </comment>
    <comment ref="AR255" authorId="2" shapeId="0" xr:uid="{F093DE02-488D-4513-9997-6CA38B36AC45}">
      <text>
        <r>
          <rPr>
            <b/>
            <sz val="9"/>
            <color indexed="81"/>
            <rFont val="MS P ゴシック"/>
            <family val="3"/>
            <charset val="128"/>
          </rPr>
          <t>同一区分で複数の異なる白米水分がある阿合は正しく計算されません。</t>
        </r>
      </text>
    </comment>
    <comment ref="AR256" authorId="2" shapeId="0" xr:uid="{70379D20-5206-404D-8F35-9995AC374212}">
      <text>
        <r>
          <rPr>
            <sz val="9"/>
            <color indexed="81"/>
            <rFont val="MS P ゴシック"/>
            <family val="3"/>
            <charset val="128"/>
          </rPr>
          <t>同一区分で複数の異なる白米水分がある阿合は正しく計算されません。</t>
        </r>
      </text>
    </comment>
    <comment ref="AR257" authorId="2" shapeId="0" xr:uid="{F1BE17A4-19BF-4637-897D-23C91589E892}">
      <text>
        <r>
          <rPr>
            <sz val="9"/>
            <color indexed="81"/>
            <rFont val="MS P ゴシック"/>
            <family val="3"/>
            <charset val="128"/>
          </rPr>
          <t>同一区分で複数の異なる白米水分がある阿合は正しく計算されません。</t>
        </r>
      </text>
    </comment>
    <comment ref="AR258" authorId="2" shapeId="0" xr:uid="{63C5C9C7-2F77-4225-92E7-5E12B8549345}">
      <text>
        <r>
          <rPr>
            <sz val="9"/>
            <color indexed="81"/>
            <rFont val="MS P ゴシック"/>
            <family val="3"/>
            <charset val="128"/>
          </rPr>
          <t>同一区分で複数の異なる白米水分がある阿合は正しく計算されません。</t>
        </r>
      </text>
    </comment>
    <comment ref="AR259" authorId="2" shapeId="0" xr:uid="{4905359D-A42B-4897-8138-46F06591A230}">
      <text>
        <r>
          <rPr>
            <sz val="9"/>
            <color indexed="81"/>
            <rFont val="MS P ゴシック"/>
            <family val="3"/>
            <charset val="128"/>
          </rPr>
          <t>同一区分で複数の異なる白米水分がある阿合は正しく計算されません。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いいじま</author>
    <author>TAKASHI IIJIMA</author>
    <author>国税庁</author>
    <author>作成者</author>
  </authors>
  <commentList>
    <comment ref="D2" authorId="0" shapeId="0" xr:uid="{D56B5AD8-F508-482C-B6D1-682C36E90CB1}">
      <text>
        <r>
          <rPr>
            <sz val="11"/>
            <color indexed="81"/>
            <rFont val="ＭＳ Ｐゴシック"/>
            <family val="3"/>
            <charset val="128"/>
          </rPr>
          <t>シート名が転記されます。</t>
        </r>
      </text>
    </comment>
    <comment ref="D4" authorId="0" shapeId="0" xr:uid="{2DC0ABA5-31B2-429E-BFE9-3447EEA8CD2A}">
      <text>
        <r>
          <rPr>
            <sz val="11"/>
            <color indexed="81"/>
            <rFont val="ＭＳ Ｐゴシック"/>
            <family val="3"/>
            <charset val="128"/>
          </rPr>
          <t>初添の日のみ（2024/1/20などといった形で）入力してください（あとは自動入力されます）</t>
        </r>
      </text>
    </comment>
    <comment ref="A7" authorId="1" shapeId="0" xr:uid="{D9AE4E92-51D4-45EA-AB20-DF842C30F6EB}">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12" authorId="1" shapeId="0" xr:uid="{EB8C0DB6-BD16-4E25-AF93-D414617E65D9}">
      <text>
        <r>
          <rPr>
            <sz val="9"/>
            <color indexed="81"/>
            <rFont val="MS P ゴシック"/>
            <family val="3"/>
            <charset val="128"/>
          </rPr>
          <t>２日目以降に目標最高品温を超えた場合、セルがピンクに着色されます。ジャケットの冷水や氷等を使って温度を下げてください。</t>
        </r>
      </text>
    </comment>
    <comment ref="A14" authorId="1" shapeId="0" xr:uid="{F27D75C5-5009-4898-B137-508821C6A339}">
      <text>
        <r>
          <rPr>
            <sz val="9"/>
            <color indexed="81"/>
            <rFont val="MS P ゴシック"/>
            <family val="3"/>
            <charset val="128"/>
          </rPr>
          <t>目標値を超えた場合、セルがピンクに着色されます。A-B直線や液化力・発酵力を見ながら、必要に応じ追水を行ってください。</t>
        </r>
      </text>
    </comment>
    <comment ref="C14" authorId="1" shapeId="0" xr:uid="{E4CF71DE-587C-4A5A-B10D-859FCB2FA74E}">
      <text>
        <r>
          <rPr>
            <sz val="9"/>
            <color indexed="81"/>
            <rFont val="MS P ゴシック"/>
            <family val="3"/>
            <charset val="128"/>
          </rPr>
          <t>ボーメと日本酒度両方を入力した場合、ボーメの値が優先されます。</t>
        </r>
      </text>
    </comment>
    <comment ref="A15" authorId="1" shapeId="0" xr:uid="{D6426682-1B8E-44D1-AD28-F4C30F0BE787}">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16" authorId="1" shapeId="0" xr:uid="{C2B20ADC-13FF-4212-B782-E0D8AF6DB3B6}">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17" authorId="1" shapeId="0" xr:uid="{D002E5C0-3CE6-463E-9DAC-F3301BCA0E28}">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目標値を超えた場合、セルがピンクに着色されます。目標値を大きく超えた場合は、四段等によって薄めるのも一法です（10％以内のアル添程度では0.2弱しか下がりません。また除酸はお勧めしません）。</t>
        </r>
      </text>
    </comment>
    <comment ref="A18" authorId="1" shapeId="0" xr:uid="{37D8D223-D649-492F-8458-9BE2E7E93A22}">
      <text>
        <r>
          <rPr>
            <sz val="9"/>
            <color indexed="81"/>
            <rFont val="MS P ゴシック"/>
            <family val="3"/>
            <charset val="128"/>
          </rPr>
          <t>目標値を超えた場合、セルがピンクに着色されます。目標値を大きく超えた場合は、四段等によって薄めるのも一法です（10％以内のアル添程度では0.2弱しか下がりません）。</t>
        </r>
      </text>
    </comment>
    <comment ref="A20" authorId="1" shapeId="0" xr:uid="{94A4BCC7-E649-47E8-B885-4843202935D2}">
      <text>
        <r>
          <rPr>
            <sz val="9"/>
            <color indexed="81"/>
            <rFont val="MS P ゴシック"/>
            <family val="3"/>
            <charset val="128"/>
          </rPr>
          <t>目標値を超えた場合、セルがピンクに着色されます。</t>
        </r>
      </text>
    </comment>
    <comment ref="A22" authorId="1" shapeId="0" xr:uid="{A9BA6299-1ECE-4FA7-82FB-DF53F7A121A9}">
      <text>
        <r>
          <rPr>
            <sz val="9"/>
            <color indexed="81"/>
            <rFont val="MS P ゴシック"/>
            <family val="3"/>
            <charset val="128"/>
          </rPr>
          <t>便宜上、エキス分－グルコースをオリゴ糖としたものであり、実際の値は異なることをご承知おき願います。
また、この計算方法だと、酵母によっては資化できるマルトースやスクロースなどもオリゴ糖扱いとなっていることにもご留意ください。</t>
        </r>
      </text>
    </comment>
    <comment ref="A28" authorId="1" shapeId="0" xr:uid="{B8CBA598-67C7-430B-B728-D25D786D7A66}">
      <text>
        <r>
          <rPr>
            <sz val="9"/>
            <color indexed="81"/>
            <rFont val="MS P ゴシック"/>
            <family val="3"/>
            <charset val="128"/>
          </rPr>
          <t>アルコール発酵（アルコール分増加）に使用されたエキス分（グルコース）の量を発酵力と定義し、以下の式で算出しています。
　（基準日のアルコール分－基準日よりも１～５日前（I24セルで可変）のアルコール分）×1.5848
算出の関係上、２日以上のアルコール分の測定をする必要があります。
一般的に前急型のもろみは初期（５日前まで）にピークが来るとともに、絶対値も高くなる傾向があり、
前緩型のもろみは５日以降にピークが来るとともに、絶対値もそこまで高くない傾向があると考えられます。
発酵力の上位20％のセルはピンクに着色されるので、参考にしてください。
絶対値が低い場合は発酵不全になります。また、液化力と比して相対的に低すぎる場合は濃糖圧迫のおそれが出てきます。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29" authorId="1" shapeId="0" xr:uid="{61771394-2495-4806-95D6-A518096430D2}">
      <text>
        <r>
          <rPr>
            <sz val="9"/>
            <color indexed="81"/>
            <rFont val="MS P ゴシック"/>
            <family val="3"/>
            <charset val="128"/>
          </rPr>
          <t>米から溶け出てきたエキス分（グルコース・オリゴ糖の合計）の量を液化力と定義し、以下の式で算出しています。
　基準日のエキス分－基準日よりも１～５日前（I24セルで可変）のエキス分＋「発酵力」
算出の関係上、２日以上のアルコール分及びボーメ（日本酒度）の測定をする必要があります。
一般的に溶けが良いもろみは、この液化力の絶対値が高くなります。絶対値が低い場合は酵素剤の使用等を検討してください。
液化力の上位20％のセルはピンクに着色されるので、参考にしてください。
発酵力と比して相対的に高すぎる場合は濃糖圧迫のおそれが出てきます。逆に、相対的に低すぎる場合は、糖の供給と発酵のバランスが崩れており、香気成分が低くなる傾向があると考えられます。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0" authorId="1" shapeId="0" xr:uid="{7EF763DE-C652-4689-983C-64E58C9DC8EB}">
      <text>
        <r>
          <rPr>
            <sz val="9"/>
            <color indexed="81"/>
            <rFont val="MS P ゴシック"/>
            <family val="3"/>
            <charset val="128"/>
          </rPr>
          <t>米から直接溶け出てきたグルコース、及びもろみ中のオリゴ糖から出てきたグルコースの合計の量を糖化力と定義し、以下の式で算出しています。
　基準日のグルコース分－基準日よりも１～５日前（I24セルで可変）のグルコース分＋「発酵力」
算出の関係上、２日以上のアルコール分及びグルコース量の測定をする必要があります。
グルコアミラーゼ力価が高い麹を使ったもろみは、糖化力の絶対値が高くなります。絶対値が低い場合は酵素剤の使用等を検討してください。液化力の上位20％のセルはピンクに着色されるので、参考にしてください。
液化力と比して相対的に高い場合はGA比が高いということであり、香気成分が高くなる傾向があると考えられます。逆に、相対的に低い場合は、米の溶けは進んでいるものの、酵母が資化できる糖の供給は少なめということであり、香気成分が低くなる傾向・もっさりとした味わいになる傾向があると考えられます。
本数値はくみ水歩合によって変動することから、くみ水歩合を100％固定として補正することも可能です（追水した場合も補正する）。補正する場合はI25セルを「補正する」にしてください。
なお、発酵力・液化力・糖化力の詳細説明は、「はじめに」をご参照ください。</t>
        </r>
      </text>
    </comment>
    <comment ref="A31" authorId="1" shapeId="0" xr:uid="{1F7A7B47-95E9-4CA5-A46F-73DE09BDADF5}">
      <text>
        <r>
          <rPr>
            <sz val="9"/>
            <color indexed="81"/>
            <rFont val="MS P ゴシック"/>
            <family val="3"/>
            <charset val="128"/>
          </rPr>
          <t>発酵力、液化力、糖化力を算出するには、基準日とそれより前の日(比較日）のアルコール及びボーメ（日本酒度）の分析が必要ですが、毎日分析していない場合もあると考えられたところ、比較日数を１～５日の間で可変することができます。
例えば毎日分析している場合、比較日数を１日にすれば前日との比較で各指標を算出しますが、１日おきに分析している場合は比較日数を２日にします。
なお計算上、比較日数が長いとその分、発酵力等の値は大きくなります(単純に言えば、比較日数１日と５日では、値が５倍になる）。従って、比較日数が違う場合の値同士を比較することにはあまり意味がないことにご留意ください。</t>
        </r>
      </text>
    </comment>
    <comment ref="AP31" authorId="1" shapeId="0" xr:uid="{73FD91A8-45EC-4693-8F7E-9B6CDB142DCF}">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アルコール分になった時の日本酒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 xml:space="preserve">、メーターに切り替わった日は日本酒度のみ測定、次の日には日本酒度とアルコール分両方を測定したという場合は、メーターに切り替わった日（アルコール分を測定していない日）の日本酒度を削除してください。
</t>
        </r>
      </text>
    </comment>
    <comment ref="A32" authorId="1" shapeId="0" xr:uid="{EA632928-DACB-417C-A7A2-AF2183E6D318}">
      <text>
        <r>
          <rPr>
            <sz val="9"/>
            <color indexed="81"/>
            <rFont val="MS P ゴシック"/>
            <family val="3"/>
            <charset val="128"/>
          </rPr>
          <t>くみ水補正しない場合、発酵力～糖化力は、そのもろみの「現時点での状況」を示すことになります。現在のもろみがどうかということに主眼を置いた診断をする場合は、補正しない数値で判断してください。
他方、くみ水補正した発酵力～糖化力を、同じくくみ水補正した他（違う年度等）のもろみの発酵力～糖化力と比較することにより、使用した酒母の状況や米の溶け具合、麹の出来具合等を比較評価することができます。「昨年度と比べて（ないしは山田錦と●●の米を比べて）米の溶けはどうか」「酒母の作り方を変えたが、その評価はどうか」などといった、大きな視点で様々な情報を得るべく、他のもろみと比較しあう場合は、補正した数値で比較してください。</t>
        </r>
      </text>
    </comment>
    <comment ref="A33" authorId="1" shapeId="0" xr:uid="{F1A7BF51-3DB7-4B44-8E46-64B8E8D48849}">
      <text>
        <r>
          <rPr>
            <sz val="9"/>
            <color indexed="81"/>
            <rFont val="MS P ゴシック"/>
            <family val="3"/>
            <charset val="128"/>
          </rPr>
          <t>原エキスをくみ水歩合100％に割り戻すことにより、米の品種間及び収穫年度間の米の溶け具合を醪日数毎に比較することができるようになります。</t>
        </r>
      </text>
    </comment>
    <comment ref="AP33" authorId="1" shapeId="0" xr:uid="{D2575A83-9554-4F3E-BB1F-03F632938C36}">
      <text>
        <r>
          <rPr>
            <sz val="9"/>
            <color indexed="81"/>
            <rFont val="MS P ゴシック"/>
            <family val="3"/>
            <charset val="128"/>
          </rPr>
          <t>ボーメから日本酒度に切り替わった時（＝入力された日本酒度のうち、一番低い数字）のアルコール分及び日本酒度を元に、日本酒度が10切れるたびにアルコール分が1.8伸びると仮定し、入力した目標日本酒度になった時のアルコール分（度）を予測しています。
この予測値と目標が大きく乖離している場合は、右の欄に簡潔な診断結果が表示されますので、それに基づき対応を検討してください。
なお留意点として、</t>
        </r>
        <r>
          <rPr>
            <u/>
            <sz val="9"/>
            <color indexed="81"/>
            <rFont val="MS P ゴシック"/>
            <family val="3"/>
            <charset val="128"/>
          </rPr>
          <t>日本酒度に切り替わった日にアルコール分が入力されていない場合は、予測値は表示されません</t>
        </r>
        <r>
          <rPr>
            <sz val="9"/>
            <color indexed="81"/>
            <rFont val="MS P ゴシック"/>
            <family val="3"/>
            <charset val="128"/>
          </rPr>
          <t>、メーターに切り替わった日は日本酒度のみ測定、次の日には日本酒度とアルコール分両方を測定したという場合は、メーターに切り替わった日（アルコール分を測定していない日）の日本酒度を削除してください。</t>
        </r>
      </text>
    </comment>
    <comment ref="C36" authorId="1" shapeId="0" xr:uid="{A379D899-9286-4EB0-A060-7612B7229B8B}">
      <text>
        <r>
          <rPr>
            <sz val="9"/>
            <color indexed="81"/>
            <rFont val="MS P ゴシック"/>
            <family val="3"/>
            <charset val="128"/>
          </rPr>
          <t>もろみ歩合や白米歩合を算出するためには、親容器の数量（L)を入力する必要があります。</t>
        </r>
      </text>
    </comment>
    <comment ref="C39" authorId="1" shapeId="0" xr:uid="{BBA32D03-2A60-4C28-A851-C290B5F506AF}">
      <text>
        <r>
          <rPr>
            <sz val="9"/>
            <color indexed="81"/>
            <rFont val="MS P ゴシック"/>
            <family val="3"/>
            <charset val="128"/>
          </rPr>
          <t>もろみ歩合や白米歩合の算出にあたっては、枝容器の数量（L)も合算されます。</t>
        </r>
      </text>
    </comment>
    <comment ref="C42" authorId="1" shapeId="0" xr:uid="{E4B59334-1F83-47EF-B919-46442FE73088}">
      <text>
        <r>
          <rPr>
            <sz val="9"/>
            <color indexed="81"/>
            <rFont val="MS P ゴシック"/>
            <family val="3"/>
            <charset val="128"/>
          </rPr>
          <t>もろみ歩合や白米歩合の算出にあたっては、枝容器の数量（L)も合算されます。</t>
        </r>
      </text>
    </comment>
    <comment ref="A43" authorId="1" shapeId="0" xr:uid="{9CFA78DD-C56D-4BAD-89AC-BB983C3EEDF7}">
      <text>
        <r>
          <rPr>
            <sz val="9"/>
            <color indexed="81"/>
            <rFont val="MS P ゴシック"/>
            <family val="3"/>
            <charset val="128"/>
          </rPr>
          <t>親容器の数量（L)と仕込配合の総米を入力すると計算されます。
枝容器の数量は親容器の数量に合算されます。</t>
        </r>
      </text>
    </comment>
    <comment ref="S43" authorId="0" shapeId="0" xr:uid="{F4C966B8-C7E4-4B10-90E1-93E34A446AAD}">
      <text>
        <r>
          <rPr>
            <sz val="11"/>
            <color indexed="81"/>
            <rFont val="ＭＳ Ｐゴシック"/>
            <family val="3"/>
            <charset val="128"/>
          </rPr>
          <t>原料白米合計に対する酒母白米合計の割合。通常６～８％で、量を減らして前緩にする方法もありますが、健全な発酵の観点からはお勧めできません。</t>
        </r>
      </text>
    </comment>
    <comment ref="AK43" authorId="0" shapeId="0" xr:uid="{C13DEB18-A684-46D4-8AE1-E77F8E440BF5}">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44" authorId="2" shapeId="0" xr:uid="{B57F239E-EA55-48A2-8D33-D47518F02AAB}">
      <text>
        <r>
          <rPr>
            <sz val="9"/>
            <color indexed="81"/>
            <rFont val="ＭＳ Ｐゴシック"/>
            <family val="3"/>
            <charset val="128"/>
          </rPr>
          <t>初添まで、仲添まで、留添までの白米使用量と仕込水使用量を基に算出された歩合です。</t>
        </r>
      </text>
    </comment>
    <comment ref="S44" authorId="0" shapeId="0" xr:uid="{9F2BE1B7-66A8-4B28-BE54-3A3ACC3A40E8}">
      <text>
        <r>
          <rPr>
            <sz val="11"/>
            <color indexed="81"/>
            <rFont val="ＭＳ Ｐゴシック"/>
            <family val="3"/>
            <charset val="128"/>
          </rPr>
          <t>原料白米合計に対する麹（白米換算重量）合計の割合。通常22～23％で、低温長期にする場合は20～22％にします。味を乗せたいときは多めにしますが、麹の精米歩合や力価にも拠りますので、一概には言えません。</t>
        </r>
      </text>
    </comment>
    <comment ref="AK44" authorId="0" shapeId="0" xr:uid="{26D3422C-8635-4C1D-B8F8-B5A42D80C00F}">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S45" authorId="0" shapeId="0" xr:uid="{F3F0B12F-934D-4756-BEF4-77A370A654DA}">
      <text>
        <r>
          <rPr>
            <sz val="11"/>
            <color indexed="81"/>
            <rFont val="ＭＳ Ｐゴシック"/>
            <family val="3"/>
            <charset val="128"/>
          </rPr>
          <t>原料白米合計に対するくみ水合計の割合。
通常は留添までの総米（三段総米）の重量に対するくみ水量の割合をいうので、ここではその数値を出しています。</t>
        </r>
      </text>
    </comment>
    <comment ref="AK45" authorId="0" shapeId="0" xr:uid="{CE683F3D-120B-4BF2-B151-AA811F3871FD}">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AO45" authorId="1" shapeId="0" xr:uid="{49D109F2-D7C4-40F8-A62B-A85948219E4E}">
      <text>
        <r>
          <rPr>
            <sz val="9"/>
            <color indexed="81"/>
            <rFont val="MS P ゴシック"/>
            <family val="3"/>
            <charset val="128"/>
          </rPr>
          <t>新甘辛度～グルコース比は、それらに用いる項目（酸度、アミノ酸度、グルコース、アルコール分）それぞれを最後に測定した（経過簿に数値を最後に入力した）値を用いて算出します。
従って、結果として、それぞれの項目で、違うもろみ日数の値を採用して算出されることがあることを予めご承知おきください。
（例えばアルコールとグルコースは〇日目の値を採用したが、酸度等その他の項目は●日目の値を採用して各種項目を算出することなどが生じます）</t>
        </r>
      </text>
    </comment>
    <comment ref="S74" authorId="1" shapeId="0" xr:uid="{5D3D760F-F2F6-4DB5-912D-98076A57CD1B}">
      <text>
        <r>
          <rPr>
            <sz val="9"/>
            <color indexed="81"/>
            <rFont val="MS P ゴシック"/>
            <family val="3"/>
            <charset val="128"/>
          </rPr>
          <t>もろみ経過簿に入力した追水量（L)の合計が自動記入されます。</t>
        </r>
      </text>
    </comment>
    <comment ref="V77" authorId="2" shapeId="0" xr:uid="{FB5FB191-5135-4A23-98CF-5D6A98D5250B}">
      <text>
        <r>
          <rPr>
            <sz val="9"/>
            <color indexed="81"/>
            <rFont val="ＭＳ Ｐゴシック"/>
            <family val="3"/>
            <charset val="128"/>
          </rPr>
          <t>『アルコール添加』の「添加アルコール数量（L) 」と「添加アルコール分(度)」に入力した数値から算出された値が自動転記されるので入力不要です。</t>
        </r>
      </text>
    </comment>
    <comment ref="H87" authorId="1" shapeId="0" xr:uid="{9DA42B20-2705-4DF3-B37F-4272BD59FE49}">
      <text>
        <r>
          <rPr>
            <sz val="9"/>
            <color indexed="81"/>
            <rFont val="MS P ゴシック"/>
            <family val="3"/>
            <charset val="128"/>
          </rPr>
          <t>便宜上、くみ水総量（追水や四段の水を含んだ量）から算出しています。</t>
        </r>
      </text>
    </comment>
    <comment ref="AN112" authorId="1" shapeId="0" xr:uid="{D50E9D7B-FC0C-4859-9679-21298DB4CCD5}">
      <text>
        <r>
          <rPr>
            <sz val="9"/>
            <color indexed="81"/>
            <rFont val="MS P ゴシック"/>
            <family val="3"/>
            <charset val="128"/>
          </rPr>
          <t>かすの実重量を直接測定した場合は入力不要です。</t>
        </r>
      </text>
    </comment>
    <comment ref="AN114" authorId="1" shapeId="0" xr:uid="{257FE478-200B-4BC0-B419-E7D8639E0547}">
      <text>
        <r>
          <rPr>
            <sz val="9"/>
            <color indexed="81"/>
            <rFont val="MS P ゴシック"/>
            <family val="3"/>
            <charset val="128"/>
          </rPr>
          <t>通常は1.1を使用します。
1.1とする場合においては、入力不要です。</t>
        </r>
      </text>
    </comment>
    <comment ref="AN115" authorId="1" shapeId="0" xr:uid="{35638D62-4814-41C3-8753-239FB85EF836}">
      <text>
        <r>
          <rPr>
            <sz val="9"/>
            <color indexed="81"/>
            <rFont val="MS P ゴシック"/>
            <family val="3"/>
            <charset val="128"/>
          </rPr>
          <t>かす換算率に数字が入力されていない場合は、かす換算率を1.1として算出します。</t>
        </r>
      </text>
    </comment>
    <comment ref="AN117" authorId="0" shapeId="0" xr:uid="{B673916D-4025-408F-8065-27001E1CBB02}">
      <text>
        <r>
          <rPr>
            <sz val="11"/>
            <color indexed="81"/>
            <rFont val="ＭＳ Ｐゴシック"/>
            <family val="3"/>
            <charset val="128"/>
          </rPr>
          <t>留仕込直後に、白米が占めるもろみ数量の割合をいい、留即時歩合ともいいます。
（留即時もろみL－くみ水L）／白米kg
仕込配合以外に、親容器の留添時の数量を入力する必要があります。</t>
        </r>
      </text>
    </comment>
    <comment ref="AT117" authorId="0" shapeId="0" xr:uid="{E9C0167D-2B53-4E4E-BE35-399D926F7A40}">
      <text>
        <r>
          <rPr>
            <sz val="11"/>
            <color indexed="81"/>
            <rFont val="ＭＳ Ｐゴシック"/>
            <family val="3"/>
            <charset val="128"/>
          </rPr>
          <t>原料の白米重量に対するかす重量の割合
仕込配合以外に、かすの表に数字を入力する必要があります。</t>
        </r>
      </text>
    </comment>
    <comment ref="AN118" authorId="0" shapeId="0" xr:uid="{0AF0BDD3-40F6-42A1-9412-46B97213804F}">
      <text>
        <r>
          <rPr>
            <sz val="11"/>
            <color indexed="81"/>
            <rFont val="ＭＳ Ｐゴシック"/>
            <family val="3"/>
            <charset val="128"/>
          </rPr>
          <t>白米100kgあたりもろみ数量が何Lになるかを表す歩合。
もろみL／白米kg
仕込配合以外に、もろみ上槽直前の表に数量を入力する必要があります。</t>
        </r>
      </text>
    </comment>
    <comment ref="AT118" authorId="0" shapeId="0" xr:uid="{00529E4A-EFAE-4414-A9A0-A4B652057083}">
      <text>
        <r>
          <rPr>
            <sz val="11"/>
            <color indexed="81"/>
            <rFont val="ＭＳ Ｐゴシック"/>
            <family val="3"/>
            <charset val="128"/>
          </rPr>
          <t>上槽前のもろみにおいて、原料白米100kgが何Lになったかを表す歩合。
（上槽前もろみL－くみ水L－添加アルコールL－原料清酒L－原料かす換算L）／白米kg
ここでは原料清酒、原料かすは使用していないものとしています。
仕込配合以外に、もろみ上槽直前の表・アルコール添加の表に数量を入力する必要があります。</t>
        </r>
      </text>
    </comment>
    <comment ref="AN119" authorId="0" shapeId="0" xr:uid="{7DD002A4-AC59-4D35-8452-D5647ADE973D}">
      <text>
        <r>
          <rPr>
            <sz val="11"/>
            <color indexed="81"/>
            <rFont val="ＭＳ Ｐゴシック"/>
            <family val="3"/>
            <charset val="128"/>
          </rPr>
          <t>原料として使用した清酒を差し引いて、もろみ100Lから得られた清酒のL数を表す歩合。
（清酒L－原料清酒L）/（上槽前もろみL－原料清酒L）
ここでは原料清酒は使用していないものとしています。
製成事績の表、及びもろみ上槽直前の表に数量を入力する必要があります。</t>
        </r>
      </text>
    </comment>
    <comment ref="AT119" authorId="0" shapeId="0" xr:uid="{5D09B0A7-6FF1-43D1-ACE7-62FB618BE6CE}">
      <text>
        <r>
          <rPr>
            <sz val="11"/>
            <color indexed="81"/>
            <rFont val="ＭＳ Ｐゴシック"/>
            <family val="3"/>
            <charset val="128"/>
          </rPr>
          <t>もろみ中の純アルコールが、上槽後にどれほど清酒中の純アルコールとして得られたかを示す歩合
（清酒純アルコールL－原料清酒純アルコールL）／（上槽前純アルコールL－原料清酒純アルコールL）
ここでは原料清酒は使用していないものとしています。
もろみ上槽直前の表及び製成事績の表に数量及びアルコール度を入力する必要があります。</t>
        </r>
      </text>
    </comment>
    <comment ref="AN120" authorId="0" shapeId="0" xr:uid="{B94AE99C-2D3E-4DB2-9A3D-72EBC57560AB}">
      <text>
        <r>
          <rPr>
            <sz val="11"/>
            <color indexed="81"/>
            <rFont val="ＭＳ Ｐゴシック"/>
            <family val="3"/>
            <charset val="128"/>
          </rPr>
          <t>原料白米100kgから製成した清酒Lの割合
（清酒L－原料清酒L）／白米kg
ここでは原料清酒は使用していないものとしています。
仕込配合以外に、製成事績の表に数量を入力する必要があります。</t>
        </r>
      </text>
    </comment>
    <comment ref="AT120" authorId="0" shapeId="0" xr:uid="{293B509B-777A-4FEA-9348-BAB93EABF013}">
      <text>
        <r>
          <rPr>
            <sz val="11"/>
            <color indexed="81"/>
            <rFont val="ＭＳ Ｐゴシック"/>
            <family val="3"/>
            <charset val="128"/>
          </rPr>
          <t>原料白米だけ（くみ水などを除く）から製成された清酒の割合
（清酒L－くみ水L－アルコールL－原料清酒L）／白米kg
ここでは原料清酒は使用していないものとしています。
仕込配合以外に、アルコール添加の表及び製成事績の表に数量を入力する必要があります。</t>
        </r>
      </text>
    </comment>
    <comment ref="F121" authorId="1" shapeId="0" xr:uid="{FB893FCE-9411-49BB-A51E-47668DDE2A40}">
      <text>
        <r>
          <rPr>
            <sz val="9"/>
            <color indexed="81"/>
            <rFont val="MS P ゴシック"/>
            <family val="3"/>
            <charset val="128"/>
          </rPr>
          <t>くみ水100％に補正した原エキスで、この数値を他のもろみの数値と比較することにより、米の溶け具合が比較できます。</t>
        </r>
      </text>
    </comment>
    <comment ref="AN121" authorId="0" shapeId="0" xr:uid="{DC149403-410A-4F21-8CA9-9F2B808CCDA6}">
      <text>
        <r>
          <rPr>
            <sz val="11"/>
            <color indexed="81"/>
            <rFont val="ＭＳ Ｐゴシック"/>
            <family val="3"/>
            <charset val="128"/>
          </rPr>
          <t>原料白米合計に対するくみ水合計の割合。
通常は留添までの総米（三段総米）の重量に対するくみ水量の割合をいいますが、ここではすべての総米とくみ水から計算しています。
教科書には120～130％と書いてありますが、吟醸酒（高精白）だと140％以上、追水入れて150%以上でも構いません。原エキスやA-B直線から判断しましょう。</t>
        </r>
      </text>
    </comment>
    <comment ref="AT121" authorId="0" shapeId="0" xr:uid="{41368F06-BBDA-4748-9345-4DAF75071B51}">
      <text>
        <r>
          <rPr>
            <sz val="11"/>
            <color indexed="81"/>
            <rFont val="ＭＳ Ｐゴシック"/>
            <family val="3"/>
            <charset val="128"/>
          </rPr>
          <t>原料白米に対する、上槽までにもろみに使われた水や添加した液体（原料アルコールや原料清酒）の総体積の割合。アル添していない場合は、くみ水歩合と同じ値になります。
（くみ水L＋原料アルコールL＋原料清酒L）／白米kg
ここでは原料清酒は使用していないものとしています。</t>
        </r>
      </text>
    </comment>
    <comment ref="T189" authorId="0" shapeId="0" xr:uid="{899983AF-DEEC-400A-B190-C00166AB26A0}">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AD189" authorId="0" shapeId="0" xr:uid="{35C3B8EA-AFE0-4EBE-9121-C2F1CBD8A123}">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0" authorId="0" shapeId="0" xr:uid="{51643075-70AB-4792-83FC-8A95563077E4}">
      <text>
        <r>
          <rPr>
            <sz val="11"/>
            <color indexed="81"/>
            <rFont val="ＭＳ Ｐゴシック"/>
            <family val="3"/>
            <charset val="128"/>
          </rPr>
          <t>濃淡指数の各区分が1.5で区切られていることに鑑み、目標値よりも±0.75以下である場合を「概ね目標通り」とし、それ以外については目標よりも「軽快」「やや軽快」「やや濃醇」「濃醇」としています。</t>
        </r>
      </text>
    </comment>
    <comment ref="AD190" authorId="0" shapeId="0" xr:uid="{BD5C53AE-F212-4E61-9EA0-AA87AECC5134}">
      <text>
        <r>
          <rPr>
            <sz val="11"/>
            <color indexed="81"/>
            <rFont val="ＭＳ Ｐゴシック"/>
            <family val="3"/>
            <charset val="128"/>
          </rPr>
          <t>新甘辛度の各区分が0.8で区切られていることに鑑み、目標値よりも±0.4以下である場合を「概ね目標通り」とし、それ以外については目標よりも「甘口」「やや甘口」「やや辛口」「辛口」としています。</t>
        </r>
      </text>
    </comment>
    <comment ref="T191" authorId="0" shapeId="0" xr:uid="{60A07CA3-C81B-4A45-87CE-EDA9BCF81301}">
      <text>
        <r>
          <rPr>
            <sz val="11"/>
            <color indexed="81"/>
            <rFont val="ＭＳ Ｐゴシック"/>
            <family val="3"/>
            <charset val="128"/>
          </rPr>
          <t>シブ予測係数比の各区分が0.5で区切られていることに鑑み、目標値よりも±0.25以下である場合を「概ね目標通り」とし、それ以外については目標よりも「キレがある」「ややキレがある」「やややわらかい」「やわらかい」としています。</t>
        </r>
      </text>
    </comment>
    <comment ref="F194" authorId="0" shapeId="0" xr:uid="{694E67D4-290E-4C5F-9AEA-0077CCF564D1}">
      <text>
        <r>
          <rPr>
            <sz val="11"/>
            <color indexed="81"/>
            <rFont val="ＭＳ Ｐゴシック"/>
            <family val="3"/>
            <charset val="128"/>
          </rPr>
          <t>エキス分が1.5848消費された時に、アルコール分が１度出るということに鑑み、原エキスが目標値よりも±２である（アルコール分で目標よりも１度以上のズレが生じることになる）場合に「目標よりも溶けなかった」ないしは「目標よりも溶けた」と判定することとしています。ただし、理想とするA-B直線の時の原エキス分とも比較して総合判断する必要があることにも留意してください。
また、原エキスは（上槽直前ではなく）もろみ初期において溶けが進んでいるか否かの判断にも使用できます（例えば５～10日の原エキスの伸びが悪い場合は、酵素剤を打つとかの対応ができる。酵素剤はアルコール分が低いときのほうが効果が高い！）。従って、出来れば５日目くらいからはアルコールと比重（ボーメ）を測定することをお勧めします。</t>
        </r>
      </text>
    </comment>
    <comment ref="H212" authorId="2" shapeId="0" xr:uid="{203C3EA3-02B8-4D2F-ABB4-347E73B2C416}">
      <text>
        <r>
          <rPr>
            <sz val="9"/>
            <color indexed="81"/>
            <rFont val="MS P ゴシック"/>
            <family val="3"/>
            <charset val="128"/>
          </rPr>
          <t>現時点では、四段の数値は100％への追水補正の対象となっていません。ご了承ください。</t>
        </r>
      </text>
    </comment>
    <comment ref="I216" authorId="3" shapeId="0" xr:uid="{9F4FED83-B423-4E91-AC95-88099E8B5F33}">
      <text>
        <r>
          <rPr>
            <sz val="9"/>
            <color indexed="81"/>
            <rFont val="MS P ゴシック"/>
            <family val="3"/>
            <charset val="128"/>
          </rPr>
          <t>もろみ経過簿に入力した追水量（L)の合計が自動記入されます。</t>
        </r>
      </text>
    </comment>
    <comment ref="A219" authorId="3" shapeId="0" xr:uid="{53BFD136-1FB3-4981-8CD6-3F4B870D83AC}">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220" authorId="3" shapeId="0" xr:uid="{9BD33697-8A00-4448-B397-23A9E2B4B09F}">
      <text>
        <r>
          <rPr>
            <sz val="9"/>
            <color indexed="81"/>
            <rFont val="MS P ゴシック"/>
            <family val="3"/>
            <charset val="128"/>
          </rPr>
          <t>目標値を超えた場合、セルがピンクに着色されます。A-B直線や液化力・発酵力を見ながら、必要に応じ追水を行ってください。</t>
        </r>
      </text>
    </comment>
    <comment ref="C220" authorId="3" shapeId="0" xr:uid="{B7F7B9E9-D624-4F30-9144-9A6C06005B61}">
      <text>
        <r>
          <rPr>
            <sz val="9"/>
            <color indexed="81"/>
            <rFont val="MS P ゴシック"/>
            <family val="3"/>
            <charset val="128"/>
          </rPr>
          <t>ボーメと日本酒度両方を入力した場合、ボーメの値が優先されます。</t>
        </r>
      </text>
    </comment>
    <comment ref="A221" authorId="3" shapeId="0" xr:uid="{5AB26D67-3A0A-4582-B17F-6186956E08F8}">
      <text>
        <r>
          <rPr>
            <sz val="9"/>
            <color indexed="81"/>
            <rFont val="MS P ゴシック"/>
            <family val="3"/>
            <charset val="128"/>
          </rPr>
          <t>目標値を超えた場合、セルがピンクに着色されます。アルコール度数や発酵力、液化力等を考慮しつつ、上槽について検討してください。</t>
        </r>
      </text>
    </comment>
    <comment ref="A222" authorId="3" shapeId="0" xr:uid="{518D2966-96AD-44ED-AFAF-19A677068FE8}">
      <text>
        <r>
          <rPr>
            <sz val="9"/>
            <color indexed="81"/>
            <rFont val="MS P ゴシック"/>
            <family val="3"/>
            <charset val="128"/>
          </rPr>
          <t>目標値を超えた場合、セルがピンクに着色されます。目標値を大きく超えた場合は、追水や四段等によって薄める、アル添量を減らすのも一法です。</t>
        </r>
      </text>
    </comment>
    <comment ref="A227" authorId="3" shapeId="0" xr:uid="{8942E4C1-2DA6-452F-8575-2F65212654BF}">
      <text>
        <r>
          <rPr>
            <sz val="9"/>
            <color indexed="81"/>
            <rFont val="MS P ゴシック"/>
            <family val="3"/>
            <charset val="128"/>
          </rPr>
          <t>追水量をL単位で記入してください。
ここに入れた数値の合計が仕込配合の追水量として自動転記されるほか、発酵力・液化力・糖化力のくみ水100％換算指標の計算にも用いられます。
なお、追水作業においては通常、分析を行った後に追水をし、次の日になって改めて分析する（つまり追水後は、すぐには分析しない）というのが一般的だと考えられるところ、追水量の補正は次の日からかかるようになっています。逆に、仮に追水をした後に（その日中に）分析をしたとしても、分析値は本もろみ経過簿には入力しないか、するとしても次の日にところに入力してください。
また、追水作業を10回超行った場合、</t>
        </r>
        <r>
          <rPr>
            <u/>
            <sz val="9"/>
            <color indexed="81"/>
            <rFont val="MS P ゴシック"/>
            <family val="3"/>
            <charset val="128"/>
          </rPr>
          <t>10回超分については発酵力・液化力・糖化力のくみ水100％換算指標の計算に用いられません</t>
        </r>
        <r>
          <rPr>
            <sz val="9"/>
            <color indexed="81"/>
            <rFont val="MS P ゴシック"/>
            <family val="3"/>
            <charset val="128"/>
          </rPr>
          <t>ので御留意ください。</t>
        </r>
      </text>
    </comment>
    <comment ref="AR252" authorId="2" shapeId="0" xr:uid="{1E056CD8-3FED-4B9F-850B-4F52576292DF}">
      <text>
        <r>
          <rPr>
            <b/>
            <sz val="9"/>
            <color indexed="81"/>
            <rFont val="MS P ゴシック"/>
            <family val="3"/>
            <charset val="128"/>
          </rPr>
          <t>同一区分で複数の異なる白米水分がある阿合は正しく計算されません。</t>
        </r>
      </text>
    </comment>
    <comment ref="AR253" authorId="2" shapeId="0" xr:uid="{2A4481F4-9257-483F-B30E-040D2CF31175}">
      <text>
        <r>
          <rPr>
            <b/>
            <sz val="9"/>
            <color indexed="81"/>
            <rFont val="MS P ゴシック"/>
            <family val="3"/>
            <charset val="128"/>
          </rPr>
          <t>同一区分で複数の異なる白米水分がある阿合は正しく計算されません。</t>
        </r>
      </text>
    </comment>
    <comment ref="AR254" authorId="2" shapeId="0" xr:uid="{D7AC2270-7E83-41E0-861B-04BD870728C9}">
      <text>
        <r>
          <rPr>
            <b/>
            <sz val="9"/>
            <color indexed="81"/>
            <rFont val="MS P ゴシック"/>
            <family val="3"/>
            <charset val="128"/>
          </rPr>
          <t>同一区分で複数の異なる白米水分がある阿合は正しく計算されません。</t>
        </r>
      </text>
    </comment>
    <comment ref="AR255" authorId="2" shapeId="0" xr:uid="{6D4C30F9-0FA4-4AE8-8A00-6BE899C1C7B3}">
      <text>
        <r>
          <rPr>
            <b/>
            <sz val="9"/>
            <color indexed="81"/>
            <rFont val="MS P ゴシック"/>
            <family val="3"/>
            <charset val="128"/>
          </rPr>
          <t>同一区分で複数の異なる白米水分がある阿合は正しく計算されません。</t>
        </r>
      </text>
    </comment>
    <comment ref="AR256" authorId="2" shapeId="0" xr:uid="{1A441B1B-156E-4988-8F56-4C3875E9E560}">
      <text>
        <r>
          <rPr>
            <sz val="9"/>
            <color indexed="81"/>
            <rFont val="MS P ゴシック"/>
            <family val="3"/>
            <charset val="128"/>
          </rPr>
          <t>同一区分で複数の異なる白米水分がある阿合は正しく計算されません。</t>
        </r>
      </text>
    </comment>
    <comment ref="AR257" authorId="2" shapeId="0" xr:uid="{83C60173-DA93-470C-BB16-78215CE73C07}">
      <text>
        <r>
          <rPr>
            <sz val="9"/>
            <color indexed="81"/>
            <rFont val="MS P ゴシック"/>
            <family val="3"/>
            <charset val="128"/>
          </rPr>
          <t>同一区分で複数の異なる白米水分がある阿合は正しく計算されません。</t>
        </r>
      </text>
    </comment>
    <comment ref="AR258" authorId="2" shapeId="0" xr:uid="{A3E72FFB-8E45-46DE-A6C4-973862582CDC}">
      <text>
        <r>
          <rPr>
            <sz val="9"/>
            <color indexed="81"/>
            <rFont val="MS P ゴシック"/>
            <family val="3"/>
            <charset val="128"/>
          </rPr>
          <t>同一区分で複数の異なる白米水分がある阿合は正しく計算されません。</t>
        </r>
      </text>
    </comment>
    <comment ref="AR259" authorId="2" shapeId="0" xr:uid="{49999AA4-FA87-45FE-B2B5-6328D07965C0}">
      <text>
        <r>
          <rPr>
            <sz val="9"/>
            <color indexed="81"/>
            <rFont val="MS P ゴシック"/>
            <family val="3"/>
            <charset val="128"/>
          </rPr>
          <t>同一区分で複数の異なる白米水分がある阿合は正しく計算されません。</t>
        </r>
      </text>
    </comment>
  </commentList>
</comments>
</file>

<file path=xl/sharedStrings.xml><?xml version="1.0" encoding="utf-8"?>
<sst xmlns="http://schemas.openxmlformats.org/spreadsheetml/2006/main" count="2904" uniqueCount="411">
  <si>
    <t>酸度</t>
    <rPh sb="0" eb="2">
      <t>サンド</t>
    </rPh>
    <phoneticPr fontId="1"/>
  </si>
  <si>
    <t>ボーメ</t>
    <phoneticPr fontId="1"/>
  </si>
  <si>
    <t>日本酒度</t>
    <rPh sb="0" eb="3">
      <t>ニホンシュ</t>
    </rPh>
    <rPh sb="3" eb="4">
      <t>ド</t>
    </rPh>
    <phoneticPr fontId="1"/>
  </si>
  <si>
    <t>エキス分</t>
    <rPh sb="3" eb="4">
      <t>ブン</t>
    </rPh>
    <phoneticPr fontId="1"/>
  </si>
  <si>
    <t>新甘辛度</t>
    <rPh sb="0" eb="1">
      <t>シン</t>
    </rPh>
    <rPh sb="1" eb="3">
      <t>アマカラ</t>
    </rPh>
    <rPh sb="3" eb="4">
      <t>ド</t>
    </rPh>
    <phoneticPr fontId="1"/>
  </si>
  <si>
    <t>目標値</t>
    <rPh sb="0" eb="3">
      <t>モクヒョウチ</t>
    </rPh>
    <phoneticPr fontId="1"/>
  </si>
  <si>
    <t>A（AB直線）</t>
    <rPh sb="4" eb="6">
      <t>チョクセン</t>
    </rPh>
    <phoneticPr fontId="1"/>
  </si>
  <si>
    <t>B（AB直線）</t>
    <rPh sb="4" eb="6">
      <t>チョクセン</t>
    </rPh>
    <phoneticPr fontId="1"/>
  </si>
  <si>
    <t>A（AB直線２）</t>
    <rPh sb="4" eb="6">
      <t>チョクセン</t>
    </rPh>
    <phoneticPr fontId="1"/>
  </si>
  <si>
    <t>B（AB直線2）</t>
    <rPh sb="4" eb="6">
      <t>チョクセン</t>
    </rPh>
    <phoneticPr fontId="1"/>
  </si>
  <si>
    <t>仕込み号数</t>
    <rPh sb="0" eb="2">
      <t>シコ</t>
    </rPh>
    <rPh sb="3" eb="5">
      <t>ゴウスウ</t>
    </rPh>
    <phoneticPr fontId="1"/>
  </si>
  <si>
    <t>初添</t>
    <rPh sb="0" eb="1">
      <t>ハツ</t>
    </rPh>
    <rPh sb="1" eb="2">
      <t>ソ</t>
    </rPh>
    <phoneticPr fontId="1"/>
  </si>
  <si>
    <t>踊</t>
    <rPh sb="0" eb="1">
      <t>オド</t>
    </rPh>
    <phoneticPr fontId="1"/>
  </si>
  <si>
    <t>仲添</t>
    <rPh sb="0" eb="1">
      <t>ナカ</t>
    </rPh>
    <rPh sb="1" eb="2">
      <t>ソ</t>
    </rPh>
    <phoneticPr fontId="1"/>
  </si>
  <si>
    <t>日順</t>
    <rPh sb="0" eb="1">
      <t>ヒ</t>
    </rPh>
    <rPh sb="1" eb="2">
      <t>ジュン</t>
    </rPh>
    <phoneticPr fontId="1"/>
  </si>
  <si>
    <t>操作</t>
    <rPh sb="0" eb="2">
      <t>ソウサ</t>
    </rPh>
    <phoneticPr fontId="1"/>
  </si>
  <si>
    <t>月日</t>
    <rPh sb="0" eb="1">
      <t>ツキ</t>
    </rPh>
    <rPh sb="1" eb="2">
      <t>ヒ</t>
    </rPh>
    <phoneticPr fontId="1"/>
  </si>
  <si>
    <t>時刻</t>
    <rPh sb="0" eb="1">
      <t>トキ</t>
    </rPh>
    <rPh sb="1" eb="2">
      <t>コク</t>
    </rPh>
    <phoneticPr fontId="1"/>
  </si>
  <si>
    <t>留添</t>
    <rPh sb="0" eb="1">
      <t>トメ</t>
    </rPh>
    <rPh sb="1" eb="2">
      <t>テン</t>
    </rPh>
    <phoneticPr fontId="1"/>
  </si>
  <si>
    <t>水</t>
    <rPh sb="0" eb="1">
      <t>ミズ</t>
    </rPh>
    <phoneticPr fontId="1"/>
  </si>
  <si>
    <t>こうじ</t>
    <phoneticPr fontId="1"/>
  </si>
  <si>
    <t>仕込</t>
    <rPh sb="0" eb="2">
      <t>シコミ</t>
    </rPh>
    <phoneticPr fontId="1"/>
  </si>
  <si>
    <t>荒がい</t>
    <rPh sb="0" eb="1">
      <t>アラ</t>
    </rPh>
    <phoneticPr fontId="1"/>
  </si>
  <si>
    <t>分</t>
    <rPh sb="0" eb="1">
      <t>ワ</t>
    </rPh>
    <phoneticPr fontId="1"/>
  </si>
  <si>
    <t>状ぼう</t>
    <rPh sb="0" eb="1">
      <t>ジョウ</t>
    </rPh>
    <phoneticPr fontId="1"/>
  </si>
  <si>
    <t>アルコール分（度）</t>
    <rPh sb="5" eb="6">
      <t>ブン</t>
    </rPh>
    <rPh sb="7" eb="8">
      <t>ド</t>
    </rPh>
    <phoneticPr fontId="1"/>
  </si>
  <si>
    <t>Alc%（新）</t>
    <rPh sb="5" eb="6">
      <t>シン</t>
    </rPh>
    <phoneticPr fontId="3"/>
  </si>
  <si>
    <t>d15</t>
    <phoneticPr fontId="3"/>
  </si>
  <si>
    <t>slope</t>
    <phoneticPr fontId="3"/>
  </si>
  <si>
    <t>intercept</t>
    <phoneticPr fontId="3"/>
  </si>
  <si>
    <t>d(15/15)</t>
    <phoneticPr fontId="3"/>
  </si>
  <si>
    <t>使うのは比重の方のみ</t>
    <rPh sb="0" eb="1">
      <t>ツカ</t>
    </rPh>
    <rPh sb="4" eb="6">
      <t>ヒジュウ</t>
    </rPh>
    <rPh sb="7" eb="8">
      <t>ホウ</t>
    </rPh>
    <phoneticPr fontId="1"/>
  </si>
  <si>
    <t>日本酒度の比重換算</t>
    <rPh sb="0" eb="3">
      <t>ニホンシュ</t>
    </rPh>
    <rPh sb="3" eb="4">
      <t>ド</t>
    </rPh>
    <rPh sb="5" eb="7">
      <t>ヒジュウ</t>
    </rPh>
    <rPh sb="7" eb="9">
      <t>カンサン</t>
    </rPh>
    <phoneticPr fontId="1"/>
  </si>
  <si>
    <t>アルコール分の比重換算</t>
    <rPh sb="5" eb="6">
      <t>ブン</t>
    </rPh>
    <rPh sb="7" eb="9">
      <t>ヒジュウ</t>
    </rPh>
    <rPh sb="9" eb="11">
      <t>カンサン</t>
    </rPh>
    <phoneticPr fontId="1"/>
  </si>
  <si>
    <t>最高BMD目標</t>
    <rPh sb="0" eb="2">
      <t>サイコウ</t>
    </rPh>
    <rPh sb="5" eb="7">
      <t>モクヒョウ</t>
    </rPh>
    <phoneticPr fontId="1"/>
  </si>
  <si>
    <t>一番最後のグルコース濃度</t>
    <rPh sb="0" eb="2">
      <t>イチバン</t>
    </rPh>
    <rPh sb="2" eb="4">
      <t>サイゴ</t>
    </rPh>
    <rPh sb="10" eb="12">
      <t>ノウド</t>
    </rPh>
    <phoneticPr fontId="1"/>
  </si>
  <si>
    <t>一番最後の酸度</t>
    <rPh sb="0" eb="2">
      <t>イチバン</t>
    </rPh>
    <rPh sb="2" eb="4">
      <t>サイゴ</t>
    </rPh>
    <rPh sb="5" eb="7">
      <t>サンド</t>
    </rPh>
    <phoneticPr fontId="1"/>
  </si>
  <si>
    <t>一番最後のアルコール分</t>
    <rPh sb="0" eb="2">
      <t>イチバン</t>
    </rPh>
    <rPh sb="2" eb="4">
      <t>サイゴ</t>
    </rPh>
    <rPh sb="10" eb="11">
      <t>ブン</t>
    </rPh>
    <phoneticPr fontId="1"/>
  </si>
  <si>
    <t>一番最後のアミノ酸度</t>
    <rPh sb="0" eb="2">
      <t>イチバン</t>
    </rPh>
    <rPh sb="2" eb="4">
      <t>サイゴ</t>
    </rPh>
    <rPh sb="8" eb="9">
      <t>サン</t>
    </rPh>
    <rPh sb="9" eb="10">
      <t>ド</t>
    </rPh>
    <phoneticPr fontId="1"/>
  </si>
  <si>
    <t>原エキス直線１</t>
    <rPh sb="0" eb="1">
      <t>ゲン</t>
    </rPh>
    <rPh sb="4" eb="6">
      <t>チョクセン</t>
    </rPh>
    <phoneticPr fontId="1"/>
  </si>
  <si>
    <t>原エキス直線２</t>
    <rPh sb="0" eb="1">
      <t>ゲン</t>
    </rPh>
    <rPh sb="4" eb="6">
      <t>チョクセン</t>
    </rPh>
    <phoneticPr fontId="1"/>
  </si>
  <si>
    <t>日本酒度（自動計算）</t>
    <rPh sb="0" eb="3">
      <t>ニホンシュ</t>
    </rPh>
    <rPh sb="3" eb="4">
      <t>ド</t>
    </rPh>
    <rPh sb="5" eb="7">
      <t>ジドウ</t>
    </rPh>
    <rPh sb="7" eb="9">
      <t>ケイサン</t>
    </rPh>
    <phoneticPr fontId="1"/>
  </si>
  <si>
    <t>親容器</t>
    <rPh sb="0" eb="1">
      <t>オヤ</t>
    </rPh>
    <rPh sb="1" eb="3">
      <t>ヨウキ</t>
    </rPh>
    <phoneticPr fontId="1"/>
  </si>
  <si>
    <t>号</t>
    <rPh sb="0" eb="1">
      <t>ゴウ</t>
    </rPh>
    <phoneticPr fontId="1"/>
  </si>
  <si>
    <t>深</t>
    <rPh sb="0" eb="1">
      <t>フカ</t>
    </rPh>
    <phoneticPr fontId="1"/>
  </si>
  <si>
    <t>枝容器</t>
    <rPh sb="0" eb="1">
      <t>エダ</t>
    </rPh>
    <rPh sb="1" eb="3">
      <t>ヨウキ</t>
    </rPh>
    <phoneticPr fontId="1"/>
  </si>
  <si>
    <t>酒母</t>
    <rPh sb="0" eb="2">
      <t>シュボ</t>
    </rPh>
    <phoneticPr fontId="1"/>
  </si>
  <si>
    <t>留添</t>
    <rPh sb="0" eb="1">
      <t>トメ</t>
    </rPh>
    <rPh sb="1" eb="2">
      <t>ソ</t>
    </rPh>
    <phoneticPr fontId="1"/>
  </si>
  <si>
    <t>四段</t>
    <rPh sb="0" eb="2">
      <t>ヨダン</t>
    </rPh>
    <phoneticPr fontId="1"/>
  </si>
  <si>
    <t>こうじ米（Kg）</t>
    <rPh sb="3" eb="4">
      <t>コメ</t>
    </rPh>
    <phoneticPr fontId="1"/>
  </si>
  <si>
    <t>計</t>
    <rPh sb="0" eb="1">
      <t>ケイ</t>
    </rPh>
    <phoneticPr fontId="1"/>
  </si>
  <si>
    <t>追水合計</t>
    <rPh sb="0" eb="1">
      <t>オ</t>
    </rPh>
    <rPh sb="1" eb="2">
      <t>ミズ</t>
    </rPh>
    <rPh sb="2" eb="4">
      <t>ゴウケイ</t>
    </rPh>
    <phoneticPr fontId="1"/>
  </si>
  <si>
    <t>アルコール量</t>
    <rPh sb="5" eb="6">
      <t>リョウ</t>
    </rPh>
    <phoneticPr fontId="1"/>
  </si>
  <si>
    <t>酒母米</t>
    <rPh sb="0" eb="2">
      <t>シュボ</t>
    </rPh>
    <rPh sb="2" eb="3">
      <t>マイ</t>
    </rPh>
    <phoneticPr fontId="1"/>
  </si>
  <si>
    <t>こうじ米</t>
    <rPh sb="3" eb="4">
      <t>マイ</t>
    </rPh>
    <phoneticPr fontId="1"/>
  </si>
  <si>
    <t>掛米</t>
    <rPh sb="0" eb="1">
      <t>カケ</t>
    </rPh>
    <rPh sb="1" eb="2">
      <t>マイ</t>
    </rPh>
    <phoneticPr fontId="1"/>
  </si>
  <si>
    <t>精米歩合（％）</t>
    <rPh sb="0" eb="2">
      <t>セイマイ</t>
    </rPh>
    <rPh sb="2" eb="4">
      <t>ブアイ</t>
    </rPh>
    <phoneticPr fontId="1"/>
  </si>
  <si>
    <t>原エキス</t>
    <rPh sb="0" eb="1">
      <t>ゲン</t>
    </rPh>
    <phoneticPr fontId="1"/>
  </si>
  <si>
    <t>使用酵母</t>
    <rPh sb="0" eb="2">
      <t>シヨウ</t>
    </rPh>
    <rPh sb="2" eb="4">
      <t>コウボ</t>
    </rPh>
    <phoneticPr fontId="1"/>
  </si>
  <si>
    <t>経過簿</t>
    <rPh sb="0" eb="2">
      <t>ケイカ</t>
    </rPh>
    <rPh sb="2" eb="3">
      <t>ボ</t>
    </rPh>
    <phoneticPr fontId="1"/>
  </si>
  <si>
    <t>仕込配合</t>
    <rPh sb="0" eb="2">
      <t>シコミ</t>
    </rPh>
    <rPh sb="2" eb="4">
      <t>ハイゴウ</t>
    </rPh>
    <phoneticPr fontId="1"/>
  </si>
  <si>
    <t>名古屋国税局鑑定官室　作成</t>
    <rPh sb="0" eb="3">
      <t>ナゴヤ</t>
    </rPh>
    <rPh sb="3" eb="6">
      <t>コクゼイキョク</t>
    </rPh>
    <rPh sb="6" eb="8">
      <t>カンテイ</t>
    </rPh>
    <rPh sb="8" eb="9">
      <t>カン</t>
    </rPh>
    <rPh sb="9" eb="10">
      <t>シツ</t>
    </rPh>
    <rPh sb="11" eb="13">
      <t>サクセイ</t>
    </rPh>
    <phoneticPr fontId="1"/>
  </si>
  <si>
    <t>どちらか１つを記入</t>
    <rPh sb="7" eb="9">
      <t>キニュウ</t>
    </rPh>
    <phoneticPr fontId="1"/>
  </si>
  <si>
    <t>作業メモ等</t>
    <rPh sb="0" eb="2">
      <t>サギョウ</t>
    </rPh>
    <rPh sb="4" eb="5">
      <t>トウ</t>
    </rPh>
    <phoneticPr fontId="1"/>
  </si>
  <si>
    <t>種類</t>
    <rPh sb="0" eb="2">
      <t>シュルイ</t>
    </rPh>
    <phoneticPr fontId="1"/>
  </si>
  <si>
    <t>記号</t>
    <rPh sb="0" eb="2">
      <t>キゴウ</t>
    </rPh>
    <phoneticPr fontId="1"/>
  </si>
  <si>
    <t>順号</t>
    <rPh sb="0" eb="1">
      <t>ジュン</t>
    </rPh>
    <rPh sb="1" eb="2">
      <t>ゴウ</t>
    </rPh>
    <phoneticPr fontId="1"/>
  </si>
  <si>
    <t>個数</t>
    <rPh sb="0" eb="2">
      <t>コスウ</t>
    </rPh>
    <phoneticPr fontId="1"/>
  </si>
  <si>
    <t>原料水の
加工方法</t>
    <rPh sb="0" eb="2">
      <t>ゲンリョウ</t>
    </rPh>
    <rPh sb="2" eb="3">
      <t>スイ</t>
    </rPh>
    <rPh sb="5" eb="7">
      <t>カコウ</t>
    </rPh>
    <rPh sb="7" eb="9">
      <t>ホウホウ</t>
    </rPh>
    <phoneticPr fontId="1"/>
  </si>
  <si>
    <t>加工剤</t>
    <rPh sb="0" eb="2">
      <t>カコウ</t>
    </rPh>
    <rPh sb="2" eb="3">
      <t>ザイ</t>
    </rPh>
    <phoneticPr fontId="1"/>
  </si>
  <si>
    <t>品名</t>
    <rPh sb="0" eb="2">
      <t>ヒンメイ</t>
    </rPh>
    <phoneticPr fontId="1"/>
  </si>
  <si>
    <t>区分</t>
    <rPh sb="0" eb="2">
      <t>クブン</t>
    </rPh>
    <phoneticPr fontId="1"/>
  </si>
  <si>
    <t>産地</t>
    <rPh sb="0" eb="2">
      <t>サンチ</t>
    </rPh>
    <phoneticPr fontId="1"/>
  </si>
  <si>
    <t>品種</t>
    <rPh sb="0" eb="2">
      <t>ヒンシュ</t>
    </rPh>
    <phoneticPr fontId="1"/>
  </si>
  <si>
    <t>等級</t>
    <rPh sb="0" eb="2">
      <t>トウキュウ</t>
    </rPh>
    <phoneticPr fontId="1"/>
  </si>
  <si>
    <t>浸せき（漬）</t>
    <rPh sb="0" eb="1">
      <t>ヒタ</t>
    </rPh>
    <rPh sb="4" eb="5">
      <t>ヅケ</t>
    </rPh>
    <phoneticPr fontId="1"/>
  </si>
  <si>
    <t>水切</t>
    <rPh sb="0" eb="2">
      <t>ミズキ</t>
    </rPh>
    <phoneticPr fontId="1"/>
  </si>
  <si>
    <t>蒸し</t>
    <rPh sb="0" eb="1">
      <t>ム</t>
    </rPh>
    <phoneticPr fontId="1"/>
  </si>
  <si>
    <t>時間（分）</t>
    <rPh sb="0" eb="2">
      <t>ジカン</t>
    </rPh>
    <rPh sb="3" eb="4">
      <t>フン</t>
    </rPh>
    <phoneticPr fontId="1"/>
  </si>
  <si>
    <t>米以外の原料の重量(kg）</t>
    <rPh sb="0" eb="1">
      <t>コメ</t>
    </rPh>
    <rPh sb="1" eb="3">
      <t>イガイ</t>
    </rPh>
    <rPh sb="4" eb="6">
      <t>ゲンリョウ</t>
    </rPh>
    <rPh sb="7" eb="9">
      <t>ジュウリョウ</t>
    </rPh>
    <phoneticPr fontId="1"/>
  </si>
  <si>
    <t>容器番号</t>
    <rPh sb="0" eb="2">
      <t>ヨウキ</t>
    </rPh>
    <rPh sb="2" eb="4">
      <t>バンゴウ</t>
    </rPh>
    <phoneticPr fontId="1"/>
  </si>
  <si>
    <t>添加月日</t>
    <rPh sb="0" eb="2">
      <t>テンカ</t>
    </rPh>
    <rPh sb="2" eb="4">
      <t>ツキヒ</t>
    </rPh>
    <phoneticPr fontId="1"/>
  </si>
  <si>
    <t>添加前後</t>
    <rPh sb="0" eb="2">
      <t>テンカ</t>
    </rPh>
    <rPh sb="2" eb="4">
      <t>ゼンゴ</t>
    </rPh>
    <phoneticPr fontId="1"/>
  </si>
  <si>
    <t>深</t>
    <rPh sb="0" eb="1">
      <t>フカシ</t>
    </rPh>
    <phoneticPr fontId="1"/>
  </si>
  <si>
    <t>前</t>
    <rPh sb="0" eb="1">
      <t>マエ</t>
    </rPh>
    <phoneticPr fontId="1"/>
  </si>
  <si>
    <t>後</t>
    <rPh sb="0" eb="1">
      <t>アト</t>
    </rPh>
    <phoneticPr fontId="1"/>
  </si>
  <si>
    <t>酸性プロテアーゼ</t>
    <rPh sb="0" eb="2">
      <t>サンセイ</t>
    </rPh>
    <phoneticPr fontId="1"/>
  </si>
  <si>
    <t>グルコアミラーゼ</t>
    <phoneticPr fontId="1"/>
  </si>
  <si>
    <t>酸性カルボキシ
ペプチターゼ</t>
    <rPh sb="0" eb="2">
      <t>サンセイ</t>
    </rPh>
    <phoneticPr fontId="1"/>
  </si>
  <si>
    <t>使用数量(g)</t>
    <rPh sb="0" eb="2">
      <t>シヨウ</t>
    </rPh>
    <rPh sb="2" eb="4">
      <t>スウリョウ</t>
    </rPh>
    <phoneticPr fontId="1"/>
  </si>
  <si>
    <t>こしき置き前
重量（kg）</t>
    <rPh sb="3" eb="4">
      <t>オ</t>
    </rPh>
    <rPh sb="5" eb="6">
      <t>マエ</t>
    </rPh>
    <rPh sb="7" eb="9">
      <t>ジュウリョウ</t>
    </rPh>
    <phoneticPr fontId="1"/>
  </si>
  <si>
    <t>米処理</t>
    <rPh sb="0" eb="1">
      <t>マイ</t>
    </rPh>
    <rPh sb="1" eb="3">
      <t>ショリ</t>
    </rPh>
    <phoneticPr fontId="1"/>
  </si>
  <si>
    <t>掛米（Kg）</t>
    <rPh sb="0" eb="1">
      <t>カケ</t>
    </rPh>
    <rPh sb="1" eb="2">
      <t>マイ</t>
    </rPh>
    <phoneticPr fontId="1"/>
  </si>
  <si>
    <t>白米水分
（％）</t>
    <rPh sb="0" eb="2">
      <t>ハクマイ</t>
    </rPh>
    <rPh sb="2" eb="4">
      <t>スイブン</t>
    </rPh>
    <phoneticPr fontId="1"/>
  </si>
  <si>
    <t>蒸し出し即時
重量（kg）</t>
    <rPh sb="0" eb="1">
      <t>ム</t>
    </rPh>
    <rPh sb="2" eb="3">
      <t>ダ</t>
    </rPh>
    <rPh sb="4" eb="6">
      <t>ソクジ</t>
    </rPh>
    <rPh sb="7" eb="9">
      <t>ジュウリョウ</t>
    </rPh>
    <phoneticPr fontId="1"/>
  </si>
  <si>
    <t>もろみ上槽直前</t>
  </si>
  <si>
    <t>品温（℃）</t>
    <rPh sb="0" eb="2">
      <t>ヒンオン</t>
    </rPh>
    <phoneticPr fontId="1"/>
  </si>
  <si>
    <t>アルコール度</t>
    <rPh sb="5" eb="6">
      <t>ド</t>
    </rPh>
    <phoneticPr fontId="1"/>
  </si>
  <si>
    <t>一番最後の数量</t>
    <rPh sb="0" eb="2">
      <t>イチバン</t>
    </rPh>
    <rPh sb="2" eb="4">
      <t>サイゴ</t>
    </rPh>
    <rPh sb="5" eb="7">
      <t>スウリョウ</t>
    </rPh>
    <phoneticPr fontId="1"/>
  </si>
  <si>
    <t>一番最後の深</t>
    <rPh sb="0" eb="2">
      <t>イチバン</t>
    </rPh>
    <rPh sb="2" eb="4">
      <t>サイゴ</t>
    </rPh>
    <rPh sb="5" eb="6">
      <t>フカ</t>
    </rPh>
    <phoneticPr fontId="1"/>
  </si>
  <si>
    <t>一番最後の温度</t>
    <rPh sb="0" eb="2">
      <t>イチバン</t>
    </rPh>
    <rPh sb="2" eb="4">
      <t>サイゴ</t>
    </rPh>
    <rPh sb="5" eb="7">
      <t>オンド</t>
    </rPh>
    <phoneticPr fontId="1"/>
  </si>
  <si>
    <t>一番最後の日本酒度</t>
    <rPh sb="0" eb="2">
      <t>イチバン</t>
    </rPh>
    <rPh sb="2" eb="4">
      <t>サイゴ</t>
    </rPh>
    <rPh sb="5" eb="8">
      <t>ニホンシュ</t>
    </rPh>
    <rPh sb="8" eb="9">
      <t>ド</t>
    </rPh>
    <phoneticPr fontId="1"/>
  </si>
  <si>
    <t>製成事績</t>
    <rPh sb="0" eb="2">
      <t>セイセイ</t>
    </rPh>
    <rPh sb="2" eb="4">
      <t>ジセキ</t>
    </rPh>
    <phoneticPr fontId="1"/>
  </si>
  <si>
    <t>製成月日</t>
    <rPh sb="0" eb="2">
      <t>セイセイ</t>
    </rPh>
    <rPh sb="2" eb="4">
      <t>ツキヒ</t>
    </rPh>
    <phoneticPr fontId="1"/>
  </si>
  <si>
    <t>月日</t>
    <rPh sb="0" eb="2">
      <t>ツキヒ</t>
    </rPh>
    <phoneticPr fontId="1"/>
  </si>
  <si>
    <t>総重量(kg）</t>
    <rPh sb="0" eb="3">
      <t>ソウジュウリョウ</t>
    </rPh>
    <phoneticPr fontId="1"/>
  </si>
  <si>
    <t>風袋（kg）</t>
    <rPh sb="0" eb="2">
      <t>フウタイ</t>
    </rPh>
    <phoneticPr fontId="1"/>
  </si>
  <si>
    <t>かす換算率</t>
    <rPh sb="2" eb="4">
      <t>カンサン</t>
    </rPh>
    <rPh sb="4" eb="5">
      <t>リツ</t>
    </rPh>
    <phoneticPr fontId="1"/>
  </si>
  <si>
    <t>かす</t>
    <phoneticPr fontId="1"/>
  </si>
  <si>
    <t>使用こうじ</t>
    <rPh sb="0" eb="2">
      <t>シヨウ</t>
    </rPh>
    <phoneticPr fontId="1"/>
  </si>
  <si>
    <t>白米歩合</t>
    <rPh sb="0" eb="2">
      <t>ハクマイ</t>
    </rPh>
    <rPh sb="2" eb="4">
      <t>ブアイ</t>
    </rPh>
    <phoneticPr fontId="1"/>
  </si>
  <si>
    <t>製成歩合
（％）</t>
    <rPh sb="0" eb="2">
      <t>セイセイ</t>
    </rPh>
    <rPh sb="2" eb="4">
      <t>ブアイ</t>
    </rPh>
    <phoneticPr fontId="1"/>
  </si>
  <si>
    <t>合計</t>
    <rPh sb="0" eb="2">
      <t>ゴウケイ</t>
    </rPh>
    <phoneticPr fontId="1"/>
  </si>
  <si>
    <t>シブ予測係数比</t>
    <rPh sb="2" eb="4">
      <t>ヨソク</t>
    </rPh>
    <rPh sb="4" eb="6">
      <t>ケイスウ</t>
    </rPh>
    <rPh sb="6" eb="7">
      <t>ヒ</t>
    </rPh>
    <phoneticPr fontId="1"/>
  </si>
  <si>
    <t>かす歩合</t>
    <rPh sb="2" eb="4">
      <t>ブアイ</t>
    </rPh>
    <phoneticPr fontId="1"/>
  </si>
  <si>
    <t>もろみ歩合</t>
    <rPh sb="3" eb="5">
      <t>ブアイ</t>
    </rPh>
    <phoneticPr fontId="1"/>
  </si>
  <si>
    <t>もろみたれ歩合</t>
    <rPh sb="5" eb="7">
      <t>ブアイ</t>
    </rPh>
    <phoneticPr fontId="1"/>
  </si>
  <si>
    <t>清酒歩合</t>
    <rPh sb="0" eb="2">
      <t>セイシュ</t>
    </rPh>
    <rPh sb="2" eb="4">
      <t>ブアイ</t>
    </rPh>
    <phoneticPr fontId="1"/>
  </si>
  <si>
    <t>総水歩合</t>
    <rPh sb="0" eb="1">
      <t>ソウ</t>
    </rPh>
    <rPh sb="1" eb="2">
      <t>ミズ</t>
    </rPh>
    <rPh sb="2" eb="4">
      <t>ブアイ</t>
    </rPh>
    <phoneticPr fontId="1"/>
  </si>
  <si>
    <t>肉たれ歩合</t>
    <rPh sb="0" eb="1">
      <t>ニク</t>
    </rPh>
    <rPh sb="3" eb="5">
      <t>ブアイ</t>
    </rPh>
    <phoneticPr fontId="1"/>
  </si>
  <si>
    <t>純アルコールたれ歩合</t>
    <rPh sb="0" eb="1">
      <t>ジュン</t>
    </rPh>
    <rPh sb="8" eb="10">
      <t>ブアイ</t>
    </rPh>
    <phoneticPr fontId="1"/>
  </si>
  <si>
    <t>もろみ熟成歩合</t>
    <rPh sb="3" eb="5">
      <t>ジュクセイ</t>
    </rPh>
    <rPh sb="5" eb="7">
      <t>ブアイ</t>
    </rPh>
    <phoneticPr fontId="1"/>
  </si>
  <si>
    <t>日本酒度の比重換算</t>
    <phoneticPr fontId="1"/>
  </si>
  <si>
    <t>アルコールの比重換算</t>
    <rPh sb="6" eb="8">
      <t>ヒジュウ</t>
    </rPh>
    <rPh sb="8" eb="10">
      <t>カンザン</t>
    </rPh>
    <phoneticPr fontId="1"/>
  </si>
  <si>
    <t>【アルコール分と比重の換算表】</t>
    <rPh sb="6" eb="7">
      <t>ブン</t>
    </rPh>
    <rPh sb="8" eb="10">
      <t>ヒジュウ</t>
    </rPh>
    <rPh sb="11" eb="13">
      <t>カンサン</t>
    </rPh>
    <rPh sb="13" eb="14">
      <t>ヒョウ</t>
    </rPh>
    <phoneticPr fontId="1"/>
  </si>
  <si>
    <t>もろみのボーメ（日本酒度もボーメ変換</t>
    <rPh sb="8" eb="11">
      <t>ニホンシュ</t>
    </rPh>
    <rPh sb="11" eb="12">
      <t>ド</t>
    </rPh>
    <rPh sb="16" eb="18">
      <t>ヘンカン</t>
    </rPh>
    <phoneticPr fontId="1"/>
  </si>
  <si>
    <t>ボーメ目標
（使用していない？）</t>
    <rPh sb="3" eb="5">
      <t>モクヒョウ</t>
    </rPh>
    <rPh sb="7" eb="9">
      <t>シヨウ</t>
    </rPh>
    <phoneticPr fontId="1"/>
  </si>
  <si>
    <t>最高ボーメ目標
（使用していない？）</t>
    <rPh sb="0" eb="2">
      <t>サイコウ</t>
    </rPh>
    <rPh sb="5" eb="7">
      <t>モクヒョウ</t>
    </rPh>
    <rPh sb="9" eb="11">
      <t>シヨウ</t>
    </rPh>
    <phoneticPr fontId="1"/>
  </si>
  <si>
    <t>日本酒度目標
（使用していない？）</t>
    <rPh sb="0" eb="3">
      <t>ニホンシュ</t>
    </rPh>
    <rPh sb="3" eb="4">
      <t>ド</t>
    </rPh>
    <rPh sb="4" eb="6">
      <t>モクヒョウ</t>
    </rPh>
    <rPh sb="8" eb="10">
      <t>シヨウ</t>
    </rPh>
    <phoneticPr fontId="1"/>
  </si>
  <si>
    <t>アルコール目標
（使用していない？）</t>
    <rPh sb="5" eb="7">
      <t>モクヒョウ</t>
    </rPh>
    <rPh sb="9" eb="11">
      <t>シヨウ</t>
    </rPh>
    <phoneticPr fontId="1"/>
  </si>
  <si>
    <t>【A-B直線グラフ描画用】</t>
    <rPh sb="4" eb="6">
      <t>チョクセン</t>
    </rPh>
    <rPh sb="9" eb="12">
      <t>ビョウガヨウ</t>
    </rPh>
    <phoneticPr fontId="1"/>
  </si>
  <si>
    <t>【BMD直線、原エキスグラフ描画用）</t>
    <rPh sb="4" eb="6">
      <t>チョクセン</t>
    </rPh>
    <rPh sb="7" eb="8">
      <t>ゲン</t>
    </rPh>
    <rPh sb="14" eb="17">
      <t>ビョウガヨウ</t>
    </rPh>
    <phoneticPr fontId="1"/>
  </si>
  <si>
    <t>これをもとにもろみのエキス分計算</t>
    <rPh sb="13" eb="14">
      <t>ブン</t>
    </rPh>
    <rPh sb="14" eb="16">
      <t>ケイサン</t>
    </rPh>
    <phoneticPr fontId="1"/>
  </si>
  <si>
    <t>目標値１</t>
    <rPh sb="0" eb="3">
      <t>モクヒョウチ</t>
    </rPh>
    <phoneticPr fontId="1"/>
  </si>
  <si>
    <t>目標値２</t>
    <rPh sb="0" eb="3">
      <t>モクヒョウチ</t>
    </rPh>
    <phoneticPr fontId="1"/>
  </si>
  <si>
    <t>↑上の数値をとるための関数が、グルコースとその他で異なります（グルコース以外の関数のほうが簡単）</t>
    <rPh sb="1" eb="2">
      <t>ウエ</t>
    </rPh>
    <rPh sb="3" eb="5">
      <t>スウチ</t>
    </rPh>
    <rPh sb="11" eb="13">
      <t>カンスウ</t>
    </rPh>
    <rPh sb="23" eb="24">
      <t>タ</t>
    </rPh>
    <rPh sb="25" eb="26">
      <t>コト</t>
    </rPh>
    <rPh sb="36" eb="38">
      <t>イガイ</t>
    </rPh>
    <rPh sb="39" eb="41">
      <t>カンスウ</t>
    </rPh>
    <rPh sb="45" eb="47">
      <t>カンタン</t>
    </rPh>
    <phoneticPr fontId="1"/>
  </si>
  <si>
    <t>【製成事績の表の計算式】</t>
    <rPh sb="1" eb="3">
      <t>セイセイ</t>
    </rPh>
    <rPh sb="3" eb="5">
      <t>ジセキ</t>
    </rPh>
    <rPh sb="6" eb="7">
      <t>ヒョウ</t>
    </rPh>
    <rPh sb="8" eb="11">
      <t>ケイサンシキ</t>
    </rPh>
    <phoneticPr fontId="1"/>
  </si>
  <si>
    <t>【原エキス、新甘辛度、シブ値などの自動計算用計算式】　※もろみ経過簿に記載の最後の数値を引っ張ってくるための関数　※一部「もろみ上槽直前」の表にも使用。</t>
    <rPh sb="1" eb="2">
      <t>ゲン</t>
    </rPh>
    <rPh sb="6" eb="7">
      <t>シン</t>
    </rPh>
    <rPh sb="7" eb="9">
      <t>アマカラ</t>
    </rPh>
    <rPh sb="9" eb="10">
      <t>ド</t>
    </rPh>
    <rPh sb="13" eb="14">
      <t>チ</t>
    </rPh>
    <rPh sb="17" eb="19">
      <t>ジドウ</t>
    </rPh>
    <rPh sb="19" eb="22">
      <t>ケイサンヨウ</t>
    </rPh>
    <rPh sb="22" eb="25">
      <t>ケイサンシキ</t>
    </rPh>
    <rPh sb="31" eb="33">
      <t>ケイカ</t>
    </rPh>
    <rPh sb="33" eb="34">
      <t>ボ</t>
    </rPh>
    <rPh sb="35" eb="37">
      <t>キサイ</t>
    </rPh>
    <rPh sb="38" eb="40">
      <t>サイゴ</t>
    </rPh>
    <rPh sb="41" eb="43">
      <t>スウチ</t>
    </rPh>
    <rPh sb="44" eb="45">
      <t>ヒ</t>
    </rPh>
    <rPh sb="46" eb="47">
      <t>パ</t>
    </rPh>
    <rPh sb="54" eb="56">
      <t>カンスウ</t>
    </rPh>
    <rPh sb="58" eb="60">
      <t>イチブ</t>
    </rPh>
    <rPh sb="64" eb="66">
      <t>ジョウソウ</t>
    </rPh>
    <rPh sb="66" eb="68">
      <t>チョクゼン</t>
    </rPh>
    <rPh sb="70" eb="71">
      <t>ヒョウ</t>
    </rPh>
    <rPh sb="73" eb="75">
      <t>シヨウ</t>
    </rPh>
    <phoneticPr fontId="1"/>
  </si>
  <si>
    <t>　40列の「最高BMD」は、ここの計算式を使わず、セル内に直接関数を入れて計算（表示）している。なお、「D40」と「D41」は配列数式のため、ctrl+shiftを押しながらEnterで決定すること（他のところにもこういうセルあり、注意）</t>
    <rPh sb="3" eb="4">
      <t>レツ</t>
    </rPh>
    <rPh sb="6" eb="8">
      <t>サイコウ</t>
    </rPh>
    <rPh sb="17" eb="20">
      <t>ケイサンシキ</t>
    </rPh>
    <rPh sb="21" eb="22">
      <t>ツカ</t>
    </rPh>
    <rPh sb="27" eb="28">
      <t>ナイ</t>
    </rPh>
    <rPh sb="29" eb="31">
      <t>チョクセツ</t>
    </rPh>
    <rPh sb="31" eb="33">
      <t>カンスウ</t>
    </rPh>
    <rPh sb="34" eb="35">
      <t>イ</t>
    </rPh>
    <rPh sb="37" eb="39">
      <t>ケイサン</t>
    </rPh>
    <rPh sb="40" eb="42">
      <t>ヒョウジ</t>
    </rPh>
    <phoneticPr fontId="1"/>
  </si>
  <si>
    <t>濃淡指数</t>
    <rPh sb="0" eb="2">
      <t>ノウタン</t>
    </rPh>
    <rPh sb="2" eb="4">
      <t>シスウ</t>
    </rPh>
    <phoneticPr fontId="1"/>
  </si>
  <si>
    <t>アミノ酸度比</t>
    <rPh sb="3" eb="5">
      <t>サンド</t>
    </rPh>
    <rPh sb="5" eb="6">
      <t>ヒ</t>
    </rPh>
    <phoneticPr fontId="1"/>
  </si>
  <si>
    <t>グルコース比</t>
    <rPh sb="5" eb="6">
      <t>ヒ</t>
    </rPh>
    <phoneticPr fontId="1"/>
  </si>
  <si>
    <t>グルコース（g/100ml）</t>
    <phoneticPr fontId="1"/>
  </si>
  <si>
    <t>酸度（ml）</t>
    <rPh sb="0" eb="2">
      <t>サンド</t>
    </rPh>
    <phoneticPr fontId="1"/>
  </si>
  <si>
    <t>アミノ酸度（ml）</t>
    <rPh sb="3" eb="4">
      <t>サン</t>
    </rPh>
    <rPh sb="4" eb="5">
      <t>ド</t>
    </rPh>
    <phoneticPr fontId="1"/>
  </si>
  <si>
    <t>BMD</t>
    <phoneticPr fontId="1"/>
  </si>
  <si>
    <t>原エキス分</t>
    <rPh sb="0" eb="1">
      <t>ゲン</t>
    </rPh>
    <rPh sb="4" eb="5">
      <t>ブン</t>
    </rPh>
    <phoneticPr fontId="1"/>
  </si>
  <si>
    <t>数量（L）</t>
    <rPh sb="0" eb="2">
      <t>スウリョウ</t>
    </rPh>
    <phoneticPr fontId="1"/>
  </si>
  <si>
    <t>もろみ歩合（％）</t>
    <rPh sb="3" eb="5">
      <t>ブアイ</t>
    </rPh>
    <phoneticPr fontId="1"/>
  </si>
  <si>
    <t>くみ水（L）</t>
    <rPh sb="2" eb="3">
      <t>ミズ</t>
    </rPh>
    <phoneticPr fontId="1"/>
  </si>
  <si>
    <t>総米（ｋｇ）</t>
    <rPh sb="0" eb="1">
      <t>ソウ</t>
    </rPh>
    <rPh sb="1" eb="2">
      <t>マイ</t>
    </rPh>
    <phoneticPr fontId="1"/>
  </si>
  <si>
    <t>最高BMD時の日数</t>
    <rPh sb="0" eb="2">
      <t>サイコウ</t>
    </rPh>
    <rPh sb="5" eb="6">
      <t>ジ</t>
    </rPh>
    <rPh sb="7" eb="9">
      <t>ニッスウ</t>
    </rPh>
    <phoneticPr fontId="1"/>
  </si>
  <si>
    <t>G/α比</t>
    <rPh sb="3" eb="4">
      <t>ヒ</t>
    </rPh>
    <phoneticPr fontId="1"/>
  </si>
  <si>
    <t>四段仕込の種類
及び数量（kg、L）</t>
    <rPh sb="0" eb="2">
      <t>ヨダン</t>
    </rPh>
    <rPh sb="2" eb="4">
      <t>シコミ</t>
    </rPh>
    <rPh sb="5" eb="7">
      <t>シュルイ</t>
    </rPh>
    <rPh sb="8" eb="9">
      <t>オヨ</t>
    </rPh>
    <rPh sb="10" eb="12">
      <t>スウリョウ</t>
    </rPh>
    <phoneticPr fontId="1"/>
  </si>
  <si>
    <t>こしき置き前
吸水率（％）</t>
    <rPh sb="3" eb="4">
      <t>オ</t>
    </rPh>
    <rPh sb="5" eb="6">
      <t>マエ</t>
    </rPh>
    <rPh sb="7" eb="9">
      <t>キュウスイ</t>
    </rPh>
    <rPh sb="9" eb="10">
      <t>リツ</t>
    </rPh>
    <phoneticPr fontId="1"/>
  </si>
  <si>
    <t>蒸し出し即時
吸水率（％）</t>
    <rPh sb="7" eb="9">
      <t>キュウスイ</t>
    </rPh>
    <rPh sb="9" eb="10">
      <t>リツ</t>
    </rPh>
    <phoneticPr fontId="1"/>
  </si>
  <si>
    <t>かす換算数量（L）</t>
    <rPh sb="2" eb="4">
      <t>カンサン</t>
    </rPh>
    <rPh sb="4" eb="6">
      <t>スウリョウ</t>
    </rPh>
    <phoneticPr fontId="1"/>
  </si>
  <si>
    <t>実重量(kg）</t>
    <rPh sb="0" eb="1">
      <t>ジツ</t>
    </rPh>
    <rPh sb="1" eb="3">
      <t>ジュウリョウ</t>
    </rPh>
    <phoneticPr fontId="1"/>
  </si>
  <si>
    <t>原エキス分</t>
    <rPh sb="0" eb="1">
      <t>ハラ</t>
    </rPh>
    <rPh sb="4" eb="5">
      <t>ブン</t>
    </rPh>
    <phoneticPr fontId="1"/>
  </si>
  <si>
    <t>1回目</t>
    <rPh sb="1" eb="3">
      <t>カイメ</t>
    </rPh>
    <phoneticPr fontId="1"/>
  </si>
  <si>
    <t>２回目</t>
    <rPh sb="1" eb="3">
      <t>カイメ</t>
    </rPh>
    <phoneticPr fontId="1"/>
  </si>
  <si>
    <t>３回目</t>
    <rPh sb="1" eb="3">
      <t>カイメ</t>
    </rPh>
    <phoneticPr fontId="1"/>
  </si>
  <si>
    <t>４回目</t>
    <rPh sb="1" eb="3">
      <t>カイメ</t>
    </rPh>
    <phoneticPr fontId="1"/>
  </si>
  <si>
    <t>５回目</t>
    <rPh sb="1" eb="3">
      <t>カイメ</t>
    </rPh>
    <phoneticPr fontId="1"/>
  </si>
  <si>
    <t>６回目</t>
    <rPh sb="1" eb="3">
      <t>カイメ</t>
    </rPh>
    <phoneticPr fontId="1"/>
  </si>
  <si>
    <t>７回目</t>
    <rPh sb="1" eb="3">
      <t>カイメ</t>
    </rPh>
    <phoneticPr fontId="1"/>
  </si>
  <si>
    <t>８回目</t>
    <rPh sb="1" eb="3">
      <t>カイメ</t>
    </rPh>
    <phoneticPr fontId="1"/>
  </si>
  <si>
    <t>９回目</t>
    <rPh sb="1" eb="3">
      <t>カイメ</t>
    </rPh>
    <phoneticPr fontId="1"/>
  </si>
  <si>
    <t>１０回目</t>
    <rPh sb="2" eb="4">
      <t>カイメ</t>
    </rPh>
    <phoneticPr fontId="1"/>
  </si>
  <si>
    <t>〇日目</t>
    <rPh sb="1" eb="2">
      <t>ニチ</t>
    </rPh>
    <rPh sb="2" eb="3">
      <t>メ</t>
    </rPh>
    <phoneticPr fontId="1"/>
  </si>
  <si>
    <t>汲水歩合</t>
    <phoneticPr fontId="1"/>
  </si>
  <si>
    <t>留即時</t>
    <rPh sb="0" eb="1">
      <t>トメ</t>
    </rPh>
    <rPh sb="1" eb="2">
      <t>ソク</t>
    </rPh>
    <rPh sb="2" eb="3">
      <t>ジ</t>
    </rPh>
    <phoneticPr fontId="1"/>
  </si>
  <si>
    <t>追水１</t>
    <rPh sb="0" eb="1">
      <t>オ</t>
    </rPh>
    <rPh sb="1" eb="2">
      <t>ミズ</t>
    </rPh>
    <phoneticPr fontId="1"/>
  </si>
  <si>
    <t>追水２</t>
    <rPh sb="0" eb="1">
      <t>オ</t>
    </rPh>
    <rPh sb="1" eb="2">
      <t>ミズ</t>
    </rPh>
    <phoneticPr fontId="1"/>
  </si>
  <si>
    <t>追水３</t>
    <rPh sb="0" eb="1">
      <t>オ</t>
    </rPh>
    <rPh sb="1" eb="2">
      <t>ミズ</t>
    </rPh>
    <phoneticPr fontId="1"/>
  </si>
  <si>
    <t>追水４</t>
    <rPh sb="0" eb="1">
      <t>オ</t>
    </rPh>
    <rPh sb="1" eb="2">
      <t>ミズ</t>
    </rPh>
    <phoneticPr fontId="1"/>
  </si>
  <si>
    <t>追水５</t>
    <rPh sb="0" eb="1">
      <t>オ</t>
    </rPh>
    <rPh sb="1" eb="2">
      <t>ミズ</t>
    </rPh>
    <phoneticPr fontId="1"/>
  </si>
  <si>
    <t>追水６</t>
    <rPh sb="0" eb="1">
      <t>オ</t>
    </rPh>
    <rPh sb="1" eb="2">
      <t>ミズ</t>
    </rPh>
    <phoneticPr fontId="1"/>
  </si>
  <si>
    <t>追水７</t>
    <rPh sb="0" eb="1">
      <t>オ</t>
    </rPh>
    <rPh sb="1" eb="2">
      <t>ミズ</t>
    </rPh>
    <phoneticPr fontId="1"/>
  </si>
  <si>
    <t>追水８</t>
    <rPh sb="0" eb="1">
      <t>オ</t>
    </rPh>
    <rPh sb="1" eb="2">
      <t>ミズ</t>
    </rPh>
    <phoneticPr fontId="1"/>
  </si>
  <si>
    <t>追水９</t>
    <rPh sb="0" eb="1">
      <t>オ</t>
    </rPh>
    <rPh sb="1" eb="2">
      <t>ミズ</t>
    </rPh>
    <phoneticPr fontId="1"/>
  </si>
  <si>
    <t>追水１０</t>
    <rPh sb="0" eb="1">
      <t>オ</t>
    </rPh>
    <rPh sb="1" eb="2">
      <t>ミズ</t>
    </rPh>
    <phoneticPr fontId="1"/>
  </si>
  <si>
    <t>追水無効アルコール分</t>
    <rPh sb="0" eb="1">
      <t>オ</t>
    </rPh>
    <rPh sb="1" eb="2">
      <t>ミズ</t>
    </rPh>
    <rPh sb="2" eb="4">
      <t>ムコウ</t>
    </rPh>
    <rPh sb="9" eb="10">
      <t>ブン</t>
    </rPh>
    <phoneticPr fontId="1"/>
  </si>
  <si>
    <t>追水無効エキス分</t>
    <rPh sb="0" eb="1">
      <t>オ</t>
    </rPh>
    <rPh sb="1" eb="2">
      <t>ミズ</t>
    </rPh>
    <rPh sb="2" eb="4">
      <t>ムコウ</t>
    </rPh>
    <rPh sb="7" eb="8">
      <t>ブン</t>
    </rPh>
    <phoneticPr fontId="1"/>
  </si>
  <si>
    <t>追水無効グルコース</t>
    <rPh sb="0" eb="1">
      <t>オ</t>
    </rPh>
    <rPh sb="1" eb="2">
      <t>ミズ</t>
    </rPh>
    <rPh sb="2" eb="4">
      <t>ムコウ</t>
    </rPh>
    <phoneticPr fontId="1"/>
  </si>
  <si>
    <t>オリゴ糖</t>
    <rPh sb="3" eb="4">
      <t>トウ</t>
    </rPh>
    <phoneticPr fontId="1"/>
  </si>
  <si>
    <t>（汲水100％換算）</t>
    <rPh sb="1" eb="2">
      <t>ク</t>
    </rPh>
    <rPh sb="2" eb="3">
      <t>ミズ</t>
    </rPh>
    <rPh sb="7" eb="9">
      <t>カンサン</t>
    </rPh>
    <phoneticPr fontId="1"/>
  </si>
  <si>
    <t>発酵力</t>
  </si>
  <si>
    <t>液化力</t>
    <rPh sb="0" eb="2">
      <t>エキカ</t>
    </rPh>
    <rPh sb="2" eb="3">
      <t>リョク</t>
    </rPh>
    <phoneticPr fontId="1"/>
  </si>
  <si>
    <t>糖化力</t>
    <rPh sb="0" eb="2">
      <t>トウカ</t>
    </rPh>
    <rPh sb="2" eb="3">
      <t>リョク</t>
    </rPh>
    <phoneticPr fontId="1"/>
  </si>
  <si>
    <t>発酵力・液化力・糖化力算出のための比較日数</t>
    <rPh sb="4" eb="6">
      <t>エキカ</t>
    </rPh>
    <rPh sb="6" eb="7">
      <t>リョク</t>
    </rPh>
    <rPh sb="8" eb="10">
      <t>トウカ</t>
    </rPh>
    <rPh sb="10" eb="11">
      <t>リョク</t>
    </rPh>
    <rPh sb="11" eb="13">
      <t>サンシュツ</t>
    </rPh>
    <rPh sb="17" eb="19">
      <t>ヒカク</t>
    </rPh>
    <rPh sb="19" eb="21">
      <t>ニッスウ</t>
    </rPh>
    <phoneticPr fontId="1"/>
  </si>
  <si>
    <t>日</t>
    <rPh sb="0" eb="1">
      <t>ニチ</t>
    </rPh>
    <phoneticPr fontId="1"/>
  </si>
  <si>
    <t>最高ボーメ時の日数</t>
    <rPh sb="0" eb="2">
      <t>サイコウ</t>
    </rPh>
    <rPh sb="5" eb="6">
      <t>ジ</t>
    </rPh>
    <rPh sb="7" eb="9">
      <t>ニッスウ</t>
    </rPh>
    <phoneticPr fontId="1"/>
  </si>
  <si>
    <t>追水量（L)</t>
    <rPh sb="0" eb="1">
      <t>オ</t>
    </rPh>
    <rPh sb="1" eb="2">
      <t>ミズ</t>
    </rPh>
    <rPh sb="2" eb="3">
      <t>リョウ</t>
    </rPh>
    <phoneticPr fontId="1"/>
  </si>
  <si>
    <t>【発酵力等関係：追水無効化参照セル】</t>
    <rPh sb="1" eb="3">
      <t>ハッコウ</t>
    </rPh>
    <rPh sb="3" eb="4">
      <t>リョク</t>
    </rPh>
    <rPh sb="4" eb="5">
      <t>トウ</t>
    </rPh>
    <rPh sb="5" eb="7">
      <t>カンケイ</t>
    </rPh>
    <rPh sb="8" eb="9">
      <t>オ</t>
    </rPh>
    <rPh sb="9" eb="10">
      <t>ミズ</t>
    </rPh>
    <rPh sb="10" eb="12">
      <t>ムコウ</t>
    </rPh>
    <rPh sb="12" eb="13">
      <t>カ</t>
    </rPh>
    <rPh sb="13" eb="15">
      <t>サンショウ</t>
    </rPh>
    <phoneticPr fontId="1"/>
  </si>
  <si>
    <t>換算なし</t>
    <rPh sb="0" eb="2">
      <t>カンサン</t>
    </rPh>
    <phoneticPr fontId="1"/>
  </si>
  <si>
    <t>発酵力（g/100ml）</t>
    <rPh sb="0" eb="2">
      <t>ハッコウ</t>
    </rPh>
    <rPh sb="2" eb="3">
      <t>リョク</t>
    </rPh>
    <phoneticPr fontId="1"/>
  </si>
  <si>
    <t>エキス分（g/100ml）</t>
    <rPh sb="3" eb="4">
      <t>ブン</t>
    </rPh>
    <phoneticPr fontId="1"/>
  </si>
  <si>
    <t>原エキス分（g/100ml）</t>
    <rPh sb="0" eb="1">
      <t>ゲン</t>
    </rPh>
    <rPh sb="4" eb="5">
      <t>ブン</t>
    </rPh>
    <phoneticPr fontId="1"/>
  </si>
  <si>
    <t>オリゴ糖（g/100ml）</t>
    <rPh sb="3" eb="4">
      <t>トウ</t>
    </rPh>
    <phoneticPr fontId="1"/>
  </si>
  <si>
    <t>液化力（g/100ml）</t>
    <rPh sb="0" eb="2">
      <t>エキカ</t>
    </rPh>
    <rPh sb="2" eb="3">
      <t>リョク</t>
    </rPh>
    <phoneticPr fontId="1"/>
  </si>
  <si>
    <t>糖化力（g/100ml）</t>
    <rPh sb="0" eb="2">
      <t>トウカ</t>
    </rPh>
    <rPh sb="2" eb="3">
      <t>リョク</t>
    </rPh>
    <phoneticPr fontId="1"/>
  </si>
  <si>
    <t>発酵力・液化力・糖化力のくみ水補正（100％換算）</t>
    <rPh sb="4" eb="6">
      <t>エキカ</t>
    </rPh>
    <rPh sb="6" eb="7">
      <t>リョク</t>
    </rPh>
    <rPh sb="8" eb="10">
      <t>トウカ</t>
    </rPh>
    <rPh sb="10" eb="11">
      <t>リョク</t>
    </rPh>
    <rPh sb="14" eb="15">
      <t>ミズ</t>
    </rPh>
    <rPh sb="15" eb="17">
      <t>ホセイ</t>
    </rPh>
    <rPh sb="22" eb="24">
      <t>カンサン</t>
    </rPh>
    <phoneticPr fontId="1"/>
  </si>
  <si>
    <t>【目標時のもろみ日本酒度予想　】</t>
    <rPh sb="1" eb="3">
      <t>モクヒョウ</t>
    </rPh>
    <rPh sb="3" eb="4">
      <t>ジ</t>
    </rPh>
    <rPh sb="8" eb="11">
      <t>ニホンシュ</t>
    </rPh>
    <rPh sb="11" eb="12">
      <t>ド</t>
    </rPh>
    <rPh sb="12" eb="14">
      <t>ヨソウ</t>
    </rPh>
    <phoneticPr fontId="1"/>
  </si>
  <si>
    <t>メーターになった時の日本酒度</t>
    <rPh sb="8" eb="9">
      <t>トキ</t>
    </rPh>
    <rPh sb="10" eb="13">
      <t>ニホンシュ</t>
    </rPh>
    <rPh sb="13" eb="14">
      <t>ド</t>
    </rPh>
    <phoneticPr fontId="1"/>
  </si>
  <si>
    <t>上記の時のアルコール分</t>
    <rPh sb="0" eb="2">
      <t>ジョウキ</t>
    </rPh>
    <rPh sb="3" eb="4">
      <t>トキ</t>
    </rPh>
    <rPh sb="10" eb="11">
      <t>ブン</t>
    </rPh>
    <phoneticPr fontId="1"/>
  </si>
  <si>
    <t>比重換算</t>
    <rPh sb="0" eb="2">
      <t>ヒジュウ</t>
    </rPh>
    <rPh sb="2" eb="4">
      <t>カンサン</t>
    </rPh>
    <phoneticPr fontId="1"/>
  </si>
  <si>
    <t>実際の最高ボーメ</t>
    <rPh sb="0" eb="2">
      <t>ジッサイ</t>
    </rPh>
    <rPh sb="3" eb="5">
      <t>サイコウ</t>
    </rPh>
    <phoneticPr fontId="1"/>
  </si>
  <si>
    <t>目標の最高ボーメ</t>
    <rPh sb="0" eb="2">
      <t>モクヒョウ</t>
    </rPh>
    <rPh sb="3" eb="5">
      <t>サイコウ</t>
    </rPh>
    <phoneticPr fontId="1"/>
  </si>
  <si>
    <t>目標の最高BMD</t>
    <rPh sb="0" eb="2">
      <t>モクヒョウ</t>
    </rPh>
    <rPh sb="3" eb="5">
      <t>サイコウ</t>
    </rPh>
    <phoneticPr fontId="1"/>
  </si>
  <si>
    <t>実際の最高BMD</t>
    <rPh sb="0" eb="2">
      <t>ジッサイ</t>
    </rPh>
    <rPh sb="3" eb="5">
      <t>サイコウ</t>
    </rPh>
    <phoneticPr fontId="1"/>
  </si>
  <si>
    <t>【最高BMD、最高ボーメ関係】</t>
    <rPh sb="1" eb="3">
      <t>サイコウ</t>
    </rPh>
    <rPh sb="7" eb="9">
      <t>サイコウ</t>
    </rPh>
    <rPh sb="12" eb="14">
      <t>カンケイ</t>
    </rPh>
    <phoneticPr fontId="1"/>
  </si>
  <si>
    <t>【変更履歴・作成者】</t>
    <rPh sb="1" eb="3">
      <t>ヘンコウ</t>
    </rPh>
    <rPh sb="3" eb="5">
      <t>リレキ</t>
    </rPh>
    <rPh sb="6" eb="9">
      <t>サクセイシャ</t>
    </rPh>
    <phoneticPr fontId="1"/>
  </si>
  <si>
    <t>日付</t>
    <rPh sb="0" eb="2">
      <t>ヒヅケ</t>
    </rPh>
    <phoneticPr fontId="1"/>
  </si>
  <si>
    <t>作成者</t>
    <rPh sb="0" eb="3">
      <t>サクセイシャ</t>
    </rPh>
    <phoneticPr fontId="1"/>
  </si>
  <si>
    <t>内容</t>
    <rPh sb="0" eb="2">
      <t>ナイヨウ</t>
    </rPh>
    <phoneticPr fontId="1"/>
  </si>
  <si>
    <t>Ver</t>
    <phoneticPr fontId="1"/>
  </si>
  <si>
    <t>飯島隆、田中宏典</t>
    <rPh sb="0" eb="2">
      <t>イイジマ</t>
    </rPh>
    <rPh sb="2" eb="3">
      <t>タカシ</t>
    </rPh>
    <rPh sb="4" eb="6">
      <t>タナカ</t>
    </rPh>
    <rPh sb="6" eb="8">
      <t>ヒロノリ</t>
    </rPh>
    <phoneticPr fontId="1"/>
  </si>
  <si>
    <t>βバージョンリリース。</t>
    <phoneticPr fontId="1"/>
  </si>
  <si>
    <t>目標値を複数セットできるようにした。発酵力・液化力・糖化力を表示できるようにした。個別計算ツール部分を削除した。その他細かい修正等。</t>
    <rPh sb="0" eb="3">
      <t>モクヒョウチ</t>
    </rPh>
    <rPh sb="4" eb="6">
      <t>フクスウ</t>
    </rPh>
    <rPh sb="18" eb="20">
      <t>ハッコウ</t>
    </rPh>
    <rPh sb="20" eb="29">
      <t>リョク・エキカリョク・トウカリョク</t>
    </rPh>
    <rPh sb="30" eb="32">
      <t>ヒョウジ</t>
    </rPh>
    <rPh sb="41" eb="43">
      <t>コベツ</t>
    </rPh>
    <rPh sb="43" eb="45">
      <t>ケイサン</t>
    </rPh>
    <rPh sb="48" eb="50">
      <t>ブブン</t>
    </rPh>
    <rPh sb="51" eb="53">
      <t>サクジョ</t>
    </rPh>
    <rPh sb="58" eb="59">
      <t>タ</t>
    </rPh>
    <rPh sb="59" eb="60">
      <t>コマ</t>
    </rPh>
    <rPh sb="62" eb="64">
      <t>シュウセイ</t>
    </rPh>
    <rPh sb="64" eb="65">
      <t>トウ</t>
    </rPh>
    <phoneticPr fontId="1"/>
  </si>
  <si>
    <t>酒母歩合（％）</t>
    <rPh sb="0" eb="2">
      <t>シュボ</t>
    </rPh>
    <rPh sb="2" eb="4">
      <t>ブアイ</t>
    </rPh>
    <phoneticPr fontId="1"/>
  </si>
  <si>
    <t>こうじ歩合（％）</t>
    <rPh sb="3" eb="5">
      <t>ブアイ</t>
    </rPh>
    <phoneticPr fontId="1"/>
  </si>
  <si>
    <t>初添総米を１とした時の比率</t>
    <phoneticPr fontId="1"/>
  </si>
  <si>
    <t>酒母総米を１とした時の比率</t>
    <rPh sb="0" eb="2">
      <t>シュボ</t>
    </rPh>
    <rPh sb="2" eb="3">
      <t>ソウ</t>
    </rPh>
    <rPh sb="3" eb="4">
      <t>マイ</t>
    </rPh>
    <rPh sb="9" eb="10">
      <t>トキ</t>
    </rPh>
    <rPh sb="11" eb="13">
      <t>ヒリツ</t>
    </rPh>
    <phoneticPr fontId="1"/>
  </si>
  <si>
    <t>添加アルコール数量（L）</t>
    <rPh sb="0" eb="2">
      <t>テンカ</t>
    </rPh>
    <rPh sb="7" eb="9">
      <t>スウリョウ</t>
    </rPh>
    <phoneticPr fontId="1"/>
  </si>
  <si>
    <t>純アルコール数量（L）</t>
    <rPh sb="0" eb="1">
      <t>ジュン</t>
    </rPh>
    <rPh sb="6" eb="8">
      <t>スウリョウ</t>
    </rPh>
    <phoneticPr fontId="1"/>
  </si>
  <si>
    <t>添加アルコール重量(kg）</t>
    <rPh sb="0" eb="2">
      <t>テンカ</t>
    </rPh>
    <rPh sb="7" eb="9">
      <t>ジュウリョウ</t>
    </rPh>
    <phoneticPr fontId="1"/>
  </si>
  <si>
    <t>増加数量（L）</t>
    <rPh sb="0" eb="2">
      <t>ゾウカ</t>
    </rPh>
    <rPh sb="2" eb="4">
      <t>スウリョウ</t>
    </rPh>
    <phoneticPr fontId="1"/>
  </si>
  <si>
    <t>増加歩合（％）</t>
    <rPh sb="0" eb="2">
      <t>ゾウカ</t>
    </rPh>
    <rPh sb="2" eb="4">
      <t>ブアイ</t>
    </rPh>
    <phoneticPr fontId="1"/>
  </si>
  <si>
    <t>くみ水歩合（％）</t>
    <rPh sb="2" eb="3">
      <t>ミズ</t>
    </rPh>
    <rPh sb="3" eb="5">
      <t>ブアイ</t>
    </rPh>
    <phoneticPr fontId="1"/>
  </si>
  <si>
    <t>くみ水歩合（％）（四段除く）</t>
    <rPh sb="2" eb="3">
      <t>ミズ</t>
    </rPh>
    <rPh sb="3" eb="5">
      <t>ブアイ</t>
    </rPh>
    <rPh sb="9" eb="11">
      <t>ヨダン</t>
    </rPh>
    <rPh sb="11" eb="12">
      <t>ノゾ</t>
    </rPh>
    <phoneticPr fontId="1"/>
  </si>
  <si>
    <t>アルコール（L)（30％換算）</t>
    <rPh sb="12" eb="14">
      <t>カンサン</t>
    </rPh>
    <phoneticPr fontId="1"/>
  </si>
  <si>
    <t>酵素剤</t>
    <rPh sb="0" eb="2">
      <t>コウソ</t>
    </rPh>
    <rPh sb="2" eb="3">
      <t>ザイ</t>
    </rPh>
    <phoneticPr fontId="1"/>
  </si>
  <si>
    <t>使用日</t>
    <rPh sb="0" eb="2">
      <t>シヨウ</t>
    </rPh>
    <rPh sb="2" eb="3">
      <t>ビ</t>
    </rPh>
    <phoneticPr fontId="1"/>
  </si>
  <si>
    <t>使用数量（ｇ）</t>
    <rPh sb="0" eb="2">
      <t>シヨウ</t>
    </rPh>
    <rPh sb="2" eb="3">
      <t>スウ</t>
    </rPh>
    <rPh sb="3" eb="4">
      <t>リョウ</t>
    </rPh>
    <phoneticPr fontId="1"/>
  </si>
  <si>
    <t>添加アルコール分（度）</t>
    <rPh sb="0" eb="2">
      <t>テンカ</t>
    </rPh>
    <rPh sb="7" eb="8">
      <t>ブン</t>
    </rPh>
    <rPh sb="9" eb="10">
      <t>ド</t>
    </rPh>
    <phoneticPr fontId="1"/>
  </si>
  <si>
    <t>（留意事項）</t>
    <rPh sb="1" eb="3">
      <t>リュウイ</t>
    </rPh>
    <rPh sb="3" eb="5">
      <t>ジコウ</t>
    </rPh>
    <phoneticPr fontId="1"/>
  </si>
  <si>
    <t>↑上2つのセルは使用しないことにした</t>
    <rPh sb="1" eb="2">
      <t>ウエ</t>
    </rPh>
    <rPh sb="8" eb="10">
      <t>シヨウ</t>
    </rPh>
    <phoneticPr fontId="1"/>
  </si>
  <si>
    <t>【上槽直前の表の計算式】</t>
    <rPh sb="1" eb="3">
      <t>ジョウソウ</t>
    </rPh>
    <rPh sb="3" eb="5">
      <t>チョクゼン</t>
    </rPh>
    <rPh sb="6" eb="7">
      <t>ヒョウ</t>
    </rPh>
    <rPh sb="8" eb="11">
      <t>ケイサンシキ</t>
    </rPh>
    <phoneticPr fontId="1"/>
  </si>
  <si>
    <t>原エキス分(くみみず補正）</t>
    <rPh sb="0" eb="1">
      <t>ゲン</t>
    </rPh>
    <rPh sb="4" eb="5">
      <t>ブン</t>
    </rPh>
    <rPh sb="10" eb="12">
      <t>ホセイ</t>
    </rPh>
    <phoneticPr fontId="1"/>
  </si>
  <si>
    <t>←四段のくみ水も考慮</t>
    <rPh sb="1" eb="3">
      <t>ヨダン</t>
    </rPh>
    <rPh sb="6" eb="7">
      <t>ミズ</t>
    </rPh>
    <rPh sb="8" eb="10">
      <t>コウリョ</t>
    </rPh>
    <phoneticPr fontId="1"/>
  </si>
  <si>
    <t>原エキス（くみ水100％補正）</t>
    <rPh sb="0" eb="1">
      <t>ゲン</t>
    </rPh>
    <rPh sb="7" eb="8">
      <t>ミズ</t>
    </rPh>
    <rPh sb="12" eb="14">
      <t>ホセイ</t>
    </rPh>
    <phoneticPr fontId="1"/>
  </si>
  <si>
    <t>検温</t>
    <rPh sb="0" eb="2">
      <t>ケンオン</t>
    </rPh>
    <phoneticPr fontId="1"/>
  </si>
  <si>
    <t>酒母こうじ</t>
    <rPh sb="0" eb="2">
      <t>シュボ</t>
    </rPh>
    <phoneticPr fontId="1"/>
  </si>
  <si>
    <t>添こうじ</t>
    <rPh sb="0" eb="1">
      <t>ソ</t>
    </rPh>
    <phoneticPr fontId="1"/>
  </si>
  <si>
    <t>仲こうじ</t>
    <rPh sb="0" eb="1">
      <t>ナカ</t>
    </rPh>
    <phoneticPr fontId="1"/>
  </si>
  <si>
    <t>留こうじ</t>
    <rPh sb="0" eb="1">
      <t>トメ</t>
    </rPh>
    <phoneticPr fontId="1"/>
  </si>
  <si>
    <t>アルコール分</t>
    <rPh sb="5" eb="6">
      <t>ブン</t>
    </rPh>
    <phoneticPr fontId="1"/>
  </si>
  <si>
    <t>日数</t>
    <rPh sb="0" eb="2">
      <t>ニッスウ</t>
    </rPh>
    <phoneticPr fontId="1"/>
  </si>
  <si>
    <t>【原エキスグラフにおける目標値用】</t>
    <rPh sb="1" eb="2">
      <t>ゲン</t>
    </rPh>
    <rPh sb="12" eb="15">
      <t>モクヒョウチ</t>
    </rPh>
    <rPh sb="15" eb="16">
      <t>ヨウ</t>
    </rPh>
    <phoneticPr fontId="1"/>
  </si>
  <si>
    <t>αアミラーゼ</t>
    <phoneticPr fontId="1"/>
  </si>
  <si>
    <t>1000L当りの
使用数量(g)</t>
    <rPh sb="5" eb="6">
      <t>アタ</t>
    </rPh>
    <rPh sb="9" eb="11">
      <t>シヨウ</t>
    </rPh>
    <rPh sb="11" eb="13">
      <t>スウリョウ</t>
    </rPh>
    <phoneticPr fontId="1"/>
  </si>
  <si>
    <t>酒母掛米</t>
    <rPh sb="0" eb="1">
      <t>サケ</t>
    </rPh>
    <rPh sb="1" eb="2">
      <t>ハハ</t>
    </rPh>
    <rPh sb="2" eb="3">
      <t>カ</t>
    </rPh>
    <rPh sb="3" eb="4">
      <t>コメ</t>
    </rPh>
    <phoneticPr fontId="1"/>
  </si>
  <si>
    <t>浸漬後
吸水率（％）
（自動計算）</t>
    <rPh sb="0" eb="2">
      <t>シンセキ</t>
    </rPh>
    <rPh sb="2" eb="3">
      <t>ゴ</t>
    </rPh>
    <rPh sb="4" eb="6">
      <t>キュウスイ</t>
    </rPh>
    <rPh sb="6" eb="7">
      <t>リツ</t>
    </rPh>
    <rPh sb="12" eb="14">
      <t>ジドウ</t>
    </rPh>
    <rPh sb="14" eb="16">
      <t>ケイサン</t>
    </rPh>
    <phoneticPr fontId="1"/>
  </si>
  <si>
    <t>純アルコール数量(L)</t>
    <rPh sb="0" eb="1">
      <t>ジュン</t>
    </rPh>
    <rPh sb="6" eb="8">
      <t>スウリョウ</t>
    </rPh>
    <phoneticPr fontId="1"/>
  </si>
  <si>
    <t>（参考）もろみ製造に係るその他記録事項</t>
    <rPh sb="1" eb="3">
      <t>サンコウ</t>
    </rPh>
    <rPh sb="7" eb="9">
      <t>セイゾウ</t>
    </rPh>
    <rPh sb="10" eb="11">
      <t>カカ</t>
    </rPh>
    <rPh sb="14" eb="15">
      <t>タ</t>
    </rPh>
    <rPh sb="15" eb="17">
      <t>キロク</t>
    </rPh>
    <rPh sb="17" eb="19">
      <t>ジコウ</t>
    </rPh>
    <phoneticPr fontId="1"/>
  </si>
  <si>
    <t>室温（℃）</t>
    <rPh sb="0" eb="2">
      <t>シツオン</t>
    </rPh>
    <phoneticPr fontId="1"/>
  </si>
  <si>
    <t>温度（℃）</t>
    <rPh sb="0" eb="2">
      <t>オンド</t>
    </rPh>
    <phoneticPr fontId="1"/>
  </si>
  <si>
    <t>浸漬後
白米水分（％）
（自動計算）</t>
    <rPh sb="0" eb="2">
      <t>シンセキ</t>
    </rPh>
    <rPh sb="2" eb="3">
      <t>ゴ</t>
    </rPh>
    <rPh sb="4" eb="6">
      <t>ハクマイ</t>
    </rPh>
    <rPh sb="6" eb="8">
      <t>スイブン</t>
    </rPh>
    <rPh sb="13" eb="15">
      <t>ジドウ</t>
    </rPh>
    <rPh sb="15" eb="17">
      <t>ケイサン</t>
    </rPh>
    <phoneticPr fontId="1"/>
  </si>
  <si>
    <t>こしき置き前
白米水分（％）</t>
    <rPh sb="3" eb="4">
      <t>オ</t>
    </rPh>
    <rPh sb="5" eb="6">
      <t>マエ</t>
    </rPh>
    <rPh sb="7" eb="9">
      <t>ハクマイ</t>
    </rPh>
    <rPh sb="9" eb="11">
      <t>スイブン</t>
    </rPh>
    <phoneticPr fontId="1"/>
  </si>
  <si>
    <t>蒸し出し即時
白米水分（％）</t>
    <rPh sb="7" eb="9">
      <t>ハクマイ</t>
    </rPh>
    <rPh sb="9" eb="11">
      <t>スイブン</t>
    </rPh>
    <phoneticPr fontId="1"/>
  </si>
  <si>
    <t>浸漬後
重量（kg）</t>
    <phoneticPr fontId="1"/>
  </si>
  <si>
    <t>浸せき前
重量（kg）</t>
    <rPh sb="0" eb="1">
      <t>ヒタ</t>
    </rPh>
    <rPh sb="3" eb="4">
      <t>マエ</t>
    </rPh>
    <rPh sb="5" eb="7">
      <t>ジュウリョウ</t>
    </rPh>
    <phoneticPr fontId="1"/>
  </si>
  <si>
    <t>原エキス分のくみ水補正（100％換算）</t>
    <rPh sb="0" eb="1">
      <t>ハラ</t>
    </rPh>
    <rPh sb="4" eb="5">
      <t>ブン</t>
    </rPh>
    <rPh sb="8" eb="9">
      <t>ミズ</t>
    </rPh>
    <rPh sb="9" eb="11">
      <t>ホセイ</t>
    </rPh>
    <rPh sb="16" eb="18">
      <t>カンサン</t>
    </rPh>
    <phoneticPr fontId="1"/>
  </si>
  <si>
    <t>補正する</t>
  </si>
  <si>
    <t>グレースケール</t>
    <phoneticPr fontId="1"/>
  </si>
  <si>
    <t>カラー</t>
  </si>
  <si>
    <t>原エキス直線１(100%)</t>
    <rPh sb="0" eb="1">
      <t>ゲン</t>
    </rPh>
    <rPh sb="4" eb="6">
      <t>チョクセン</t>
    </rPh>
    <phoneticPr fontId="1"/>
  </si>
  <si>
    <t>原エキス直線２(100%)</t>
    <rPh sb="0" eb="1">
      <t>ゲン</t>
    </rPh>
    <rPh sb="4" eb="6">
      <t>チョクセン</t>
    </rPh>
    <phoneticPr fontId="1"/>
  </si>
  <si>
    <t>田中宏典</t>
    <rPh sb="0" eb="2">
      <t>タナカ</t>
    </rPh>
    <rPh sb="2" eb="4">
      <t>ヒロノリ</t>
    </rPh>
    <phoneticPr fontId="1"/>
  </si>
  <si>
    <t>しない</t>
  </si>
  <si>
    <t>もろみエールについて</t>
    <phoneticPr fontId="1"/>
  </si>
  <si>
    <t>グレースケールでの表示を可能とした。</t>
    <rPh sb="9" eb="11">
      <t>ヒョウジ</t>
    </rPh>
    <rPh sb="12" eb="14">
      <t>カノウ</t>
    </rPh>
    <phoneticPr fontId="1"/>
  </si>
  <si>
    <t>もろみエールVer1.0と合体したことにより、もろみエールVer2へ名称の変更。
醪経過描画ツールともろみエールが連動。液化力、発酵力、糖化力の欄を削除。日々の汲水歩合を表示。追水補正が20回まで可能。</t>
    <rPh sb="13" eb="15">
      <t>ガッタイ</t>
    </rPh>
    <rPh sb="34" eb="36">
      <t>メイショウ</t>
    </rPh>
    <rPh sb="37" eb="39">
      <t>ヘンコウ</t>
    </rPh>
    <rPh sb="41" eb="46">
      <t>モロミケイカビョウガ</t>
    </rPh>
    <rPh sb="57" eb="59">
      <t>レンドウ</t>
    </rPh>
    <rPh sb="60" eb="62">
      <t>エキカ</t>
    </rPh>
    <rPh sb="62" eb="63">
      <t>リョク</t>
    </rPh>
    <rPh sb="64" eb="66">
      <t>ハッコウ</t>
    </rPh>
    <rPh sb="66" eb="67">
      <t>リョク</t>
    </rPh>
    <rPh sb="68" eb="70">
      <t>トウカ</t>
    </rPh>
    <rPh sb="70" eb="71">
      <t>リョク</t>
    </rPh>
    <rPh sb="72" eb="73">
      <t>ラン</t>
    </rPh>
    <rPh sb="74" eb="76">
      <t>サクジョ</t>
    </rPh>
    <rPh sb="77" eb="79">
      <t>ヒビ</t>
    </rPh>
    <rPh sb="80" eb="81">
      <t>ク</t>
    </rPh>
    <rPh sb="81" eb="82">
      <t>ミズ</t>
    </rPh>
    <rPh sb="82" eb="84">
      <t>ブアイ</t>
    </rPh>
    <rPh sb="85" eb="87">
      <t>ヒョウジ</t>
    </rPh>
    <rPh sb="88" eb="89">
      <t>ツイ</t>
    </rPh>
    <rPh sb="89" eb="90">
      <t>ミズ</t>
    </rPh>
    <rPh sb="90" eb="92">
      <t>ホセイ</t>
    </rPh>
    <rPh sb="95" eb="96">
      <t>カイ</t>
    </rPh>
    <rPh sb="98" eb="100">
      <t>カノウ</t>
    </rPh>
    <phoneticPr fontId="1"/>
  </si>
  <si>
    <t>見本例</t>
    <rPh sb="0" eb="2">
      <t>ミホン</t>
    </rPh>
    <rPh sb="2" eb="3">
      <t>レイ</t>
    </rPh>
    <phoneticPr fontId="1"/>
  </si>
  <si>
    <t>操作方法</t>
    <rPh sb="0" eb="2">
      <t>ソウサ</t>
    </rPh>
    <rPh sb="2" eb="4">
      <t>ホウホウ</t>
    </rPh>
    <phoneticPr fontId="1"/>
  </si>
  <si>
    <t>調味液製造</t>
    <rPh sb="0" eb="2">
      <t>チョウミ</t>
    </rPh>
    <rPh sb="2" eb="3">
      <t>エキ</t>
    </rPh>
    <rPh sb="3" eb="5">
      <t>セイゾウ</t>
    </rPh>
    <phoneticPr fontId="1"/>
  </si>
  <si>
    <t>アルコール</t>
    <phoneticPr fontId="1"/>
  </si>
  <si>
    <t>ぶどう糖</t>
    <rPh sb="3" eb="4">
      <t>トウ</t>
    </rPh>
    <phoneticPr fontId="1"/>
  </si>
  <si>
    <t>水あめ</t>
    <rPh sb="0" eb="1">
      <t>ミズ</t>
    </rPh>
    <phoneticPr fontId="1"/>
  </si>
  <si>
    <t>グルタミン酸ソーダ</t>
    <rPh sb="5" eb="6">
      <t>サン</t>
    </rPh>
    <phoneticPr fontId="1"/>
  </si>
  <si>
    <t>乳酸</t>
    <rPh sb="0" eb="2">
      <t>ニュウサン</t>
    </rPh>
    <phoneticPr fontId="1"/>
  </si>
  <si>
    <t>こはく酸</t>
    <rPh sb="3" eb="4">
      <t>サン</t>
    </rPh>
    <phoneticPr fontId="1"/>
  </si>
  <si>
    <t>水</t>
    <rPh sb="0" eb="1">
      <t>ミズ</t>
    </rPh>
    <phoneticPr fontId="1"/>
  </si>
  <si>
    <t>原料</t>
    <rPh sb="0" eb="2">
      <t>ゲンリョウ</t>
    </rPh>
    <phoneticPr fontId="1"/>
  </si>
  <si>
    <t>計</t>
    <rPh sb="0" eb="1">
      <t>ケイ</t>
    </rPh>
    <phoneticPr fontId="1"/>
  </si>
  <si>
    <t>記号</t>
    <rPh sb="0" eb="2">
      <t>キゴウ</t>
    </rPh>
    <phoneticPr fontId="1"/>
  </si>
  <si>
    <t>順号</t>
    <rPh sb="0" eb="1">
      <t>ジュン</t>
    </rPh>
    <rPh sb="1" eb="2">
      <t>ゴウ</t>
    </rPh>
    <phoneticPr fontId="1"/>
  </si>
  <si>
    <t>製造月日</t>
    <rPh sb="0" eb="4">
      <t>セイゾウガッピ</t>
    </rPh>
    <phoneticPr fontId="1"/>
  </si>
  <si>
    <t>容器番号</t>
    <rPh sb="0" eb="4">
      <t>ヨウキバンゴウ</t>
    </rPh>
    <phoneticPr fontId="1"/>
  </si>
  <si>
    <t>深</t>
    <rPh sb="0" eb="1">
      <t>フカ</t>
    </rPh>
    <phoneticPr fontId="1"/>
  </si>
  <si>
    <t>数量(L)</t>
    <rPh sb="0" eb="2">
      <t>スウリョウ</t>
    </rPh>
    <phoneticPr fontId="1"/>
  </si>
  <si>
    <t>アルコール分</t>
    <rPh sb="5" eb="6">
      <t>ブン</t>
    </rPh>
    <phoneticPr fontId="1"/>
  </si>
  <si>
    <t>日本酒度</t>
    <rPh sb="0" eb="4">
      <t>ニホンシュド</t>
    </rPh>
    <phoneticPr fontId="1"/>
  </si>
  <si>
    <t>ボーメ</t>
    <phoneticPr fontId="1"/>
  </si>
  <si>
    <t>酸度</t>
    <rPh sb="0" eb="2">
      <t>サンド</t>
    </rPh>
    <phoneticPr fontId="1"/>
  </si>
  <si>
    <t>使用月日</t>
    <rPh sb="0" eb="4">
      <t>シヨウガッピ</t>
    </rPh>
    <phoneticPr fontId="1"/>
  </si>
  <si>
    <t>もろみ順号</t>
    <rPh sb="3" eb="5">
      <t>ジュンゴウ</t>
    </rPh>
    <phoneticPr fontId="1"/>
  </si>
  <si>
    <t>使用後深</t>
    <rPh sb="0" eb="3">
      <t>シヨウゴ</t>
    </rPh>
    <rPh sb="3" eb="4">
      <t>フカ</t>
    </rPh>
    <phoneticPr fontId="1"/>
  </si>
  <si>
    <t>重量(g)</t>
    <rPh sb="0" eb="2">
      <t>ジュウリョウ</t>
    </rPh>
    <phoneticPr fontId="1"/>
  </si>
  <si>
    <t>使用数量(L)</t>
    <rPh sb="0" eb="4">
      <t>シヨウスウリョウ</t>
    </rPh>
    <phoneticPr fontId="1"/>
  </si>
  <si>
    <t>使用後数量(L)</t>
    <rPh sb="0" eb="3">
      <t>シヨウゴ</t>
    </rPh>
    <rPh sb="3" eb="5">
      <t>スウリョウ</t>
    </rPh>
    <phoneticPr fontId="1"/>
  </si>
  <si>
    <t>添加</t>
    <rPh sb="0" eb="2">
      <t>テンカ</t>
    </rPh>
    <phoneticPr fontId="1"/>
  </si>
  <si>
    <t>白米1000kg当り使用数(L)</t>
    <rPh sb="0" eb="2">
      <t>ハクマイ</t>
    </rPh>
    <rPh sb="8" eb="9">
      <t>アタ</t>
    </rPh>
    <rPh sb="10" eb="13">
      <t>シヨウスウ</t>
    </rPh>
    <phoneticPr fontId="1"/>
  </si>
  <si>
    <t>もろみ１ｋL当り欠減(L)</t>
    <rPh sb="6" eb="7">
      <t>アタ</t>
    </rPh>
    <rPh sb="8" eb="10">
      <t>ケツゲン</t>
    </rPh>
    <phoneticPr fontId="1"/>
  </si>
  <si>
    <t>白米1000kg当り純ｱﾙｺｰﾙ収得量(L)</t>
    <rPh sb="0" eb="2">
      <t>ハクマイ</t>
    </rPh>
    <rPh sb="8" eb="9">
      <t>アタ</t>
    </rPh>
    <rPh sb="10" eb="11">
      <t>ジュン</t>
    </rPh>
    <rPh sb="16" eb="19">
      <t>シュウトクリョウ</t>
    </rPh>
    <phoneticPr fontId="1"/>
  </si>
  <si>
    <t>添加数量合計</t>
    <rPh sb="0" eb="6">
      <t>テンカスウリョウゴウケイ</t>
    </rPh>
    <phoneticPr fontId="1"/>
  </si>
  <si>
    <t>合併生成
もろみ</t>
    <rPh sb="0" eb="2">
      <t>ガッペイ</t>
    </rPh>
    <rPh sb="2" eb="4">
      <t>セイセイ</t>
    </rPh>
    <phoneticPr fontId="1"/>
  </si>
  <si>
    <t>仕込
順号</t>
    <rPh sb="0" eb="2">
      <t>シコ</t>
    </rPh>
    <rPh sb="3" eb="4">
      <t>ジュン</t>
    </rPh>
    <rPh sb="4" eb="5">
      <t>ゴウ</t>
    </rPh>
    <phoneticPr fontId="1"/>
  </si>
  <si>
    <t>号</t>
    <rPh sb="0" eb="1">
      <t>ゴウ</t>
    </rPh>
    <phoneticPr fontId="1"/>
  </si>
  <si>
    <t>自第</t>
    <rPh sb="0" eb="1">
      <t>ジ</t>
    </rPh>
    <rPh sb="1" eb="2">
      <t>ダイ</t>
    </rPh>
    <phoneticPr fontId="1"/>
  </si>
  <si>
    <t>至第</t>
    <rPh sb="0" eb="1">
      <t>イタ</t>
    </rPh>
    <rPh sb="1" eb="2">
      <t>ダイ</t>
    </rPh>
    <phoneticPr fontId="1"/>
  </si>
  <si>
    <t>もろみ
数量(L)</t>
    <rPh sb="4" eb="6">
      <t>スウリョウ</t>
    </rPh>
    <phoneticPr fontId="1"/>
  </si>
  <si>
    <t>純アルコール
数量（L）</t>
    <rPh sb="0" eb="1">
      <t>ジュン</t>
    </rPh>
    <rPh sb="7" eb="9">
      <t>スウリョウ</t>
    </rPh>
    <phoneticPr fontId="1"/>
  </si>
  <si>
    <t>総米(kg)</t>
    <rPh sb="0" eb="2">
      <t>ソウマイ</t>
    </rPh>
    <phoneticPr fontId="1"/>
  </si>
  <si>
    <t>※白色のセルに入力してください。オレンジ色のセルは自動計算されますので入力不要です。</t>
    <rPh sb="1" eb="3">
      <t>シロイロ</t>
    </rPh>
    <rPh sb="7" eb="9">
      <t>ニュウリョク</t>
    </rPh>
    <rPh sb="20" eb="21">
      <t>イロ</t>
    </rPh>
    <rPh sb="25" eb="27">
      <t>ジドウ</t>
    </rPh>
    <rPh sb="27" eb="29">
      <t>ケイサン</t>
    </rPh>
    <rPh sb="35" eb="37">
      <t>ニュウリョク</t>
    </rPh>
    <rPh sb="37" eb="39">
      <t>フヨウ</t>
    </rPh>
    <phoneticPr fontId="1"/>
  </si>
  <si>
    <t>対玄米利用率</t>
    <rPh sb="0" eb="1">
      <t>タイ</t>
    </rPh>
    <rPh sb="1" eb="3">
      <t>ゲンマイ</t>
    </rPh>
    <rPh sb="3" eb="6">
      <t>リヨウリツ</t>
    </rPh>
    <phoneticPr fontId="1"/>
  </si>
  <si>
    <t>白米利用率</t>
    <rPh sb="0" eb="2">
      <t>ハクマイ</t>
    </rPh>
    <rPh sb="2" eb="5">
      <t>リヨウリツ</t>
    </rPh>
    <phoneticPr fontId="1"/>
  </si>
  <si>
    <t>↓左詰めで入力してください</t>
    <rPh sb="1" eb="2">
      <t>ヒダリ</t>
    </rPh>
    <rPh sb="2" eb="3">
      <t>ツ</t>
    </rPh>
    <rPh sb="5" eb="7">
      <t>ニュウリョク</t>
    </rPh>
    <phoneticPr fontId="1"/>
  </si>
  <si>
    <t>←(総米欄について)もろみの合併又は分割を行った場合は総米量を手入力してください</t>
    <rPh sb="2" eb="3">
      <t>ソウ</t>
    </rPh>
    <rPh sb="3" eb="4">
      <t>マイ</t>
    </rPh>
    <rPh sb="4" eb="5">
      <t>ラン</t>
    </rPh>
    <phoneticPr fontId="1"/>
  </si>
  <si>
    <t>白米利用率</t>
    <rPh sb="0" eb="2">
      <t>ハクマイ</t>
    </rPh>
    <rPh sb="2" eb="5">
      <t>リヨウリツ</t>
    </rPh>
    <phoneticPr fontId="1"/>
  </si>
  <si>
    <t>対玄米利用率</t>
    <rPh sb="0" eb="1">
      <t>タイ</t>
    </rPh>
    <rPh sb="1" eb="3">
      <t>ゲンマイ</t>
    </rPh>
    <rPh sb="3" eb="6">
      <t>リヨウリツ</t>
    </rPh>
    <phoneticPr fontId="1"/>
  </si>
  <si>
    <r>
      <t xml:space="preserve">普通酒
</t>
    </r>
    <r>
      <rPr>
        <sz val="6"/>
        <color theme="1"/>
        <rFont val="ＭＳ Ｐゴシック"/>
        <family val="3"/>
        <charset val="128"/>
        <scheme val="minor"/>
      </rPr>
      <t>（糖類不使用に限る）</t>
    </r>
    <rPh sb="0" eb="2">
      <t>フツウ</t>
    </rPh>
    <rPh sb="2" eb="3">
      <t>シュ</t>
    </rPh>
    <rPh sb="5" eb="7">
      <t>トウルイ</t>
    </rPh>
    <rPh sb="7" eb="10">
      <t>フシヨウ</t>
    </rPh>
    <rPh sb="11" eb="12">
      <t>カギ</t>
    </rPh>
    <phoneticPr fontId="1"/>
  </si>
  <si>
    <t>↑</t>
    <phoneticPr fontId="1"/>
  </si>
  <si>
    <t>純米吟醸酒</t>
    <rPh sb="0" eb="2">
      <t>ジュンマイ</t>
    </rPh>
    <rPh sb="2" eb="4">
      <t>ギンジョウ</t>
    </rPh>
    <rPh sb="4" eb="5">
      <t>サケ</t>
    </rPh>
    <phoneticPr fontId="1"/>
  </si>
  <si>
    <t>吟醸酒</t>
    <rPh sb="0" eb="2">
      <t>ギンジョウ</t>
    </rPh>
    <rPh sb="2" eb="3">
      <t>サケ</t>
    </rPh>
    <phoneticPr fontId="1"/>
  </si>
  <si>
    <t>純米酒</t>
    <rPh sb="0" eb="2">
      <t>ジュンマイ</t>
    </rPh>
    <rPh sb="2" eb="3">
      <t>サケ</t>
    </rPh>
    <phoneticPr fontId="1"/>
  </si>
  <si>
    <t>本醸造酒</t>
    <rPh sb="0" eb="3">
      <t>ホンジョウゾウ</t>
    </rPh>
    <rPh sb="3" eb="4">
      <t>サケ</t>
    </rPh>
    <phoneticPr fontId="1"/>
  </si>
  <si>
    <t>過去のデータから利用率が上位10%以内となる場合を「かなり高い」、上位30%以内を「高い」、下位10%以内を「かなり低い」、下位30%以内を「低い」と表示しています</t>
    <rPh sb="0" eb="2">
      <t>カコ</t>
    </rPh>
    <rPh sb="8" eb="11">
      <t>リヨウリツ</t>
    </rPh>
    <rPh sb="12" eb="14">
      <t>ジョウイ</t>
    </rPh>
    <rPh sb="17" eb="19">
      <t>イナイ</t>
    </rPh>
    <rPh sb="22" eb="24">
      <t>バアイ</t>
    </rPh>
    <rPh sb="29" eb="30">
      <t>タカ</t>
    </rPh>
    <rPh sb="33" eb="35">
      <t>ジョウイ</t>
    </rPh>
    <rPh sb="38" eb="40">
      <t>イナイ</t>
    </rPh>
    <rPh sb="42" eb="43">
      <t>タカ</t>
    </rPh>
    <rPh sb="46" eb="48">
      <t>カイ</t>
    </rPh>
    <rPh sb="51" eb="53">
      <t>イナイ</t>
    </rPh>
    <rPh sb="58" eb="59">
      <t>ヒク</t>
    </rPh>
    <rPh sb="62" eb="64">
      <t>カイ</t>
    </rPh>
    <rPh sb="67" eb="69">
      <t>イナイ</t>
    </rPh>
    <rPh sb="71" eb="72">
      <t>ヒク</t>
    </rPh>
    <rPh sb="75" eb="77">
      <t>ヒョウジ</t>
    </rPh>
    <phoneticPr fontId="1"/>
  </si>
  <si>
    <t>ｱﾙｺｰﾙ以外の副原料を使用した場合は正しく表示されません。また、液化仕込みなどの特殊な製造法も正しく表示されない恐れがあります</t>
    <rPh sb="16" eb="18">
      <t>バアイ</t>
    </rPh>
    <rPh sb="33" eb="35">
      <t>エキカ</t>
    </rPh>
    <rPh sb="35" eb="37">
      <t>シコ</t>
    </rPh>
    <rPh sb="41" eb="43">
      <t>トクシュ</t>
    </rPh>
    <rPh sb="44" eb="47">
      <t>セイゾウホウ</t>
    </rPh>
    <rPh sb="48" eb="49">
      <t>タダ</t>
    </rPh>
    <rPh sb="51" eb="53">
      <t>ヒョウジ</t>
    </rPh>
    <rPh sb="57" eb="58">
      <t>オソ</t>
    </rPh>
    <phoneticPr fontId="1"/>
  </si>
  <si>
    <t>原料利用率欄等を追加。</t>
    <rPh sb="0" eb="2">
      <t>ゲンリョウ</t>
    </rPh>
    <rPh sb="2" eb="5">
      <t>リヨウリツ</t>
    </rPh>
    <rPh sb="5" eb="6">
      <t>ラン</t>
    </rPh>
    <rPh sb="6" eb="7">
      <t>トウ</t>
    </rPh>
    <rPh sb="8" eb="10">
      <t>ツイカ</t>
    </rPh>
    <phoneticPr fontId="1"/>
  </si>
  <si>
    <t>田島健一郎、相澤常滋</t>
    <rPh sb="0" eb="5">
      <t>タジマケンイチロウ</t>
    </rPh>
    <rPh sb="6" eb="8">
      <t>アイザワ</t>
    </rPh>
    <rPh sb="8" eb="9">
      <t>ツネ</t>
    </rPh>
    <rPh sb="9" eb="10">
      <t>シゲル</t>
    </rPh>
    <phoneticPr fontId="1"/>
  </si>
  <si>
    <t>名古屋局HP掲載用に体裁を整えた。</t>
    <rPh sb="0" eb="3">
      <t>ナゴヤ</t>
    </rPh>
    <rPh sb="3" eb="4">
      <t>キョク</t>
    </rPh>
    <rPh sb="6" eb="8">
      <t>ケイサイ</t>
    </rPh>
    <rPh sb="8" eb="9">
      <t>ヨウ</t>
    </rPh>
    <rPh sb="10" eb="12">
      <t>テイサイ</t>
    </rPh>
    <rPh sb="13" eb="14">
      <t>トトノ</t>
    </rPh>
    <phoneticPr fontId="1"/>
  </si>
  <si>
    <t>田中淳</t>
    <rPh sb="0" eb="2">
      <t>タナカ</t>
    </rPh>
    <rPh sb="2" eb="3">
      <t>ジュン</t>
    </rPh>
    <phoneticPr fontId="1"/>
  </si>
  <si>
    <t>（もろみ熟成歩合、肉たれ歩合、総水歩合、白米1000kg当り純アルコール収得量、白米利用</t>
    <phoneticPr fontId="1"/>
  </si>
  <si>
    <t>率、対玄米利用率欄について）もろみ及び製成において合併又は分割を行ったときは手計算</t>
    <phoneticPr fontId="1"/>
  </si>
  <si>
    <t>で入力してください。</t>
    <phoneticPr fontId="1"/>
  </si>
  <si>
    <t xml:space="preserve">【出典等】
　　濃淡指数、シブ予測係数比等：宮城県酒造組合、宮城県産業技術総合センター食品バイオ技術部
　　白米水分と吸水率の変換式：福島県ハイテクプラザ
</t>
    <rPh sb="1" eb="3">
      <t>シュッテン</t>
    </rPh>
    <rPh sb="3" eb="4">
      <t>トウ</t>
    </rPh>
    <rPh sb="8" eb="10">
      <t>ノウタン</t>
    </rPh>
    <rPh sb="10" eb="12">
      <t>シスウ</t>
    </rPh>
    <rPh sb="15" eb="17">
      <t>ヨソク</t>
    </rPh>
    <rPh sb="17" eb="19">
      <t>ケイスウ</t>
    </rPh>
    <rPh sb="19" eb="20">
      <t>ヒ</t>
    </rPh>
    <rPh sb="20" eb="21">
      <t>トウ</t>
    </rPh>
    <rPh sb="22" eb="25">
      <t>ミヤギケン</t>
    </rPh>
    <rPh sb="25" eb="27">
      <t>シュゾウ</t>
    </rPh>
    <rPh sb="27" eb="29">
      <t>クミアイ</t>
    </rPh>
    <rPh sb="30" eb="33">
      <t>ミヤギケン</t>
    </rPh>
    <rPh sb="33" eb="35">
      <t>サンギョウ</t>
    </rPh>
    <rPh sb="35" eb="37">
      <t>ギジュツ</t>
    </rPh>
    <rPh sb="37" eb="39">
      <t>ソウゴウ</t>
    </rPh>
    <rPh sb="43" eb="45">
      <t>ショクヒン</t>
    </rPh>
    <rPh sb="48" eb="50">
      <t>ギジュツ</t>
    </rPh>
    <rPh sb="50" eb="51">
      <t>ブ</t>
    </rPh>
    <rPh sb="54" eb="56">
      <t>ハクマイ</t>
    </rPh>
    <rPh sb="56" eb="58">
      <t>スイブン</t>
    </rPh>
    <rPh sb="59" eb="61">
      <t>キュウスイ</t>
    </rPh>
    <rPh sb="61" eb="62">
      <t>リツ</t>
    </rPh>
    <rPh sb="63" eb="65">
      <t>ヘンカン</t>
    </rPh>
    <rPh sb="65" eb="66">
      <t>シキ</t>
    </rPh>
    <rPh sb="67" eb="70">
      <t>フクシマケン</t>
    </rPh>
    <phoneticPr fontId="1"/>
  </si>
  <si>
    <t>酒母こうじ米</t>
    <rPh sb="0" eb="2">
      <t>シュボ</t>
    </rPh>
    <rPh sb="5" eb="6">
      <t>コメ</t>
    </rPh>
    <phoneticPr fontId="1"/>
  </si>
  <si>
    <t>留掛米</t>
    <rPh sb="0" eb="1">
      <t>トメ</t>
    </rPh>
    <rPh sb="1" eb="2">
      <t>カ</t>
    </rPh>
    <rPh sb="2" eb="3">
      <t>コメ</t>
    </rPh>
    <phoneticPr fontId="1"/>
  </si>
  <si>
    <t>添掛米</t>
    <rPh sb="0" eb="1">
      <t>ソ</t>
    </rPh>
    <rPh sb="1" eb="2">
      <t>カ</t>
    </rPh>
    <rPh sb="2" eb="3">
      <t>コメ</t>
    </rPh>
    <phoneticPr fontId="1"/>
  </si>
  <si>
    <t>仲掛米</t>
    <rPh sb="0" eb="1">
      <t>ナカ</t>
    </rPh>
    <rPh sb="1" eb="2">
      <t>カ</t>
    </rPh>
    <rPh sb="2" eb="3">
      <t>コメ</t>
    </rPh>
    <phoneticPr fontId="1"/>
  </si>
  <si>
    <t>添こうじ米</t>
    <rPh sb="0" eb="1">
      <t>ソ</t>
    </rPh>
    <rPh sb="4" eb="5">
      <t>コメ</t>
    </rPh>
    <phoneticPr fontId="1"/>
  </si>
  <si>
    <t>仲こうじ米</t>
    <rPh sb="0" eb="1">
      <t>ナカ</t>
    </rPh>
    <rPh sb="4" eb="5">
      <t>コメ</t>
    </rPh>
    <phoneticPr fontId="1"/>
  </si>
  <si>
    <t>留こうじ米</t>
    <rPh sb="0" eb="1">
      <t>トメ</t>
    </rPh>
    <rPh sb="4" eb="5">
      <t>コメ</t>
    </rPh>
    <phoneticPr fontId="1"/>
  </si>
  <si>
    <t>酒母掛米</t>
    <rPh sb="0" eb="1">
      <t>サケ</t>
    </rPh>
    <rPh sb="1" eb="2">
      <t>ハハ</t>
    </rPh>
    <rPh sb="2" eb="3">
      <t>カ</t>
    </rPh>
    <rPh sb="3" eb="4">
      <t>マイ</t>
    </rPh>
    <phoneticPr fontId="1"/>
  </si>
  <si>
    <t>添こうじ米</t>
    <rPh sb="0" eb="1">
      <t>ソエ</t>
    </rPh>
    <rPh sb="4" eb="5">
      <t>マイ</t>
    </rPh>
    <phoneticPr fontId="1"/>
  </si>
  <si>
    <t>仲こうじ米</t>
    <rPh sb="0" eb="1">
      <t>ナカ</t>
    </rPh>
    <rPh sb="4" eb="5">
      <t>マイ</t>
    </rPh>
    <phoneticPr fontId="1"/>
  </si>
  <si>
    <t>留こうじ米</t>
    <rPh sb="0" eb="1">
      <t>ト</t>
    </rPh>
    <rPh sb="4" eb="5">
      <t>コメ</t>
    </rPh>
    <phoneticPr fontId="1"/>
  </si>
  <si>
    <t>添掛米</t>
    <rPh sb="0" eb="1">
      <t>ソエ</t>
    </rPh>
    <rPh sb="1" eb="2">
      <t>カ</t>
    </rPh>
    <rPh sb="2" eb="3">
      <t>マイ</t>
    </rPh>
    <phoneticPr fontId="1"/>
  </si>
  <si>
    <t>仲掛米</t>
    <rPh sb="0" eb="1">
      <t>ナカ</t>
    </rPh>
    <rPh sb="1" eb="2">
      <t>カ</t>
    </rPh>
    <rPh sb="2" eb="3">
      <t>マイ</t>
    </rPh>
    <phoneticPr fontId="1"/>
  </si>
  <si>
    <t>留掛米</t>
    <rPh sb="0" eb="1">
      <t>ト</t>
    </rPh>
    <rPh sb="1" eb="2">
      <t>カ</t>
    </rPh>
    <rPh sb="2" eb="3">
      <t>マイ</t>
    </rPh>
    <phoneticPr fontId="1"/>
  </si>
  <si>
    <t>酒母こうじ米</t>
    <rPh sb="0" eb="1">
      <t>サケ</t>
    </rPh>
    <rPh sb="1" eb="2">
      <t>ハハ</t>
    </rPh>
    <rPh sb="5" eb="6">
      <t>コメ</t>
    </rPh>
    <phoneticPr fontId="1"/>
  </si>
  <si>
    <t>仕込み種類</t>
    <rPh sb="0" eb="2">
      <t>シコ</t>
    </rPh>
    <rPh sb="3" eb="5">
      <t>シュルイ</t>
    </rPh>
    <phoneticPr fontId="1"/>
  </si>
  <si>
    <t>目標原エキス分100％換算値</t>
    <rPh sb="0" eb="2">
      <t>モクヒョウ</t>
    </rPh>
    <rPh sb="2" eb="3">
      <t>ハラ</t>
    </rPh>
    <rPh sb="6" eb="7">
      <t>ブン</t>
    </rPh>
    <rPh sb="11" eb="13">
      <t>カンサン</t>
    </rPh>
    <rPh sb="13" eb="14">
      <t>アタイ</t>
    </rPh>
    <phoneticPr fontId="1"/>
  </si>
  <si>
    <t>目標アルコールエキス分100％換算値</t>
    <rPh sb="0" eb="2">
      <t>モクヒョウ</t>
    </rPh>
    <rPh sb="10" eb="11">
      <t>ブン</t>
    </rPh>
    <rPh sb="15" eb="17">
      <t>カンサン</t>
    </rPh>
    <rPh sb="17" eb="18">
      <t>アタイ</t>
    </rPh>
    <phoneticPr fontId="1"/>
  </si>
  <si>
    <t>目標エキス分100％換算値</t>
    <rPh sb="0" eb="2">
      <t>モクヒョウ</t>
    </rPh>
    <rPh sb="5" eb="6">
      <t>ブン</t>
    </rPh>
    <rPh sb="10" eb="12">
      <t>カンサン</t>
    </rPh>
    <rPh sb="12" eb="13">
      <t>アタイ</t>
    </rPh>
    <phoneticPr fontId="1"/>
  </si>
  <si>
    <t>目標発酵度</t>
    <rPh sb="0" eb="2">
      <t>モクヒョウ</t>
    </rPh>
    <rPh sb="2" eb="4">
      <t>ハッコウ</t>
    </rPh>
    <rPh sb="4" eb="5">
      <t>ド</t>
    </rPh>
    <phoneticPr fontId="1"/>
  </si>
  <si>
    <t>エキス分100%換算値</t>
    <rPh sb="3" eb="4">
      <t>ブン</t>
    </rPh>
    <rPh sb="8" eb="10">
      <t>カンサン</t>
    </rPh>
    <rPh sb="10" eb="11">
      <t>アタイ</t>
    </rPh>
    <phoneticPr fontId="1"/>
  </si>
  <si>
    <t>発酵度</t>
    <rPh sb="0" eb="2">
      <t>ハッコウ</t>
    </rPh>
    <rPh sb="2" eb="3">
      <t>ド</t>
    </rPh>
    <phoneticPr fontId="1"/>
  </si>
  <si>
    <t>追水量（""を０に変換)</t>
    <rPh sb="0" eb="1">
      <t>オ</t>
    </rPh>
    <rPh sb="1" eb="2">
      <t>ミズ</t>
    </rPh>
    <rPh sb="2" eb="3">
      <t>リョウ</t>
    </rPh>
    <rPh sb="9" eb="11">
      <t>ヘンカン</t>
    </rPh>
    <phoneticPr fontId="1"/>
  </si>
  <si>
    <t>総水量</t>
    <rPh sb="0" eb="1">
      <t>ソウ</t>
    </rPh>
    <rPh sb="1" eb="2">
      <t>ミズ</t>
    </rPh>
    <rPh sb="2" eb="3">
      <t>リョウ</t>
    </rPh>
    <phoneticPr fontId="28"/>
  </si>
  <si>
    <t>汲水歩合</t>
    <rPh sb="0" eb="1">
      <t>ク</t>
    </rPh>
    <rPh sb="1" eb="2">
      <t>ミズ</t>
    </rPh>
    <rPh sb="2" eb="4">
      <t>ブアイ</t>
    </rPh>
    <phoneticPr fontId="28"/>
  </si>
  <si>
    <t>１１回目</t>
    <rPh sb="2" eb="4">
      <t>カイメ</t>
    </rPh>
    <phoneticPr fontId="1"/>
  </si>
  <si>
    <t>１２回目</t>
    <rPh sb="2" eb="4">
      <t>カイメ</t>
    </rPh>
    <phoneticPr fontId="1"/>
  </si>
  <si>
    <t>１３回目</t>
    <rPh sb="2" eb="4">
      <t>カイメ</t>
    </rPh>
    <phoneticPr fontId="1"/>
  </si>
  <si>
    <t>１４回目</t>
    <rPh sb="2" eb="4">
      <t>カイメ</t>
    </rPh>
    <phoneticPr fontId="1"/>
  </si>
  <si>
    <t>１５回目</t>
    <rPh sb="2" eb="4">
      <t>カイメ</t>
    </rPh>
    <phoneticPr fontId="1"/>
  </si>
  <si>
    <t>１６回目</t>
    <rPh sb="2" eb="4">
      <t>カイメ</t>
    </rPh>
    <phoneticPr fontId="1"/>
  </si>
  <si>
    <t>１７回目</t>
    <rPh sb="2" eb="4">
      <t>カイメ</t>
    </rPh>
    <phoneticPr fontId="1"/>
  </si>
  <si>
    <t>１８回目</t>
    <rPh sb="2" eb="4">
      <t>カイメ</t>
    </rPh>
    <phoneticPr fontId="1"/>
  </si>
  <si>
    <t>１９回目</t>
    <rPh sb="2" eb="4">
      <t>カイメ</t>
    </rPh>
    <phoneticPr fontId="1"/>
  </si>
  <si>
    <t>２０回目</t>
    <rPh sb="2" eb="4">
      <t>カイメ</t>
    </rPh>
    <phoneticPr fontId="1"/>
  </si>
  <si>
    <t>追水１１</t>
    <rPh sb="0" eb="1">
      <t>オ</t>
    </rPh>
    <rPh sb="1" eb="2">
      <t>ミズ</t>
    </rPh>
    <phoneticPr fontId="1"/>
  </si>
  <si>
    <t>追水１２</t>
    <rPh sb="0" eb="1">
      <t>オ</t>
    </rPh>
    <rPh sb="1" eb="2">
      <t>ミズ</t>
    </rPh>
    <phoneticPr fontId="1"/>
  </si>
  <si>
    <t>追水１３</t>
    <rPh sb="0" eb="1">
      <t>オ</t>
    </rPh>
    <rPh sb="1" eb="2">
      <t>ミズ</t>
    </rPh>
    <phoneticPr fontId="1"/>
  </si>
  <si>
    <t>追水１４</t>
    <rPh sb="0" eb="1">
      <t>オ</t>
    </rPh>
    <rPh sb="1" eb="2">
      <t>ミズ</t>
    </rPh>
    <phoneticPr fontId="1"/>
  </si>
  <si>
    <t>追水１５</t>
    <rPh sb="0" eb="1">
      <t>オ</t>
    </rPh>
    <rPh sb="1" eb="2">
      <t>ミズ</t>
    </rPh>
    <phoneticPr fontId="1"/>
  </si>
  <si>
    <t>追水１６</t>
    <rPh sb="0" eb="1">
      <t>オ</t>
    </rPh>
    <rPh sb="1" eb="2">
      <t>ミズ</t>
    </rPh>
    <phoneticPr fontId="1"/>
  </si>
  <si>
    <t>追水１７</t>
    <rPh sb="0" eb="1">
      <t>オ</t>
    </rPh>
    <rPh sb="1" eb="2">
      <t>ミズ</t>
    </rPh>
    <phoneticPr fontId="1"/>
  </si>
  <si>
    <t>追水１８</t>
    <rPh sb="0" eb="1">
      <t>オ</t>
    </rPh>
    <rPh sb="1" eb="2">
      <t>ミズ</t>
    </rPh>
    <phoneticPr fontId="1"/>
  </si>
  <si>
    <t>追水１９</t>
    <rPh sb="0" eb="1">
      <t>オ</t>
    </rPh>
    <rPh sb="1" eb="2">
      <t>ミズ</t>
    </rPh>
    <phoneticPr fontId="1"/>
  </si>
  <si>
    <t>追水２０</t>
    <rPh sb="0" eb="1">
      <t>オ</t>
    </rPh>
    <rPh sb="1" eb="2">
      <t>ミズ</t>
    </rPh>
    <phoneticPr fontId="1"/>
  </si>
  <si>
    <t>発酵エキス分</t>
    <rPh sb="0" eb="2">
      <t>ハッコウ</t>
    </rPh>
    <rPh sb="5" eb="6">
      <t>ブン</t>
    </rPh>
    <phoneticPr fontId="1"/>
  </si>
  <si>
    <t>発酵エキス分100%（g/100ml）</t>
    <rPh sb="0" eb="2">
      <t>ハッコウ</t>
    </rPh>
    <rPh sb="5" eb="6">
      <t>ブン</t>
    </rPh>
    <phoneticPr fontId="1"/>
  </si>
  <si>
    <t>残エキス分100%（g/100ml）</t>
    <rPh sb="0" eb="1">
      <t>ザン</t>
    </rPh>
    <rPh sb="4" eb="5">
      <t>ブン</t>
    </rPh>
    <phoneticPr fontId="1"/>
  </si>
  <si>
    <t>原エキス分100%（g/100ml）</t>
    <rPh sb="0" eb="1">
      <t>ゲン</t>
    </rPh>
    <rPh sb="4" eb="5">
      <t>ブン</t>
    </rPh>
    <phoneticPr fontId="1"/>
  </si>
  <si>
    <t>真正発酵度</t>
    <rPh sb="0" eb="2">
      <t>シンセイ</t>
    </rPh>
    <rPh sb="2" eb="4">
      <t>ハッコウ</t>
    </rPh>
    <rPh sb="4" eb="5">
      <t>ド</t>
    </rPh>
    <phoneticPr fontId="1"/>
  </si>
  <si>
    <t>溶解度</t>
    <rPh sb="0" eb="3">
      <t>ヨウカイド</t>
    </rPh>
    <phoneticPr fontId="1"/>
  </si>
  <si>
    <t>溶解発酵比</t>
    <rPh sb="0" eb="2">
      <t>ヨウカイ</t>
    </rPh>
    <rPh sb="2" eb="4">
      <t>ハッコウ</t>
    </rPh>
    <rPh sb="4" eb="5">
      <t>ヒ</t>
    </rPh>
    <phoneticPr fontId="1"/>
  </si>
  <si>
    <t>【ワークシートの保護の解除の仕方】
すべてのワークシートには保護設定しています。
これは、設定された位置の数式などが間違って削除、変更しないように設定したものです。
ワークシートに変更を加えたいときは、上に表示されているタブの「校閲」を選択し、「ワークシートの解除」をクリックすると、パスワードをきかれますので、「nagoyakantei」と入力するとワークシートの保護設定が解除されます。
解除状態で数式などの設定が変更されたとしても責任を負いかねますので、十分注意してください。</t>
    <rPh sb="8" eb="10">
      <t>ホゴ</t>
    </rPh>
    <rPh sb="11" eb="13">
      <t>カイジョ</t>
    </rPh>
    <rPh sb="14" eb="16">
      <t>シカタ</t>
    </rPh>
    <rPh sb="30" eb="32">
      <t>ホゴ</t>
    </rPh>
    <rPh sb="32" eb="34">
      <t>セッテイ</t>
    </rPh>
    <rPh sb="45" eb="47">
      <t>セッテイ</t>
    </rPh>
    <rPh sb="50" eb="52">
      <t>イチ</t>
    </rPh>
    <rPh sb="53" eb="55">
      <t>スウシキ</t>
    </rPh>
    <rPh sb="58" eb="60">
      <t>マチガ</t>
    </rPh>
    <rPh sb="62" eb="64">
      <t>サクジョ</t>
    </rPh>
    <rPh sb="65" eb="67">
      <t>ヘンコウ</t>
    </rPh>
    <rPh sb="73" eb="75">
      <t>セッテイ</t>
    </rPh>
    <rPh sb="90" eb="92">
      <t>ヘンコウ</t>
    </rPh>
    <rPh sb="93" eb="94">
      <t>クワ</t>
    </rPh>
    <rPh sb="130" eb="132">
      <t>カイジョ</t>
    </rPh>
    <rPh sb="171" eb="173">
      <t>ニュウリョク</t>
    </rPh>
    <rPh sb="183" eb="185">
      <t>ホゴ</t>
    </rPh>
    <rPh sb="185" eb="187">
      <t>セッテイ</t>
    </rPh>
    <rPh sb="188" eb="190">
      <t>カイジョ</t>
    </rPh>
    <rPh sb="196" eb="198">
      <t>カイジョ</t>
    </rPh>
    <rPh sb="198" eb="200">
      <t>ジョウタイ</t>
    </rPh>
    <rPh sb="201" eb="203">
      <t>スウシキ</t>
    </rPh>
    <rPh sb="206" eb="208">
      <t>セッテイ</t>
    </rPh>
    <rPh sb="209" eb="211">
      <t>ヘンコウ</t>
    </rPh>
    <rPh sb="218" eb="220">
      <t>セキニン</t>
    </rPh>
    <rPh sb="221" eb="222">
      <t>オ</t>
    </rPh>
    <rPh sb="230" eb="232">
      <t>ジュウブン</t>
    </rPh>
    <rPh sb="232" eb="234">
      <t>チュウイ</t>
    </rPh>
    <phoneticPr fontId="1"/>
  </si>
  <si>
    <t>原料米処理（印刷されない設定となっています。印刷したい場合はワークシート保護を解除して印刷範囲を変更してください。）</t>
    <rPh sb="0" eb="2">
      <t>ゲンリョウ</t>
    </rPh>
    <rPh sb="2" eb="3">
      <t>コメ</t>
    </rPh>
    <rPh sb="3" eb="5">
      <t>ショリ</t>
    </rPh>
    <rPh sb="6" eb="8">
      <t>インサツ</t>
    </rPh>
    <rPh sb="12" eb="14">
      <t>セッテイ</t>
    </rPh>
    <rPh sb="22" eb="24">
      <t>インサツ</t>
    </rPh>
    <rPh sb="27" eb="29">
      <t>バアイ</t>
    </rPh>
    <rPh sb="36" eb="38">
      <t>ホゴ</t>
    </rPh>
    <rPh sb="39" eb="41">
      <t>カイジョ</t>
    </rPh>
    <rPh sb="43" eb="45">
      <t>インサツ</t>
    </rPh>
    <rPh sb="45" eb="47">
      <t>ハンイ</t>
    </rPh>
    <rPh sb="48" eb="50">
      <t>ヘンコウ</t>
    </rPh>
    <phoneticPr fontId="1"/>
  </si>
  <si>
    <t>品温１（℃）</t>
    <rPh sb="0" eb="2">
      <t>ヒンオン</t>
    </rPh>
    <phoneticPr fontId="1"/>
  </si>
  <si>
    <r>
      <t>品温２（℃）</t>
    </r>
    <r>
      <rPr>
        <sz val="12"/>
        <color rgb="FFFF0000"/>
        <rFont val="ＭＳ Ｐゴシック"/>
        <family val="3"/>
        <charset val="128"/>
        <scheme val="minor"/>
      </rPr>
      <t>グラフ非表示</t>
    </r>
    <rPh sb="0" eb="2">
      <t>ヒンオン</t>
    </rPh>
    <rPh sb="9" eb="12">
      <t>ヒヒョウジ</t>
    </rPh>
    <phoneticPr fontId="1"/>
  </si>
  <si>
    <r>
      <t>【比較する醪経過の絞り込み】</t>
    </r>
    <r>
      <rPr>
        <b/>
        <sz val="11"/>
        <color theme="1"/>
        <rFont val="ＭＳ Ｐゴシック"/>
        <family val="3"/>
        <charset val="128"/>
        <scheme val="minor"/>
      </rPr>
      <t>「グラフ」ワークシート</t>
    </r>
    <r>
      <rPr>
        <sz val="11"/>
        <color theme="1"/>
        <rFont val="ＭＳ Ｐゴシック"/>
        <family val="2"/>
        <charset val="128"/>
        <scheme val="minor"/>
      </rPr>
      <t xml:space="preserve">
　各グラフをクリックすると、フィルターボタン（漏斗の形のボタン）が表示されますので、そのボタンクリックしたうえで、グラフに表示させたい醪経過を選択し、「適用」をクリックすると、グラフ上に別の醪経過の推移が表示され、比較することができます。</t>
    </r>
    <rPh sb="1" eb="3">
      <t>ヒカク</t>
    </rPh>
    <rPh sb="5" eb="6">
      <t>モロミ</t>
    </rPh>
    <rPh sb="6" eb="8">
      <t>ケイカ</t>
    </rPh>
    <rPh sb="9" eb="10">
      <t>シボ</t>
    </rPh>
    <rPh sb="11" eb="12">
      <t>コ</t>
    </rPh>
    <rPh sb="27" eb="28">
      <t>カク</t>
    </rPh>
    <rPh sb="49" eb="51">
      <t>ロウト</t>
    </rPh>
    <rPh sb="52" eb="53">
      <t>カタチ</t>
    </rPh>
    <rPh sb="59" eb="61">
      <t>ヒョウジ</t>
    </rPh>
    <rPh sb="87" eb="89">
      <t>ヒョウジ</t>
    </rPh>
    <rPh sb="93" eb="94">
      <t>モロミ</t>
    </rPh>
    <rPh sb="94" eb="96">
      <t>ケイカ</t>
    </rPh>
    <rPh sb="97" eb="99">
      <t>センタク</t>
    </rPh>
    <rPh sb="102" eb="104">
      <t>テキヨウ</t>
    </rPh>
    <rPh sb="117" eb="118">
      <t>ジョウ</t>
    </rPh>
    <rPh sb="119" eb="120">
      <t>ベツ</t>
    </rPh>
    <rPh sb="121" eb="124">
      <t>モロミケイカ</t>
    </rPh>
    <rPh sb="125" eb="127">
      <t>スイイ</t>
    </rPh>
    <rPh sb="128" eb="130">
      <t>ヒョウジ</t>
    </rPh>
    <rPh sb="133" eb="135">
      <t>ヒカク</t>
    </rPh>
    <phoneticPr fontId="1"/>
  </si>
  <si>
    <t xml:space="preserve">【技術相談について】　
　本ツールに基づく技術相談をご希望される方は、各種数値を記入した本ファイルを鑑定官室メールアドレスまで送信の上、鑑定官室あて電話でご連絡いただきますようお願い申し上げます（名古屋国税局メールアドレス：kantei@nag.nta.go.jp、電話番号０５２－９５１－３５１１(代表)）。
　また、本ツール以外の技術相談についても随時応じております。お酒の製造でお困りの点等がございましたら上記メールアドレスや電話番号にお気軽にご連絡ください。
</t>
    <rPh sb="1" eb="3">
      <t>ギジュツ</t>
    </rPh>
    <rPh sb="3" eb="5">
      <t>ソウダン</t>
    </rPh>
    <rPh sb="13" eb="14">
      <t>ホン</t>
    </rPh>
    <rPh sb="18" eb="19">
      <t>モト</t>
    </rPh>
    <rPh sb="21" eb="23">
      <t>ギジュツ</t>
    </rPh>
    <rPh sb="23" eb="25">
      <t>ソウダン</t>
    </rPh>
    <rPh sb="35" eb="37">
      <t>カクシュ</t>
    </rPh>
    <rPh sb="37" eb="39">
      <t>スウチ</t>
    </rPh>
    <rPh sb="40" eb="42">
      <t>キニュウ</t>
    </rPh>
    <rPh sb="44" eb="45">
      <t>ホン</t>
    </rPh>
    <rPh sb="50" eb="52">
      <t>カンテイ</t>
    </rPh>
    <rPh sb="52" eb="53">
      <t>カン</t>
    </rPh>
    <rPh sb="53" eb="54">
      <t>シツ</t>
    </rPh>
    <rPh sb="63" eb="65">
      <t>ソウシン</t>
    </rPh>
    <rPh sb="66" eb="67">
      <t>ウエ</t>
    </rPh>
    <rPh sb="74" eb="76">
      <t>デンワ</t>
    </rPh>
    <rPh sb="98" eb="101">
      <t>ナゴヤ</t>
    </rPh>
    <rPh sb="101" eb="104">
      <t>コクゼイキョク</t>
    </rPh>
    <rPh sb="150" eb="152">
      <t>ダイヒョウ</t>
    </rPh>
    <rPh sb="160" eb="161">
      <t>ホン</t>
    </rPh>
    <rPh sb="164" eb="166">
      <t>イガイ</t>
    </rPh>
    <rPh sb="167" eb="169">
      <t>ギジュツ</t>
    </rPh>
    <rPh sb="169" eb="171">
      <t>ソウダン</t>
    </rPh>
    <rPh sb="206" eb="208">
      <t>ジョウキ</t>
    </rPh>
    <rPh sb="216" eb="218">
      <t>デンワ</t>
    </rPh>
    <rPh sb="218" eb="220">
      <t>バンゴウ</t>
    </rPh>
    <rPh sb="222" eb="224">
      <t>キガル</t>
    </rPh>
    <rPh sb="226" eb="228">
      <t>レンラク</t>
    </rPh>
    <phoneticPr fontId="1"/>
  </si>
  <si>
    <r>
      <t>【必要最小限の入力事項その１】</t>
    </r>
    <r>
      <rPr>
        <b/>
        <sz val="11"/>
        <color theme="1"/>
        <rFont val="ＭＳ Ｐゴシック"/>
        <family val="3"/>
        <charset val="128"/>
        <scheme val="minor"/>
      </rPr>
      <t>「〇、△、□、×、◎号」ワークシート</t>
    </r>
    <r>
      <rPr>
        <sz val="11"/>
        <color theme="1"/>
        <rFont val="ＭＳ Ｐゴシック"/>
        <family val="2"/>
        <charset val="128"/>
        <scheme val="minor"/>
      </rPr>
      <t xml:space="preserve">
　経過簿のワークシートを下にスクロールし、</t>
    </r>
    <r>
      <rPr>
        <sz val="11"/>
        <color rgb="FFFF0000"/>
        <rFont val="ＭＳ Ｐゴシック"/>
        <family val="3"/>
        <charset val="128"/>
        <scheme val="minor"/>
      </rPr>
      <t>仕込配合</t>
    </r>
    <r>
      <rPr>
        <sz val="11"/>
        <color theme="1"/>
        <rFont val="ＭＳ Ｐゴシック"/>
        <family val="2"/>
        <charset val="128"/>
        <scheme val="minor"/>
      </rPr>
      <t>欄を入力します。
（注意点１）
数値以外は入力できないよう設定されています。数値以外は一番下にある作業メモ欄にご記入ください。
（注意点２）
　左の画面には例えば、米の品種などを記入する欄がありますが、記載の有無に関係なく、ツールは動きます。備忘目的として御記入ください。
（注意点３）
原料米処理欄はザルごとに入力ができるように欄を増やしました。「〇号」ワークシートの一番下にスクロールすると入力フォームがあり、</t>
    </r>
    <r>
      <rPr>
        <sz val="11"/>
        <color rgb="FF0070C0"/>
        <rFont val="ＭＳ Ｐゴシック"/>
        <family val="3"/>
        <charset val="128"/>
        <scheme val="minor"/>
      </rPr>
      <t>上の欄に自動で転記</t>
    </r>
    <r>
      <rPr>
        <sz val="11"/>
        <color theme="1"/>
        <rFont val="ＭＳ Ｐゴシック"/>
        <family val="2"/>
        <charset val="128"/>
        <scheme val="minor"/>
      </rPr>
      <t>されます。</t>
    </r>
    <rPh sb="1" eb="6">
      <t>ヒツヨウサイショウゲン</t>
    </rPh>
    <rPh sb="7" eb="9">
      <t>ニュウリョク</t>
    </rPh>
    <rPh sb="9" eb="11">
      <t>ジコウ</t>
    </rPh>
    <rPh sb="35" eb="37">
      <t>ケイカ</t>
    </rPh>
    <rPh sb="37" eb="38">
      <t>ボ</t>
    </rPh>
    <rPh sb="46" eb="47">
      <t>シタ</t>
    </rPh>
    <rPh sb="55" eb="57">
      <t>シコミ</t>
    </rPh>
    <rPh sb="57" eb="59">
      <t>ハイゴウ</t>
    </rPh>
    <rPh sb="59" eb="60">
      <t>ラン</t>
    </rPh>
    <rPh sb="61" eb="63">
      <t>ニュウリョク</t>
    </rPh>
    <rPh sb="69" eb="72">
      <t>チュウイテン</t>
    </rPh>
    <rPh sb="75" eb="77">
      <t>スウチ</t>
    </rPh>
    <rPh sb="77" eb="79">
      <t>イガイ</t>
    </rPh>
    <rPh sb="80" eb="82">
      <t>ニュウリョク</t>
    </rPh>
    <rPh sb="88" eb="90">
      <t>セッテイ</t>
    </rPh>
    <rPh sb="97" eb="99">
      <t>スウチ</t>
    </rPh>
    <rPh sb="99" eb="101">
      <t>イガイ</t>
    </rPh>
    <rPh sb="102" eb="105">
      <t>イチバンシタ</t>
    </rPh>
    <rPh sb="108" eb="110">
      <t>サギョウ</t>
    </rPh>
    <rPh sb="112" eb="113">
      <t>ラン</t>
    </rPh>
    <rPh sb="115" eb="117">
      <t>キニュウ</t>
    </rPh>
    <rPh sb="124" eb="127">
      <t>チュウイテン</t>
    </rPh>
    <rPh sb="131" eb="132">
      <t>ヒダリ</t>
    </rPh>
    <rPh sb="133" eb="135">
      <t>ガメン</t>
    </rPh>
    <rPh sb="137" eb="138">
      <t>タト</t>
    </rPh>
    <rPh sb="141" eb="142">
      <t>コメ</t>
    </rPh>
    <rPh sb="143" eb="145">
      <t>ヒンシュ</t>
    </rPh>
    <rPh sb="148" eb="150">
      <t>キニュウ</t>
    </rPh>
    <rPh sb="152" eb="153">
      <t>ラン</t>
    </rPh>
    <rPh sb="160" eb="162">
      <t>キサイ</t>
    </rPh>
    <rPh sb="163" eb="165">
      <t>ウム</t>
    </rPh>
    <rPh sb="166" eb="168">
      <t>カンケイ</t>
    </rPh>
    <rPh sb="175" eb="176">
      <t>ウゴ</t>
    </rPh>
    <rPh sb="180" eb="182">
      <t>ビボウ</t>
    </rPh>
    <rPh sb="182" eb="184">
      <t>モクテキ</t>
    </rPh>
    <rPh sb="187" eb="190">
      <t>ゴキニュウ</t>
    </rPh>
    <phoneticPr fontId="1"/>
  </si>
  <si>
    <t>汲水歩合（留即時）</t>
    <rPh sb="0" eb="1">
      <t>ク</t>
    </rPh>
    <rPh sb="1" eb="2">
      <t>ミズ</t>
    </rPh>
    <rPh sb="2" eb="4">
      <t>ブアイ</t>
    </rPh>
    <rPh sb="5" eb="6">
      <t>ト</t>
    </rPh>
    <rPh sb="6" eb="8">
      <t>ソクジ</t>
    </rPh>
    <phoneticPr fontId="1"/>
  </si>
  <si>
    <t>備考</t>
    <rPh sb="0" eb="2">
      <t>ビコウ</t>
    </rPh>
    <phoneticPr fontId="1"/>
  </si>
  <si>
    <t>備考</t>
    <rPh sb="0" eb="2">
      <t>ビコウ</t>
    </rPh>
    <phoneticPr fontId="1"/>
  </si>
  <si>
    <t xml:space="preserve">【溶解度とは】
　原エキス分を汲水歩合100％に換算したものです。
　溶解度＝原エキス分×汲水歩合÷100
　仕込配合（特に汲水歩合）が異なっている醸造年度間や、異なる製造場間でも同じスケールで比較可能です。
  米の収穫年度ごとの溶けやすさや、原料処理法が米の溶け具合に与える影響を、数値化してとらえることが期待されます。
【発酵度とは】
アルコールに変換されたエキス分を汲水歩合100％に換算したものです。
発酵度＝アルコールに変換されたエキス分×汲水歩合÷100
【発酵/溶解比とは】
　各醪日数時点での溶解度に対する、アルコールに変換されたエキス分（発酵度）の比率です。
　発酵/溶解比＝発酵度÷溶解度
　令和４、５酒造年度全国新酒鑑評会の出品酒では多くが最終的な発酵/溶解比が80に収束していることから、これを終点として考え、終点に向けて発酵がどのように進んでいるのか、終点まであと何日かという考えで使用することを想定しています。
【比較グラフ】　
　鑑評会の出品酒のもろみ管理に使用していただくほか、今後は出品酒だけでなく様々な酒質のもろみ事績についてデータ解析を進めていくことで幅広く利用できるものと考えています。これまでの自社の発酵管理（糖化と発酵のバランス）がどの程度なのかを本グラフで知ることができ、数値に基づいた持続的な酒造りを行う上での参考となるほか、これまで経験のない酒造りに挑戦する際にも目標とする酒質にたどり着くためのツールとして使っていただけるものと考えております。
【原料米利用率とは】
　原料米のデンプンが清酒中のアルコール及びエキスとして利用された割合をエキス換算にて表した数値です。
　原価計算等の経済的な面だけでなく、味わいの多寡など酒質管理の面における指標となることが期待されます。
　過去の清酒製造状況等調査データから、利用率の値が統計的に上位10%に該当するものを「かなり高い」、上位30％に該当するものを「高い」、上位30％から下位30％の間に該当するものを「標準的」、下位30%に該当するものを「低い」、下位10％に該当するものを「かなり低い」と表示します。
</t>
    <rPh sb="1" eb="4">
      <t>ヨウカイド</t>
    </rPh>
    <rPh sb="35" eb="38">
      <t>ヨウカイド</t>
    </rPh>
    <rPh sb="74" eb="76">
      <t>ジョウゾウ</t>
    </rPh>
    <rPh sb="76" eb="78">
      <t>ネンド</t>
    </rPh>
    <rPh sb="78" eb="79">
      <t>カン</t>
    </rPh>
    <rPh sb="81" eb="82">
      <t>コト</t>
    </rPh>
    <rPh sb="84" eb="86">
      <t>セイゾウ</t>
    </rPh>
    <rPh sb="86" eb="87">
      <t>ジョウ</t>
    </rPh>
    <rPh sb="109" eb="111">
      <t>シュウカク</t>
    </rPh>
    <rPh sb="111" eb="113">
      <t>ネンド</t>
    </rPh>
    <rPh sb="155" eb="157">
      <t>キタイ</t>
    </rPh>
    <rPh sb="164" eb="166">
      <t>ハッコウ</t>
    </rPh>
    <rPh sb="166" eb="167">
      <t>ド</t>
    </rPh>
    <rPh sb="177" eb="179">
      <t>ヘンカン</t>
    </rPh>
    <rPh sb="185" eb="186">
      <t>ブン</t>
    </rPh>
    <rPh sb="187" eb="188">
      <t>ク</t>
    </rPh>
    <rPh sb="188" eb="189">
      <t>ミズ</t>
    </rPh>
    <rPh sb="189" eb="191">
      <t>ブアイ</t>
    </rPh>
    <rPh sb="196" eb="198">
      <t>カンザン</t>
    </rPh>
    <rPh sb="206" eb="208">
      <t>ハッコウ</t>
    </rPh>
    <rPh sb="208" eb="209">
      <t>ド</t>
    </rPh>
    <rPh sb="216" eb="218">
      <t>ヘンカン</t>
    </rPh>
    <rPh sb="224" eb="225">
      <t>ブン</t>
    </rPh>
    <rPh sb="226" eb="227">
      <t>ク</t>
    </rPh>
    <rPh sb="227" eb="228">
      <t>ミズ</t>
    </rPh>
    <rPh sb="228" eb="230">
      <t>ブアイ</t>
    </rPh>
    <rPh sb="255" eb="258">
      <t>ヨウカイド</t>
    </rPh>
    <rPh sb="279" eb="281">
      <t>ハッコウ</t>
    </rPh>
    <rPh sb="281" eb="282">
      <t>ド</t>
    </rPh>
    <rPh sb="291" eb="293">
      <t>ハッコウ</t>
    </rPh>
    <rPh sb="294" eb="296">
      <t>ヨウカイ</t>
    </rPh>
    <rPh sb="296" eb="297">
      <t>ヒ</t>
    </rPh>
    <rPh sb="298" eb="300">
      <t>ハッコウ</t>
    </rPh>
    <rPh sb="300" eb="301">
      <t>ド</t>
    </rPh>
    <rPh sb="302" eb="305">
      <t>ヨウカイド</t>
    </rPh>
    <rPh sb="339" eb="341">
      <t>ヨウカイ</t>
    </rPh>
    <rPh sb="341" eb="342">
      <t>ヒ</t>
    </rPh>
    <rPh sb="422" eb="424">
      <t>ヒカク</t>
    </rPh>
    <rPh sb="435" eb="437">
      <t>シュッピン</t>
    </rPh>
    <rPh sb="437" eb="438">
      <t>シュ</t>
    </rPh>
    <rPh sb="442" eb="444">
      <t>カンリ</t>
    </rPh>
    <rPh sb="445" eb="447">
      <t>シヨウ</t>
    </rPh>
    <rPh sb="456" eb="458">
      <t>コンゴ</t>
    </rPh>
    <rPh sb="459" eb="461">
      <t>シュッピン</t>
    </rPh>
    <rPh sb="461" eb="462">
      <t>シュ</t>
    </rPh>
    <rPh sb="467" eb="469">
      <t>サマザマ</t>
    </rPh>
    <rPh sb="470" eb="471">
      <t>サケ</t>
    </rPh>
    <rPh sb="471" eb="472">
      <t>シツ</t>
    </rPh>
    <rPh sb="476" eb="478">
      <t>ジセキ</t>
    </rPh>
    <rPh sb="485" eb="487">
      <t>カイセキ</t>
    </rPh>
    <rPh sb="488" eb="489">
      <t>スス</t>
    </rPh>
    <rPh sb="496" eb="498">
      <t>ハバヒロ</t>
    </rPh>
    <rPh sb="499" eb="501">
      <t>リヨウ</t>
    </rPh>
    <rPh sb="507" eb="508">
      <t>カンガ</t>
    </rPh>
    <rPh sb="560" eb="562">
      <t>スウチ</t>
    </rPh>
    <rPh sb="563" eb="564">
      <t>モト</t>
    </rPh>
    <rPh sb="567" eb="570">
      <t>ジゾクテキ</t>
    </rPh>
    <rPh sb="571" eb="572">
      <t>サケ</t>
    </rPh>
    <rPh sb="572" eb="573">
      <t>ツク</t>
    </rPh>
    <rPh sb="575" eb="576">
      <t>オコナ</t>
    </rPh>
    <rPh sb="577" eb="578">
      <t>ウエ</t>
    </rPh>
    <rPh sb="580" eb="582">
      <t>サンコウ</t>
    </rPh>
    <rPh sb="592" eb="594">
      <t>ケイケン</t>
    </rPh>
    <rPh sb="597" eb="598">
      <t>サケ</t>
    </rPh>
    <rPh sb="598" eb="599">
      <t>ツク</t>
    </rPh>
    <rPh sb="601" eb="603">
      <t>チョウセン</t>
    </rPh>
    <rPh sb="605" eb="606">
      <t>サイ</t>
    </rPh>
    <rPh sb="608" eb="610">
      <t>モクヒョウ</t>
    </rPh>
    <rPh sb="613" eb="614">
      <t>サケ</t>
    </rPh>
    <rPh sb="614" eb="615">
      <t>シツ</t>
    </rPh>
    <rPh sb="619" eb="620">
      <t>ツ</t>
    </rPh>
    <rPh sb="630" eb="631">
      <t>ツカ</t>
    </rPh>
    <rPh sb="641" eb="642">
      <t>カンガ</t>
    </rPh>
    <rPh sb="651" eb="653">
      <t>ゲンリョウ</t>
    </rPh>
    <rPh sb="653" eb="654">
      <t>マイ</t>
    </rPh>
    <rPh sb="654" eb="657">
      <t>リヨウリツ</t>
    </rPh>
    <rPh sb="662" eb="664">
      <t>ゲンリョウ</t>
    </rPh>
    <rPh sb="664" eb="665">
      <t>マイ</t>
    </rPh>
    <rPh sb="671" eb="673">
      <t>セイシュ</t>
    </rPh>
    <rPh sb="673" eb="674">
      <t>チュウ</t>
    </rPh>
    <rPh sb="680" eb="681">
      <t>オヨ</t>
    </rPh>
    <rPh sb="688" eb="690">
      <t>リヨウ</t>
    </rPh>
    <rPh sb="693" eb="695">
      <t>ワリアイ</t>
    </rPh>
    <rPh sb="699" eb="701">
      <t>カンザン</t>
    </rPh>
    <rPh sb="703" eb="704">
      <t>アラワ</t>
    </rPh>
    <rPh sb="706" eb="708">
      <t>スウチ</t>
    </rPh>
    <rPh sb="713" eb="715">
      <t>ゲンカ</t>
    </rPh>
    <rPh sb="715" eb="717">
      <t>ケイサン</t>
    </rPh>
    <rPh sb="717" eb="718">
      <t>トウ</t>
    </rPh>
    <rPh sb="719" eb="722">
      <t>ケイザイテキ</t>
    </rPh>
    <rPh sb="723" eb="724">
      <t>メン</t>
    </rPh>
    <rPh sb="730" eb="731">
      <t>アジ</t>
    </rPh>
    <rPh sb="734" eb="736">
      <t>タカ</t>
    </rPh>
    <rPh sb="738" eb="739">
      <t>シュ</t>
    </rPh>
    <rPh sb="739" eb="740">
      <t>シツ</t>
    </rPh>
    <rPh sb="740" eb="742">
      <t>カンリ</t>
    </rPh>
    <rPh sb="743" eb="744">
      <t>メン</t>
    </rPh>
    <rPh sb="748" eb="750">
      <t>シヒョウ</t>
    </rPh>
    <rPh sb="756" eb="758">
      <t>キタイ</t>
    </rPh>
    <rPh sb="765" eb="767">
      <t>カコ</t>
    </rPh>
    <rPh sb="768" eb="770">
      <t>セイシュ</t>
    </rPh>
    <rPh sb="770" eb="772">
      <t>セイゾウ</t>
    </rPh>
    <rPh sb="772" eb="774">
      <t>ジョウキョウ</t>
    </rPh>
    <rPh sb="774" eb="775">
      <t>トウ</t>
    </rPh>
    <rPh sb="775" eb="777">
      <t>チョウサ</t>
    </rPh>
    <rPh sb="783" eb="786">
      <t>リヨウリツ</t>
    </rPh>
    <rPh sb="787" eb="788">
      <t>アタイ</t>
    </rPh>
    <phoneticPr fontId="1"/>
  </si>
  <si>
    <t xml:space="preserve">【はじめに】
　もろみエールは、一般的な醪経過簿をベースとし、各種分析値を入力することにより醸造理論に基づいた管理指標を自動計算するツールです。もろみ管理に広く利用されているA-B直線やBMDのほか、後述する「溶解度」や「発酵/溶解比」といった独自指標を設けています。
　Ver3.1からは、名古屋国税局管内清酒製造者より令和４、５酒造年度全国新酒鑑評会出品酒のデータをご提供いただき、「溶解度」、「発酵度」、「発酵/溶解比」の最大値と最小値を、比較グラフとして表示可能にしました。また、新指標として後述する「原料米利用率」を導入しました。
　なお、本ツールの正確性・妥当性等については細心の注意を払っておりますが、その保証をするものではありません。
</t>
    <rPh sb="75" eb="77">
      <t>カンリ</t>
    </rPh>
    <rPh sb="78" eb="79">
      <t>ヒロ</t>
    </rPh>
    <rPh sb="80" eb="82">
      <t>リヨウ</t>
    </rPh>
    <rPh sb="100" eb="102">
      <t>コウジュツ</t>
    </rPh>
    <rPh sb="105" eb="108">
      <t>ヨウカイド</t>
    </rPh>
    <rPh sb="111" eb="113">
      <t>ハッコウ</t>
    </rPh>
    <rPh sb="114" eb="116">
      <t>ヨウカイ</t>
    </rPh>
    <rPh sb="116" eb="117">
      <t>ヒ</t>
    </rPh>
    <rPh sb="122" eb="124">
      <t>ドクジ</t>
    </rPh>
    <rPh sb="124" eb="126">
      <t>シヒョウ</t>
    </rPh>
    <rPh sb="127" eb="128">
      <t>モウ</t>
    </rPh>
    <rPh sb="179" eb="180">
      <t>シュ</t>
    </rPh>
    <rPh sb="186" eb="188">
      <t>テイキョウ</t>
    </rPh>
    <rPh sb="194" eb="197">
      <t>ヨウカイド</t>
    </rPh>
    <rPh sb="206" eb="208">
      <t>ハッコウ</t>
    </rPh>
    <rPh sb="209" eb="211">
      <t>ヨウカイ</t>
    </rPh>
    <rPh sb="211" eb="212">
      <t>ヒ</t>
    </rPh>
    <rPh sb="216" eb="217">
      <t>チ</t>
    </rPh>
    <rPh sb="220" eb="221">
      <t>チ</t>
    </rPh>
    <rPh sb="223" eb="225">
      <t>ヒカク</t>
    </rPh>
    <rPh sb="231" eb="233">
      <t>ヒョウジ</t>
    </rPh>
    <rPh sb="233" eb="235">
      <t>カノウ</t>
    </rPh>
    <rPh sb="250" eb="252">
      <t>コウジュツ</t>
    </rPh>
    <rPh sb="275" eb="276">
      <t>ホン</t>
    </rPh>
    <rPh sb="280" eb="283">
      <t>セイカクセイ</t>
    </rPh>
    <rPh sb="284" eb="287">
      <t>ダトウセイ</t>
    </rPh>
    <rPh sb="287" eb="288">
      <t>トウ</t>
    </rPh>
    <rPh sb="293" eb="295">
      <t>サイシン</t>
    </rPh>
    <rPh sb="296" eb="298">
      <t>チュウイ</t>
    </rPh>
    <rPh sb="299" eb="300">
      <t>ハラ</t>
    </rPh>
    <rPh sb="310" eb="312">
      <t>ホショウ</t>
    </rPh>
    <phoneticPr fontId="1"/>
  </si>
  <si>
    <t>もろみエールの指標名称を溶解度、発酵度、発酵/溶解比に改名した。
１つのブックに５仕込みを記録し、記録した仕込み間にて比較可能にした。
原料処理事績をロットごとに入力可能とした。
併せて目標設定と他のもろみとの比較機能を削除した。</t>
    <rPh sb="7" eb="9">
      <t>シヒョウ</t>
    </rPh>
    <rPh sb="9" eb="11">
      <t>メイショウ</t>
    </rPh>
    <rPh sb="12" eb="15">
      <t>ヨウカイド</t>
    </rPh>
    <rPh sb="16" eb="18">
      <t>ハッコウ</t>
    </rPh>
    <rPh sb="18" eb="19">
      <t>ド</t>
    </rPh>
    <rPh sb="20" eb="22">
      <t>ハッコウ</t>
    </rPh>
    <rPh sb="23" eb="25">
      <t>ヨウカイ</t>
    </rPh>
    <rPh sb="25" eb="26">
      <t>ヒ</t>
    </rPh>
    <rPh sb="27" eb="29">
      <t>カイメイ</t>
    </rPh>
    <rPh sb="41" eb="43">
      <t>シコ</t>
    </rPh>
    <rPh sb="45" eb="47">
      <t>キロク</t>
    </rPh>
    <rPh sb="49" eb="51">
      <t>キロク</t>
    </rPh>
    <rPh sb="53" eb="55">
      <t>シコ</t>
    </rPh>
    <rPh sb="56" eb="57">
      <t>カン</t>
    </rPh>
    <rPh sb="59" eb="61">
      <t>ヒカク</t>
    </rPh>
    <rPh sb="61" eb="63">
      <t>カノウ</t>
    </rPh>
    <rPh sb="68" eb="70">
      <t>ゲンリョウ</t>
    </rPh>
    <rPh sb="70" eb="72">
      <t>ショリ</t>
    </rPh>
    <rPh sb="72" eb="74">
      <t>ジセキ</t>
    </rPh>
    <rPh sb="81" eb="83">
      <t>ニュウリョク</t>
    </rPh>
    <rPh sb="83" eb="85">
      <t>カノウ</t>
    </rPh>
    <rPh sb="90" eb="91">
      <t>アワ</t>
    </rPh>
    <rPh sb="93" eb="95">
      <t>モクヒョウ</t>
    </rPh>
    <rPh sb="95" eb="97">
      <t>セッテイ</t>
    </rPh>
    <rPh sb="98" eb="99">
      <t>タ</t>
    </rPh>
    <rPh sb="105" eb="107">
      <t>ヒカク</t>
    </rPh>
    <rPh sb="107" eb="109">
      <t>キノウ</t>
    </rPh>
    <rPh sb="110" eb="112">
      <t>サクジョ</t>
    </rPh>
    <phoneticPr fontId="1"/>
  </si>
  <si>
    <t>田島健一郎</t>
    <rPh sb="0" eb="5">
      <t>タジマケンイチロウ</t>
    </rPh>
    <phoneticPr fontId="1"/>
  </si>
  <si>
    <r>
      <t>【必要最小限の入力事項その２】</t>
    </r>
    <r>
      <rPr>
        <b/>
        <sz val="11"/>
        <color theme="1"/>
        <rFont val="ＭＳ Ｐゴシック"/>
        <family val="3"/>
        <charset val="128"/>
        <scheme val="minor"/>
      </rPr>
      <t>「〇、△、□、×、◎号」ワークシート</t>
    </r>
    <r>
      <rPr>
        <sz val="11"/>
        <color theme="1"/>
        <rFont val="ＭＳ Ｐゴシック"/>
        <family val="2"/>
        <charset val="128"/>
        <scheme val="minor"/>
      </rPr>
      <t xml:space="preserve">
</t>
    </r>
    <r>
      <rPr>
        <sz val="11"/>
        <color rgb="FFFF0000"/>
        <rFont val="ＭＳ Ｐゴシック"/>
        <family val="3"/>
        <charset val="128"/>
        <scheme val="minor"/>
      </rPr>
      <t>　・日々の追水添加量　　　・日々のボーメ（日本酒度）</t>
    </r>
    <r>
      <rPr>
        <sz val="11"/>
        <color theme="1"/>
        <rFont val="ＭＳ Ｐゴシック"/>
        <family val="2"/>
        <charset val="128"/>
        <scheme val="minor"/>
      </rPr>
      <t xml:space="preserve">
　</t>
    </r>
    <r>
      <rPr>
        <sz val="11"/>
        <color rgb="FFFF0000"/>
        <rFont val="ＭＳ Ｐゴシック"/>
        <family val="3"/>
        <charset val="128"/>
        <scheme val="minor"/>
      </rPr>
      <t>・アルコール度数</t>
    </r>
    <r>
      <rPr>
        <sz val="11"/>
        <color theme="1"/>
        <rFont val="ＭＳ Ｐゴシック"/>
        <family val="2"/>
        <charset val="128"/>
        <scheme val="minor"/>
      </rPr>
      <t>　を入力します。
　その結果、BMD、エキス分、原エキス分が計算されて表示されます。
（注意点）
　数値以外は入力できないよう設定されています。また、数値の入力は直接入力又はコピーペースト、オートフィルにより入力してください。</t>
    </r>
    <r>
      <rPr>
        <b/>
        <sz val="11"/>
        <color rgb="FFFF0000"/>
        <rFont val="ＭＳ Ｐゴシック"/>
        <family val="3"/>
        <charset val="128"/>
        <scheme val="minor"/>
      </rPr>
      <t>セルの数値をドラッグアンドドロップにて移動させると数式の設定がずれて正しい値が表示されません。</t>
    </r>
    <r>
      <rPr>
        <sz val="11"/>
        <color theme="1"/>
        <rFont val="ＭＳ Ｐゴシック"/>
        <family val="2"/>
        <charset val="128"/>
        <scheme val="minor"/>
      </rPr>
      <t xml:space="preserve">
（注意点２）
　醪経過描画ツールVer2に掲載していました液化力、発酵力、糖化力の指標は非表示にしています。また、このワークシートは設定により演算式を変更できないようにワークシートの保護の設定をしています。これらの指標を表示されたい方はワークシート保護を解除（一番下の説明を参照）して再表示させてください。</t>
    </r>
    <rPh sb="1" eb="3">
      <t>ヒツヨウ</t>
    </rPh>
    <rPh sb="3" eb="6">
      <t>サイショウゲン</t>
    </rPh>
    <rPh sb="7" eb="9">
      <t>ニュウリョク</t>
    </rPh>
    <rPh sb="9" eb="11">
      <t>ジコウ</t>
    </rPh>
    <rPh sb="36" eb="38">
      <t>ヒビ</t>
    </rPh>
    <rPh sb="39" eb="40">
      <t>オ</t>
    </rPh>
    <rPh sb="40" eb="41">
      <t>ミズ</t>
    </rPh>
    <rPh sb="41" eb="43">
      <t>テンカ</t>
    </rPh>
    <rPh sb="43" eb="44">
      <t>リョウ</t>
    </rPh>
    <rPh sb="48" eb="50">
      <t>ヒビ</t>
    </rPh>
    <rPh sb="55" eb="58">
      <t>ニホンシュ</t>
    </rPh>
    <rPh sb="58" eb="59">
      <t>ド</t>
    </rPh>
    <rPh sb="68" eb="70">
      <t>ドスウ</t>
    </rPh>
    <rPh sb="72" eb="74">
      <t>ニュウリョク</t>
    </rPh>
    <rPh sb="82" eb="84">
      <t>ケッカ</t>
    </rPh>
    <rPh sb="92" eb="93">
      <t>ブン</t>
    </rPh>
    <rPh sb="94" eb="95">
      <t>ハラ</t>
    </rPh>
    <rPh sb="98" eb="99">
      <t>ブン</t>
    </rPh>
    <rPh sb="100" eb="102">
      <t>ケイサン</t>
    </rPh>
    <rPh sb="105" eb="107">
      <t>ヒョウジ</t>
    </rPh>
    <rPh sb="114" eb="117">
      <t>チュウイテン</t>
    </rPh>
    <rPh sb="232" eb="235">
      <t>チュウイテン</t>
    </rPh>
    <rPh sb="239" eb="244">
      <t>モロミケイカビョウガ</t>
    </rPh>
    <rPh sb="252" eb="254">
      <t>ケイサイ</t>
    </rPh>
    <rPh sb="260" eb="262">
      <t>エキカ</t>
    </rPh>
    <rPh sb="262" eb="263">
      <t>リョク</t>
    </rPh>
    <rPh sb="264" eb="266">
      <t>ハッコウ</t>
    </rPh>
    <rPh sb="266" eb="267">
      <t>リョク</t>
    </rPh>
    <rPh sb="268" eb="270">
      <t>トウカ</t>
    </rPh>
    <rPh sb="270" eb="271">
      <t>リョク</t>
    </rPh>
    <rPh sb="272" eb="274">
      <t>シヒョウ</t>
    </rPh>
    <rPh sb="275" eb="278">
      <t>ヒヒョウジ</t>
    </rPh>
    <rPh sb="297" eb="299">
      <t>セッテイ</t>
    </rPh>
    <rPh sb="302" eb="305">
      <t>エンザンシキ</t>
    </rPh>
    <rPh sb="306" eb="308">
      <t>ヘンコウ</t>
    </rPh>
    <rPh sb="322" eb="324">
      <t>ホゴ</t>
    </rPh>
    <rPh sb="325" eb="327">
      <t>セッテイ</t>
    </rPh>
    <rPh sb="338" eb="340">
      <t>シヒョウ</t>
    </rPh>
    <rPh sb="341" eb="343">
      <t>ヒョウジ</t>
    </rPh>
    <rPh sb="347" eb="348">
      <t>カタ</t>
    </rPh>
    <rPh sb="355" eb="357">
      <t>ホゴ</t>
    </rPh>
    <rPh sb="358" eb="360">
      <t>カイジョ</t>
    </rPh>
    <rPh sb="361" eb="364">
      <t>イチバンシタ</t>
    </rPh>
    <rPh sb="365" eb="367">
      <t>セツメイ</t>
    </rPh>
    <rPh sb="368" eb="370">
      <t>サンショウ</t>
    </rPh>
    <rPh sb="373" eb="374">
      <t>サイ</t>
    </rPh>
    <rPh sb="374" eb="376">
      <t>ヒョウジ</t>
    </rPh>
    <phoneticPr fontId="1"/>
  </si>
  <si>
    <t>発酵/溶解比</t>
    <rPh sb="0" eb="2">
      <t>ハッコウ</t>
    </rPh>
    <rPh sb="3" eb="5">
      <t>ヨウカイ</t>
    </rPh>
    <rPh sb="5" eb="6">
      <t>ヒ</t>
    </rPh>
    <phoneticPr fontId="1"/>
  </si>
  <si>
    <r>
      <t>【溶解度・発酵度・発酵/溶解比などの表示】</t>
    </r>
    <r>
      <rPr>
        <b/>
        <sz val="11"/>
        <color theme="1"/>
        <rFont val="ＭＳ Ｐゴシック"/>
        <family val="3"/>
        <charset val="128"/>
        <scheme val="minor"/>
      </rPr>
      <t>「〇、△、□、×、◎号」ワークシート</t>
    </r>
    <r>
      <rPr>
        <sz val="11"/>
        <color theme="1"/>
        <rFont val="ＭＳ Ｐゴシック"/>
        <family val="2"/>
        <charset val="128"/>
        <scheme val="minor"/>
      </rPr>
      <t xml:space="preserve">
　仕込配合、ボーメ（日本酒度）及びアルコール度数から</t>
    </r>
    <r>
      <rPr>
        <sz val="11"/>
        <color rgb="FFFF0000"/>
        <rFont val="ＭＳ Ｐゴシック"/>
        <family val="3"/>
        <charset val="128"/>
        <scheme val="minor"/>
      </rPr>
      <t>溶解度、発酵度、発酵/溶解比などのほか、日々の汲水歩合が表示</t>
    </r>
    <r>
      <rPr>
        <sz val="11"/>
        <color theme="1"/>
        <rFont val="ＭＳ Ｐゴシック"/>
        <family val="2"/>
        <charset val="128"/>
        <scheme val="minor"/>
      </rPr>
      <t xml:space="preserve">されていることを確認できます。
</t>
    </r>
    <rPh sb="1" eb="4">
      <t>ヨウカイド</t>
    </rPh>
    <rPh sb="5" eb="8">
      <t>ハッコウド</t>
    </rPh>
    <rPh sb="9" eb="11">
      <t>ハッコウ</t>
    </rPh>
    <rPh sb="12" eb="14">
      <t>ヨウカイ</t>
    </rPh>
    <rPh sb="14" eb="15">
      <t>ヒ</t>
    </rPh>
    <rPh sb="18" eb="20">
      <t>ヒョウジ</t>
    </rPh>
    <phoneticPr fontId="1"/>
  </si>
  <si>
    <r>
      <t>【醪経過の比較】</t>
    </r>
    <r>
      <rPr>
        <b/>
        <sz val="11"/>
        <color theme="1"/>
        <rFont val="ＭＳ Ｐゴシック"/>
        <family val="3"/>
        <charset val="128"/>
        <scheme val="minor"/>
      </rPr>
      <t>「グラフ」ワークシート</t>
    </r>
    <r>
      <rPr>
        <sz val="11"/>
        <color theme="1"/>
        <rFont val="ＭＳ Ｐゴシック"/>
        <family val="2"/>
        <charset val="128"/>
        <scheme val="minor"/>
      </rPr>
      <t xml:space="preserve">
　溶解度、発酵度、発酵/溶解比の推移が同じブックに入力した他の醪と比較することができます。
　もろみ間で溶け具合や発酵の進み方が高いのか、あるいは低いのかを把握することができます。</t>
    </r>
    <rPh sb="1" eb="2">
      <t>モロミ</t>
    </rPh>
    <rPh sb="2" eb="4">
      <t>ケイカ</t>
    </rPh>
    <rPh sb="5" eb="7">
      <t>ヒカク</t>
    </rPh>
    <rPh sb="21" eb="24">
      <t>ヨウカイド</t>
    </rPh>
    <rPh sb="25" eb="27">
      <t>ハッコウ</t>
    </rPh>
    <rPh sb="27" eb="28">
      <t>ド</t>
    </rPh>
    <rPh sb="29" eb="31">
      <t>ハッコウ</t>
    </rPh>
    <rPh sb="32" eb="34">
      <t>ヨウカイ</t>
    </rPh>
    <rPh sb="34" eb="35">
      <t>ヒ</t>
    </rPh>
    <rPh sb="36" eb="38">
      <t>スイイ</t>
    </rPh>
    <rPh sb="39" eb="40">
      <t>オナ</t>
    </rPh>
    <rPh sb="45" eb="47">
      <t>ニュウリョク</t>
    </rPh>
    <rPh sb="49" eb="50">
      <t>ホカ</t>
    </rPh>
    <rPh sb="51" eb="52">
      <t>モロミ</t>
    </rPh>
    <rPh sb="53" eb="55">
      <t>ヒカク</t>
    </rPh>
    <rPh sb="70" eb="71">
      <t>カン</t>
    </rPh>
    <rPh sb="73" eb="75">
      <t>グアイ</t>
    </rPh>
    <rPh sb="76" eb="78">
      <t>ハッコウ</t>
    </rPh>
    <rPh sb="79" eb="80">
      <t>スス</t>
    </rPh>
    <rPh sb="81" eb="82">
      <t>カタ</t>
    </rPh>
    <rPh sb="83" eb="84">
      <t>タカ</t>
    </rPh>
    <rPh sb="87" eb="88">
      <t>ヒク</t>
    </rPh>
    <rPh sb="97" eb="99">
      <t>ハアク</t>
    </rPh>
    <phoneticPr fontId="1"/>
  </si>
  <si>
    <t>溶解度、発酵度、発酵/溶解比による目標設定を可能にした。
ただし、ver3.3での変更事項のうち、１つのブックに５仕込みを記録する構成とはせずに、また目標設定と他の醪との比較機能は削除していない。</t>
    <rPh sb="0" eb="3">
      <t>ヨウカイド</t>
    </rPh>
    <rPh sb="4" eb="6">
      <t>ハッコウ</t>
    </rPh>
    <rPh sb="6" eb="7">
      <t>ド</t>
    </rPh>
    <rPh sb="8" eb="10">
      <t>ハッコウ</t>
    </rPh>
    <rPh sb="11" eb="13">
      <t>ヨウカイ</t>
    </rPh>
    <rPh sb="13" eb="14">
      <t>ヒ</t>
    </rPh>
    <rPh sb="17" eb="19">
      <t>モクヒョウ</t>
    </rPh>
    <rPh sb="19" eb="21">
      <t>セッテイ</t>
    </rPh>
    <rPh sb="22" eb="24">
      <t>カノウ</t>
    </rPh>
    <rPh sb="41" eb="43">
      <t>ヘンコウ</t>
    </rPh>
    <rPh sb="43" eb="45">
      <t>ジコウ</t>
    </rPh>
    <rPh sb="57" eb="59">
      <t>シコ</t>
    </rPh>
    <rPh sb="61" eb="63">
      <t>キロク</t>
    </rPh>
    <rPh sb="65" eb="67">
      <t>コウセイ</t>
    </rPh>
    <rPh sb="75" eb="77">
      <t>モクヒョウ</t>
    </rPh>
    <rPh sb="77" eb="79">
      <t>セッテイ</t>
    </rPh>
    <rPh sb="80" eb="81">
      <t>タ</t>
    </rPh>
    <rPh sb="82" eb="83">
      <t>モロミ</t>
    </rPh>
    <rPh sb="85" eb="87">
      <t>ヒカク</t>
    </rPh>
    <rPh sb="87" eb="89">
      <t>キノウ</t>
    </rPh>
    <rPh sb="90" eb="92">
      <t>サクジョ</t>
    </rPh>
    <phoneticPr fontId="1"/>
  </si>
  <si>
    <r>
      <t>【まず最初に】</t>
    </r>
    <r>
      <rPr>
        <b/>
        <sz val="11"/>
        <color theme="1"/>
        <rFont val="ＭＳ Ｐゴシック"/>
        <family val="3"/>
        <charset val="128"/>
        <scheme val="minor"/>
      </rPr>
      <t>「〇、△、□、×、◎号」ワークシート</t>
    </r>
    <r>
      <rPr>
        <sz val="11"/>
        <color theme="1"/>
        <rFont val="ＭＳ Ｐゴシック"/>
        <family val="2"/>
        <charset val="128"/>
        <scheme val="minor"/>
      </rPr>
      <t xml:space="preserve">
　</t>
    </r>
    <r>
      <rPr>
        <sz val="11"/>
        <color rgb="FFFF0000"/>
        <rFont val="ＭＳ Ｐゴシック"/>
        <family val="3"/>
        <charset val="128"/>
        <scheme val="minor"/>
      </rPr>
      <t>〇号、△号、□号、×号、◎号のいずれかのワークシート</t>
    </r>
    <r>
      <rPr>
        <sz val="11"/>
        <color theme="1"/>
        <rFont val="ＭＳ Ｐゴシック"/>
        <family val="2"/>
        <charset val="128"/>
        <scheme val="minor"/>
      </rPr>
      <t>の名称を仕込名に変えます。
（注意点1）
　もろみエールVer3.4はもろみ経過簿のワークシートが５つあり、各々のワークシートに１仕込みずつ入力することがでます。したがって、１つのファイルに最大５仕込みを入力することができます。それ以上の経過簿の追加にはエクセルファイル（ブック）のコピーをお願いします。
（注意点２）
　オレンジで網掛けしている箇所は自動で計算されて表示される箇所であるため、入力することができません。オレンジ色の配色が目に刺激的である場合は、</t>
    </r>
    <r>
      <rPr>
        <sz val="11"/>
        <color rgb="FF0070C0"/>
        <rFont val="ＭＳ Ｐゴシック"/>
        <family val="3"/>
        <charset val="128"/>
        <scheme val="minor"/>
      </rPr>
      <t>「グレースケール」</t>
    </r>
    <r>
      <rPr>
        <sz val="11"/>
        <color theme="1"/>
        <rFont val="ＭＳ Ｐゴシック"/>
        <family val="2"/>
        <charset val="128"/>
        <scheme val="minor"/>
      </rPr>
      <t>を選択してしてください。</t>
    </r>
    <rPh sb="3" eb="5">
      <t>サイショ</t>
    </rPh>
    <rPh sb="17" eb="18">
      <t>ゴウ</t>
    </rPh>
    <rPh sb="28" eb="29">
      <t>ゴウ</t>
    </rPh>
    <rPh sb="31" eb="32">
      <t>ゴウ</t>
    </rPh>
    <rPh sb="34" eb="35">
      <t>ゴウ</t>
    </rPh>
    <rPh sb="37" eb="38">
      <t>ゴウ</t>
    </rPh>
    <rPh sb="40" eb="41">
      <t>ゴウ</t>
    </rPh>
    <rPh sb="54" eb="56">
      <t>メイショウ</t>
    </rPh>
    <rPh sb="57" eb="59">
      <t>シコミ</t>
    </rPh>
    <rPh sb="59" eb="60">
      <t>メイ</t>
    </rPh>
    <rPh sb="61" eb="62">
      <t>カ</t>
    </rPh>
    <rPh sb="68" eb="71">
      <t>チュウイテン</t>
    </rPh>
    <rPh sb="91" eb="93">
      <t>ケイカ</t>
    </rPh>
    <rPh sb="93" eb="94">
      <t>ボ</t>
    </rPh>
    <rPh sb="107" eb="109">
      <t>オノオノ</t>
    </rPh>
    <rPh sb="118" eb="120">
      <t>シコ</t>
    </rPh>
    <rPh sb="123" eb="125">
      <t>ニュウリョク</t>
    </rPh>
    <rPh sb="148" eb="150">
      <t>サイダイ</t>
    </rPh>
    <rPh sb="155" eb="157">
      <t>ニュウリョク</t>
    </rPh>
    <rPh sb="169" eb="171">
      <t>イジョウ</t>
    </rPh>
    <rPh sb="172" eb="174">
      <t>ケイカ</t>
    </rPh>
    <rPh sb="174" eb="175">
      <t>ボ</t>
    </rPh>
    <rPh sb="176" eb="178">
      <t>ツイカ</t>
    </rPh>
    <rPh sb="207" eb="210">
      <t>チュウイテン</t>
    </rPh>
    <rPh sb="219" eb="221">
      <t>アミカ</t>
    </rPh>
    <rPh sb="226" eb="228">
      <t>カショ</t>
    </rPh>
    <rPh sb="229" eb="231">
      <t>ジドウ</t>
    </rPh>
    <rPh sb="232" eb="234">
      <t>ケイサン</t>
    </rPh>
    <rPh sb="237" eb="239">
      <t>ヒョウジ</t>
    </rPh>
    <rPh sb="242" eb="244">
      <t>カショ</t>
    </rPh>
    <rPh sb="250" eb="252">
      <t>ニュウリョク</t>
    </rPh>
    <rPh sb="267" eb="268">
      <t>イロ</t>
    </rPh>
    <rPh sb="269" eb="271">
      <t>ハイショク</t>
    </rPh>
    <rPh sb="272" eb="273">
      <t>メ</t>
    </rPh>
    <rPh sb="274" eb="277">
      <t>シゲキテキ</t>
    </rPh>
    <rPh sb="280" eb="282">
      <t>バアイ</t>
    </rPh>
    <rPh sb="294" eb="296">
      <t>センタク</t>
    </rPh>
    <phoneticPr fontId="1"/>
  </si>
  <si>
    <t>Ver3.4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</si>
</sst>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_ "/>
    <numFmt numFmtId="177" formatCode="0.00_ "/>
    <numFmt numFmtId="178" formatCode="0.0_ "/>
    <numFmt numFmtId="179" formatCode="m/d;@"/>
    <numFmt numFmtId="180" formatCode="h:mm;@"/>
    <numFmt numFmtId="181" formatCode="0.00000_);[Red]\(0.00000\)"/>
    <numFmt numFmtId="182" formatCode="0.00000_ "/>
    <numFmt numFmtId="183" formatCode="0.0_);[Red]\(0.0\)"/>
    <numFmt numFmtId="184" formatCode="0_ "/>
    <numFmt numFmtId="185" formatCode="0.0%"/>
    <numFmt numFmtId="186" formatCode="yyyy/m/d;@"/>
    <numFmt numFmtId="187" formatCode="0.0"/>
  </numFmts>
  <fonts count="39">
    <font>
      <sz val="11"/>
      <color theme="1"/>
      <name val="ＭＳ Ｐゴシック"/>
      <family val="2"/>
      <charset val="128"/>
      <scheme val="minor"/>
    </font>
    <font>
      <sz val="6"/>
      <name val="ＭＳ Ｐゴシック"/>
      <family val="2"/>
      <charset val="128"/>
      <scheme val="minor"/>
    </font>
    <font>
      <sz val="18"/>
      <color theme="1"/>
      <name val="ＭＳ Ｐゴシック"/>
      <family val="3"/>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indexed="81"/>
      <name val="ＭＳ Ｐゴシック"/>
      <family val="3"/>
      <charset val="128"/>
    </font>
    <font>
      <sz val="8"/>
      <color theme="1"/>
      <name val="ＭＳ Ｐゴシック"/>
      <family val="3"/>
      <charset val="128"/>
      <scheme val="minor"/>
    </font>
    <font>
      <sz val="12"/>
      <color theme="1"/>
      <name val="ＭＳ Ｐゴシック"/>
      <family val="2"/>
      <charset val="128"/>
      <scheme val="minor"/>
    </font>
    <font>
      <sz val="12"/>
      <color theme="1"/>
      <name val="ＭＳ Ｐゴシック"/>
      <family val="3"/>
      <charset val="128"/>
      <scheme val="minor"/>
    </font>
    <font>
      <sz val="18"/>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6"/>
      <color theme="1"/>
      <name val="ＭＳ Ｐゴシック"/>
      <family val="2"/>
      <charset val="128"/>
      <scheme val="minor"/>
    </font>
    <font>
      <sz val="9"/>
      <color theme="1"/>
      <name val="ＭＳ Ｐゴシック"/>
      <family val="3"/>
      <charset val="128"/>
      <scheme val="minor"/>
    </font>
    <font>
      <sz val="12"/>
      <color rgb="FFFF0000"/>
      <name val="ＭＳ Ｐゴシック"/>
      <family val="3"/>
      <charset val="128"/>
      <scheme val="minor"/>
    </font>
    <font>
      <sz val="12"/>
      <name val="ＭＳ Ｐゴシック"/>
      <family val="3"/>
      <charset val="128"/>
      <scheme val="minor"/>
    </font>
    <font>
      <sz val="9"/>
      <color theme="1"/>
      <name val="ＭＳ Ｐゴシック"/>
      <family val="2"/>
      <charset val="128"/>
      <scheme val="minor"/>
    </font>
    <font>
      <sz val="9"/>
      <color indexed="81"/>
      <name val="MS P ゴシック"/>
      <family val="3"/>
      <charset val="128"/>
    </font>
    <font>
      <sz val="8"/>
      <color theme="1"/>
      <name val="ＭＳ Ｐゴシック"/>
      <family val="2"/>
      <charset val="128"/>
      <scheme val="minor"/>
    </font>
    <font>
      <sz val="11"/>
      <name val="ＭＳ Ｐゴシック"/>
      <family val="3"/>
      <charset val="128"/>
      <scheme val="minor"/>
    </font>
    <font>
      <u/>
      <sz val="9"/>
      <color indexed="81"/>
      <name val="MS P ゴシック"/>
      <family val="3"/>
      <charset val="128"/>
    </font>
    <font>
      <sz val="11"/>
      <name val="ＭＳ Ｐゴシック"/>
      <family val="2"/>
      <charset val="128"/>
      <scheme val="minor"/>
    </font>
    <font>
      <sz val="9"/>
      <color indexed="81"/>
      <name val="ＭＳ Ｐゴシック"/>
      <family val="3"/>
      <charset val="128"/>
    </font>
    <font>
      <sz val="16"/>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scheme val="minor"/>
    </font>
    <font>
      <sz val="6"/>
      <name val="ＭＳ Ｐゴシック"/>
      <family val="3"/>
      <charset val="128"/>
      <scheme val="minor"/>
    </font>
    <font>
      <sz val="10"/>
      <color theme="1"/>
      <name val="ＭＳ Ｐゴシック"/>
      <family val="2"/>
      <charset val="128"/>
      <scheme val="minor"/>
    </font>
    <font>
      <sz val="18"/>
      <color rgb="FFFF0000"/>
      <name val="ＭＳ Ｐゴシック"/>
      <family val="2"/>
      <charset val="128"/>
      <scheme val="minor"/>
    </font>
    <font>
      <sz val="6"/>
      <color theme="1"/>
      <name val="ＭＳ Ｐゴシック"/>
      <family val="3"/>
      <charset val="128"/>
      <scheme val="minor"/>
    </font>
    <font>
      <sz val="12"/>
      <color theme="1"/>
      <name val="ＭＳ Ｐゴシック"/>
      <family val="2"/>
      <scheme val="minor"/>
    </font>
    <font>
      <sz val="12"/>
      <name val="ＭＳ Ｐゴシック"/>
      <family val="2"/>
      <charset val="128"/>
      <scheme val="minor"/>
    </font>
    <font>
      <b/>
      <sz val="9"/>
      <color indexed="81"/>
      <name val="MS P ゴシック"/>
      <family val="3"/>
      <charset val="128"/>
    </font>
    <font>
      <b/>
      <sz val="11"/>
      <color theme="1"/>
      <name val="ＭＳ Ｐゴシック"/>
      <family val="3"/>
      <charset val="128"/>
      <scheme val="minor"/>
    </font>
    <font>
      <sz val="11"/>
      <color rgb="FFFF0000"/>
      <name val="ＭＳ Ｐゴシック"/>
      <family val="3"/>
      <charset val="128"/>
      <scheme val="minor"/>
    </font>
    <font>
      <sz val="11"/>
      <color rgb="FF0070C0"/>
      <name val="ＭＳ Ｐゴシック"/>
      <family val="3"/>
      <charset val="128"/>
      <scheme val="minor"/>
    </font>
    <font>
      <b/>
      <sz val="11"/>
      <color rgb="FFFF0000"/>
      <name val="ＭＳ Ｐゴシック"/>
      <family val="3"/>
      <charset val="128"/>
      <scheme val="minor"/>
    </font>
  </fonts>
  <fills count="12">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7"/>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s>
  <cellStyleXfs count="3">
    <xf numFmtId="0" fontId="0" fillId="0" borderId="0">
      <alignment vertical="center"/>
    </xf>
    <xf numFmtId="0" fontId="4" fillId="0" borderId="0"/>
    <xf numFmtId="0" fontId="27" fillId="0" borderId="0"/>
  </cellStyleXfs>
  <cellXfs count="1029">
    <xf numFmtId="0" fontId="0" fillId="0" borderId="0" xfId="0">
      <alignment vertical="center"/>
    </xf>
    <xf numFmtId="0" fontId="0" fillId="3" borderId="0" xfId="0" applyFill="1">
      <alignment vertical="center"/>
    </xf>
    <xf numFmtId="0" fontId="0" fillId="0" borderId="0" xfId="0" applyAlignment="1">
      <alignment horizontal="center" vertical="center"/>
    </xf>
    <xf numFmtId="0" fontId="0" fillId="4" borderId="0" xfId="0" applyFill="1">
      <alignment vertical="center"/>
    </xf>
    <xf numFmtId="0" fontId="0" fillId="0" borderId="0" xfId="0" applyFill="1">
      <alignment vertical="center"/>
    </xf>
    <xf numFmtId="0" fontId="0" fillId="5" borderId="0" xfId="0" applyFill="1">
      <alignment vertical="center"/>
    </xf>
    <xf numFmtId="0" fontId="0" fillId="3" borderId="0" xfId="0" applyFill="1" applyBorder="1" applyAlignment="1">
      <alignment horizontal="center" vertical="center"/>
    </xf>
    <xf numFmtId="0" fontId="5" fillId="0" borderId="0" xfId="1" applyFont="1" applyAlignment="1">
      <alignment horizontal="right" vertical="center"/>
    </xf>
    <xf numFmtId="177" fontId="5" fillId="0" borderId="0" xfId="1" applyNumberFormat="1" applyFont="1" applyAlignment="1">
      <alignment horizontal="right" vertical="center"/>
    </xf>
    <xf numFmtId="178" fontId="4" fillId="0" borderId="13" xfId="1" applyNumberFormat="1" applyBorder="1" applyAlignment="1">
      <alignment vertical="center"/>
    </xf>
    <xf numFmtId="181" fontId="4" fillId="0" borderId="13" xfId="1" applyNumberFormat="1" applyBorder="1" applyAlignment="1">
      <alignment horizontal="right" vertical="center"/>
    </xf>
    <xf numFmtId="182" fontId="4" fillId="0" borderId="14" xfId="1" applyNumberFormat="1" applyBorder="1" applyAlignment="1">
      <alignment vertical="center"/>
    </xf>
    <xf numFmtId="182" fontId="4" fillId="0" borderId="15" xfId="1" applyNumberFormat="1" applyBorder="1" applyAlignment="1">
      <alignment vertical="center"/>
    </xf>
    <xf numFmtId="0" fontId="4" fillId="0" borderId="0" xfId="1" applyAlignment="1">
      <alignment vertical="center"/>
    </xf>
    <xf numFmtId="178" fontId="4" fillId="0" borderId="16" xfId="1" applyNumberFormat="1" applyBorder="1" applyAlignment="1">
      <alignment vertical="center"/>
    </xf>
    <xf numFmtId="181" fontId="4" fillId="0" borderId="16" xfId="1" applyNumberFormat="1" applyBorder="1" applyAlignment="1">
      <alignment vertical="center"/>
    </xf>
    <xf numFmtId="178" fontId="4" fillId="0" borderId="17" xfId="1" applyNumberFormat="1" applyBorder="1" applyAlignment="1">
      <alignment vertical="center"/>
    </xf>
    <xf numFmtId="181" fontId="4" fillId="0" borderId="17" xfId="1" applyNumberFormat="1" applyBorder="1" applyAlignment="1">
      <alignment vertical="center"/>
    </xf>
    <xf numFmtId="178" fontId="4" fillId="0" borderId="16" xfId="1" applyNumberFormat="1" applyFill="1" applyBorder="1" applyAlignment="1">
      <alignment vertical="center"/>
    </xf>
    <xf numFmtId="181" fontId="4" fillId="0" borderId="13" xfId="1" applyNumberFormat="1" applyBorder="1" applyAlignment="1">
      <alignment vertical="center"/>
    </xf>
    <xf numFmtId="178" fontId="4" fillId="0" borderId="16" xfId="1" applyNumberFormat="1" applyFill="1" applyBorder="1" applyAlignment="1">
      <alignment vertical="center" wrapText="1"/>
    </xf>
    <xf numFmtId="181" fontId="4" fillId="0" borderId="16" xfId="1" applyNumberFormat="1" applyBorder="1" applyAlignment="1">
      <alignment vertical="center" wrapText="1"/>
    </xf>
    <xf numFmtId="183" fontId="4" fillId="0" borderId="16" xfId="1" applyNumberFormat="1" applyFill="1" applyBorder="1" applyAlignment="1">
      <alignment vertical="center"/>
    </xf>
    <xf numFmtId="183" fontId="4" fillId="0" borderId="17" xfId="1" applyNumberFormat="1" applyFill="1" applyBorder="1" applyAlignment="1">
      <alignment vertical="center"/>
    </xf>
    <xf numFmtId="183" fontId="4" fillId="0" borderId="17" xfId="1" applyNumberFormat="1" applyBorder="1" applyAlignment="1">
      <alignment vertical="center"/>
    </xf>
    <xf numFmtId="183" fontId="4" fillId="0" borderId="16" xfId="1" applyNumberFormat="1" applyBorder="1" applyAlignment="1">
      <alignment vertical="center"/>
    </xf>
    <xf numFmtId="183" fontId="4" fillId="0" borderId="13" xfId="1" applyNumberFormat="1" applyBorder="1" applyAlignment="1">
      <alignment vertical="center"/>
    </xf>
    <xf numFmtId="181" fontId="4" fillId="0" borderId="16" xfId="1" applyNumberFormat="1" applyFill="1" applyBorder="1" applyAlignment="1">
      <alignment vertical="center"/>
    </xf>
    <xf numFmtId="178" fontId="4" fillId="0" borderId="17" xfId="1" applyNumberFormat="1" applyFill="1" applyBorder="1" applyAlignment="1">
      <alignment vertical="center"/>
    </xf>
    <xf numFmtId="181" fontId="4" fillId="0" borderId="17" xfId="1" applyNumberFormat="1" applyFill="1" applyBorder="1" applyAlignment="1">
      <alignment vertical="center"/>
    </xf>
    <xf numFmtId="182" fontId="4" fillId="0" borderId="14" xfId="1" applyNumberFormat="1" applyBorder="1" applyAlignment="1">
      <alignment horizontal="right" vertical="center"/>
    </xf>
    <xf numFmtId="181" fontId="4" fillId="0" borderId="0" xfId="1" applyNumberFormat="1" applyAlignment="1">
      <alignment vertical="center"/>
    </xf>
    <xf numFmtId="177" fontId="4" fillId="0" borderId="0" xfId="1" applyNumberFormat="1" applyAlignment="1">
      <alignment vertical="center"/>
    </xf>
    <xf numFmtId="0" fontId="5" fillId="2" borderId="0" xfId="1" applyFont="1" applyFill="1" applyAlignment="1">
      <alignment horizontal="right" vertical="center"/>
    </xf>
    <xf numFmtId="177" fontId="5" fillId="2" borderId="0" xfId="1" applyNumberFormat="1" applyFont="1" applyFill="1" applyAlignment="1">
      <alignment horizontal="right" vertical="center"/>
    </xf>
    <xf numFmtId="0" fontId="5" fillId="0" borderId="0" xfId="1" applyFont="1" applyAlignment="1">
      <alignment horizontal="left" vertical="center"/>
    </xf>
    <xf numFmtId="0" fontId="0" fillId="0" borderId="1" xfId="0" applyFill="1" applyBorder="1">
      <alignment vertical="center"/>
    </xf>
    <xf numFmtId="0" fontId="0" fillId="3" borderId="0" xfId="0" applyFill="1" applyAlignment="1">
      <alignment horizontal="left" vertical="center"/>
    </xf>
    <xf numFmtId="0" fontId="0" fillId="3" borderId="0" xfId="0" applyFill="1" applyAlignment="1">
      <alignment horizontal="center" vertical="center"/>
    </xf>
    <xf numFmtId="184" fontId="0" fillId="3" borderId="0" xfId="0" applyNumberFormat="1" applyFill="1" applyBorder="1" applyAlignment="1">
      <alignment horizontal="center" vertical="center"/>
    </xf>
    <xf numFmtId="0" fontId="0" fillId="3" borderId="0" xfId="0" applyFill="1" applyBorder="1" applyAlignment="1">
      <alignment vertical="top"/>
    </xf>
    <xf numFmtId="178" fontId="0" fillId="3" borderId="0" xfId="0" applyNumberFormat="1" applyFill="1" applyAlignment="1">
      <alignment horizontal="center" vertical="center"/>
    </xf>
    <xf numFmtId="0" fontId="0" fillId="0" borderId="0" xfId="0" applyFill="1" applyBorder="1" applyAlignment="1">
      <alignment horizontal="center" vertical="center"/>
    </xf>
    <xf numFmtId="0" fontId="0" fillId="3" borderId="0" xfId="0" applyFill="1" applyBorder="1" applyAlignment="1">
      <alignment horizontal="left" vertical="center"/>
    </xf>
    <xf numFmtId="0" fontId="9" fillId="4" borderId="1" xfId="0" applyFont="1" applyFill="1" applyBorder="1" applyAlignment="1">
      <alignment horizontal="center" vertical="center" shrinkToFit="1"/>
    </xf>
    <xf numFmtId="0" fontId="9" fillId="5" borderId="1" xfId="0" applyFont="1" applyFill="1" applyBorder="1" applyAlignment="1">
      <alignment horizontal="center" vertical="center" shrinkToFit="1"/>
    </xf>
    <xf numFmtId="178" fontId="9" fillId="4" borderId="1" xfId="0" applyNumberFormat="1" applyFont="1" applyFill="1" applyBorder="1" applyAlignment="1">
      <alignment horizontal="center" vertical="center" shrinkToFit="1"/>
    </xf>
    <xf numFmtId="178" fontId="9" fillId="6" borderId="1" xfId="0" applyNumberFormat="1" applyFont="1" applyFill="1" applyBorder="1" applyAlignment="1">
      <alignment horizontal="center" vertical="center" shrinkToFit="1"/>
    </xf>
    <xf numFmtId="176" fontId="9" fillId="6" borderId="1" xfId="0" applyNumberFormat="1" applyFont="1" applyFill="1" applyBorder="1" applyAlignment="1">
      <alignment horizontal="center" vertical="center" shrinkToFit="1"/>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shrinkToFit="1"/>
    </xf>
    <xf numFmtId="0" fontId="9" fillId="0" borderId="0" xfId="0" applyFont="1" applyFill="1" applyAlignment="1">
      <alignment vertical="center" shrinkToFit="1"/>
    </xf>
    <xf numFmtId="0" fontId="9" fillId="0" borderId="0" xfId="0" applyFont="1" applyFill="1" applyBorder="1" applyAlignment="1">
      <alignment horizontal="center" vertical="center" shrinkToFit="1"/>
    </xf>
    <xf numFmtId="0" fontId="9" fillId="0" borderId="0" xfId="0" applyFont="1" applyFill="1" applyBorder="1" applyAlignment="1">
      <alignment vertical="center" shrinkToFit="1"/>
    </xf>
    <xf numFmtId="0" fontId="2" fillId="0" borderId="0" xfId="0" applyFont="1">
      <alignment vertical="center"/>
    </xf>
    <xf numFmtId="185" fontId="9" fillId="0" borderId="0" xfId="0" applyNumberFormat="1" applyFont="1" applyFill="1" applyBorder="1" applyAlignment="1">
      <alignment horizontal="center" vertical="center" shrinkToFit="1"/>
    </xf>
    <xf numFmtId="0" fontId="0" fillId="8" borderId="0" xfId="0" applyFill="1">
      <alignment vertical="center"/>
    </xf>
    <xf numFmtId="0" fontId="0" fillId="6" borderId="0" xfId="0" applyFill="1">
      <alignment vertical="center"/>
    </xf>
    <xf numFmtId="0" fontId="8" fillId="0" borderId="0" xfId="0" applyFont="1">
      <alignment vertical="center"/>
    </xf>
    <xf numFmtId="0" fontId="13" fillId="0" borderId="0" xfId="0" applyFont="1">
      <alignment vertical="center"/>
    </xf>
    <xf numFmtId="0" fontId="0" fillId="0" borderId="0" xfId="0" applyBorder="1" applyAlignment="1">
      <alignment vertical="center"/>
    </xf>
    <xf numFmtId="0" fontId="9" fillId="0" borderId="0" xfId="0" applyFont="1" applyBorder="1" applyAlignment="1">
      <alignment horizontal="left" vertical="center"/>
    </xf>
    <xf numFmtId="0" fontId="8" fillId="0" borderId="0" xfId="0" applyFont="1" applyAlignment="1">
      <alignment horizontal="left" vertical="center"/>
    </xf>
    <xf numFmtId="0" fontId="9" fillId="0" borderId="28" xfId="0" applyFont="1" applyBorder="1" applyAlignment="1">
      <alignment horizontal="center" vertical="center" shrinkToFit="1"/>
    </xf>
    <xf numFmtId="0" fontId="9" fillId="0" borderId="29" xfId="0" applyFont="1" applyBorder="1" applyAlignment="1">
      <alignment horizontal="center" vertical="center" shrinkToFit="1"/>
    </xf>
    <xf numFmtId="0" fontId="9" fillId="8" borderId="28" xfId="0" applyFont="1" applyFill="1" applyBorder="1" applyAlignment="1">
      <alignment horizontal="center" vertical="center" shrinkToFit="1"/>
    </xf>
    <xf numFmtId="0" fontId="9" fillId="4" borderId="28" xfId="0" applyFont="1" applyFill="1" applyBorder="1" applyAlignment="1">
      <alignment horizontal="center" vertical="center" shrinkToFit="1"/>
    </xf>
    <xf numFmtId="0" fontId="9" fillId="4" borderId="29" xfId="0" applyFont="1" applyFill="1" applyBorder="1" applyAlignment="1">
      <alignment horizontal="center" vertical="center" shrinkToFit="1"/>
    </xf>
    <xf numFmtId="0" fontId="9" fillId="6" borderId="28" xfId="0" applyFont="1" applyFill="1" applyBorder="1" applyAlignment="1">
      <alignment horizontal="center" vertical="center" shrinkToFit="1"/>
    </xf>
    <xf numFmtId="0" fontId="9" fillId="6" borderId="29" xfId="0" applyFont="1" applyFill="1" applyBorder="1" applyAlignment="1">
      <alignment horizontal="center" vertical="center" shrinkToFit="1"/>
    </xf>
    <xf numFmtId="0" fontId="9" fillId="5" borderId="28" xfId="0" applyFont="1" applyFill="1" applyBorder="1" applyAlignment="1">
      <alignment horizontal="center" vertical="center" shrinkToFit="1"/>
    </xf>
    <xf numFmtId="0" fontId="9" fillId="5" borderId="29" xfId="0" applyFont="1" applyFill="1" applyBorder="1" applyAlignment="1">
      <alignment horizontal="center" vertical="center" shrinkToFit="1"/>
    </xf>
    <xf numFmtId="178" fontId="9" fillId="4" borderId="28" xfId="0" applyNumberFormat="1" applyFont="1" applyFill="1" applyBorder="1" applyAlignment="1">
      <alignment horizontal="center" vertical="center" shrinkToFit="1"/>
    </xf>
    <xf numFmtId="178" fontId="9" fillId="4" borderId="29" xfId="0" applyNumberFormat="1" applyFont="1" applyFill="1" applyBorder="1" applyAlignment="1">
      <alignment horizontal="center" vertical="center" shrinkToFit="1"/>
    </xf>
    <xf numFmtId="178" fontId="9" fillId="2" borderId="28" xfId="0" applyNumberFormat="1" applyFont="1" applyFill="1" applyBorder="1" applyAlignment="1">
      <alignment horizontal="center" vertical="center" shrinkToFit="1"/>
    </xf>
    <xf numFmtId="178" fontId="9" fillId="6" borderId="28" xfId="0" applyNumberFormat="1" applyFont="1" applyFill="1" applyBorder="1" applyAlignment="1">
      <alignment horizontal="center" vertical="center" shrinkToFit="1"/>
    </xf>
    <xf numFmtId="178" fontId="9" fillId="6" borderId="29" xfId="0" applyNumberFormat="1" applyFont="1" applyFill="1" applyBorder="1" applyAlignment="1">
      <alignment horizontal="center" vertical="center" shrinkToFit="1"/>
    </xf>
    <xf numFmtId="0" fontId="9" fillId="6" borderId="42" xfId="0" applyFont="1" applyFill="1" applyBorder="1" applyAlignment="1">
      <alignment horizontal="center" vertical="center" shrinkToFit="1"/>
    </xf>
    <xf numFmtId="0" fontId="9" fillId="5" borderId="42" xfId="0" applyFont="1" applyFill="1" applyBorder="1" applyAlignment="1">
      <alignment horizontal="center" vertical="center" shrinkToFit="1"/>
    </xf>
    <xf numFmtId="178" fontId="9" fillId="4" borderId="42" xfId="0" applyNumberFormat="1" applyFont="1" applyFill="1" applyBorder="1" applyAlignment="1">
      <alignment horizontal="center" vertical="center" shrinkToFit="1"/>
    </xf>
    <xf numFmtId="178" fontId="9" fillId="6" borderId="42" xfId="0" applyNumberFormat="1" applyFont="1" applyFill="1" applyBorder="1" applyAlignment="1">
      <alignment horizontal="center" vertical="center" shrinkToFit="1"/>
    </xf>
    <xf numFmtId="176" fontId="9" fillId="6" borderId="28" xfId="0" applyNumberFormat="1" applyFont="1" applyFill="1" applyBorder="1" applyAlignment="1">
      <alignment horizontal="center" vertical="center" shrinkToFit="1"/>
    </xf>
    <xf numFmtId="176" fontId="9" fillId="6" borderId="29" xfId="0" applyNumberFormat="1" applyFont="1" applyFill="1" applyBorder="1" applyAlignment="1">
      <alignment horizontal="center" vertical="center" shrinkToFit="1"/>
    </xf>
    <xf numFmtId="177" fontId="9" fillId="2" borderId="54" xfId="0" applyNumberFormat="1" applyFont="1" applyFill="1" applyBorder="1" applyAlignment="1">
      <alignment vertical="center" shrinkToFit="1"/>
    </xf>
    <xf numFmtId="0" fontId="0" fillId="0" borderId="0" xfId="0" applyBorder="1" applyAlignment="1">
      <alignment vertical="top"/>
    </xf>
    <xf numFmtId="0" fontId="0" fillId="0" borderId="0" xfId="0" applyBorder="1">
      <alignment vertical="center"/>
    </xf>
    <xf numFmtId="0" fontId="15" fillId="8" borderId="28" xfId="0" applyFont="1" applyFill="1" applyBorder="1" applyAlignment="1">
      <alignment horizontal="center" vertical="center" shrinkToFit="1"/>
    </xf>
    <xf numFmtId="0" fontId="15" fillId="4" borderId="1" xfId="0" applyFont="1" applyFill="1" applyBorder="1" applyAlignment="1">
      <alignment horizontal="center" vertical="center" shrinkToFit="1"/>
    </xf>
    <xf numFmtId="0" fontId="15" fillId="4" borderId="29" xfId="0" applyFont="1" applyFill="1" applyBorder="1" applyAlignment="1">
      <alignment horizontal="center" vertical="center" shrinkToFit="1"/>
    </xf>
    <xf numFmtId="0" fontId="15" fillId="4" borderId="42" xfId="0" applyFont="1" applyFill="1" applyBorder="1" applyAlignment="1">
      <alignment horizontal="center" vertical="center" shrinkToFit="1"/>
    </xf>
    <xf numFmtId="0" fontId="15" fillId="4" borderId="28" xfId="0" applyFont="1" applyFill="1" applyBorder="1" applyAlignment="1">
      <alignment horizontal="center" vertical="center" shrinkToFit="1"/>
    </xf>
    <xf numFmtId="0" fontId="9" fillId="0" borderId="42" xfId="0" applyFont="1" applyBorder="1" applyAlignment="1" applyProtection="1">
      <alignment horizontal="center" vertical="center" shrinkToFit="1"/>
      <protection locked="0"/>
    </xf>
    <xf numFmtId="0" fontId="9" fillId="0" borderId="28" xfId="0" applyFont="1" applyBorder="1" applyAlignment="1" applyProtection="1">
      <alignment horizontal="center" vertical="center" shrinkToFit="1"/>
      <protection locked="0"/>
    </xf>
    <xf numFmtId="0" fontId="9" fillId="0" borderId="29" xfId="0" applyFont="1" applyBorder="1" applyAlignment="1" applyProtection="1">
      <alignment horizontal="center" vertical="center" shrinkToFit="1"/>
      <protection locked="0"/>
    </xf>
    <xf numFmtId="178" fontId="9" fillId="0" borderId="28" xfId="0" applyNumberFormat="1" applyFont="1" applyBorder="1" applyAlignment="1" applyProtection="1">
      <alignment horizontal="center" vertical="center" shrinkToFit="1"/>
      <protection locked="0"/>
    </xf>
    <xf numFmtId="178" fontId="9" fillId="0" borderId="1" xfId="0" applyNumberFormat="1" applyFont="1" applyBorder="1" applyAlignment="1" applyProtection="1">
      <alignment horizontal="center" vertical="center" shrinkToFit="1"/>
      <protection locked="0"/>
    </xf>
    <xf numFmtId="178" fontId="9" fillId="0" borderId="29" xfId="0" applyNumberFormat="1" applyFont="1" applyBorder="1" applyAlignment="1" applyProtection="1">
      <alignment horizontal="center" vertical="center" shrinkToFit="1"/>
      <protection locked="0"/>
    </xf>
    <xf numFmtId="178" fontId="9" fillId="0" borderId="42" xfId="0" applyNumberFormat="1" applyFont="1" applyBorder="1" applyAlignment="1" applyProtection="1">
      <alignment horizontal="center" vertical="center" shrinkToFit="1"/>
      <protection locked="0"/>
    </xf>
    <xf numFmtId="0" fontId="9" fillId="0" borderId="25" xfId="0" applyFont="1" applyFill="1" applyBorder="1" applyAlignment="1" applyProtection="1">
      <alignment horizontal="center" vertical="center" shrinkToFit="1"/>
      <protection locked="0"/>
    </xf>
    <xf numFmtId="0" fontId="9" fillId="0" borderId="26" xfId="0" applyFont="1" applyFill="1" applyBorder="1" applyAlignment="1" applyProtection="1">
      <alignment horizontal="center" vertical="center" shrinkToFit="1"/>
      <protection locked="0"/>
    </xf>
    <xf numFmtId="0" fontId="9" fillId="0" borderId="27" xfId="0" applyFont="1" applyFill="1" applyBorder="1" applyAlignment="1" applyProtection="1">
      <alignment horizontal="center" vertical="center" shrinkToFit="1"/>
      <protection locked="0"/>
    </xf>
    <xf numFmtId="0" fontId="9" fillId="0" borderId="25" xfId="0" applyFont="1" applyFill="1" applyBorder="1" applyAlignment="1" applyProtection="1">
      <alignment vertical="center" shrinkToFit="1"/>
      <protection locked="0"/>
    </xf>
    <xf numFmtId="0" fontId="9" fillId="0" borderId="26" xfId="0" applyFont="1" applyFill="1" applyBorder="1" applyAlignment="1" applyProtection="1">
      <alignment vertical="center" shrinkToFit="1"/>
      <protection locked="0"/>
    </xf>
    <xf numFmtId="0" fontId="9" fillId="0" borderId="27" xfId="0" applyFont="1" applyFill="1" applyBorder="1" applyAlignment="1" applyProtection="1">
      <alignment vertical="center" shrinkToFit="1"/>
      <protection locked="0"/>
    </xf>
    <xf numFmtId="0" fontId="9" fillId="0" borderId="28" xfId="0" applyFont="1" applyFill="1" applyBorder="1" applyAlignment="1" applyProtection="1">
      <alignment vertical="center" shrinkToFit="1"/>
      <protection locked="0"/>
    </xf>
    <xf numFmtId="0" fontId="9" fillId="0" borderId="1" xfId="0" applyFont="1" applyFill="1" applyBorder="1" applyAlignment="1" applyProtection="1">
      <alignment vertical="center" shrinkToFit="1"/>
      <protection locked="0"/>
    </xf>
    <xf numFmtId="0" fontId="9" fillId="0" borderId="29"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0" fontId="9" fillId="0" borderId="40" xfId="0" applyFont="1" applyFill="1" applyBorder="1" applyAlignment="1" applyProtection="1">
      <alignment vertical="center" shrinkToFit="1"/>
      <protection locked="0"/>
    </xf>
    <xf numFmtId="0" fontId="9" fillId="0" borderId="36" xfId="0" applyFont="1" applyFill="1" applyBorder="1" applyAlignment="1" applyProtection="1">
      <alignment vertical="center" shrinkToFit="1"/>
      <protection locked="0"/>
    </xf>
    <xf numFmtId="178" fontId="16" fillId="0" borderId="28" xfId="0" applyNumberFormat="1" applyFont="1" applyBorder="1" applyAlignment="1" applyProtection="1">
      <alignment horizontal="center" vertical="center" shrinkToFit="1"/>
      <protection locked="0"/>
    </xf>
    <xf numFmtId="178" fontId="16" fillId="0" borderId="1" xfId="0" applyNumberFormat="1" applyFont="1" applyBorder="1" applyAlignment="1" applyProtection="1">
      <alignment horizontal="center" vertical="center" shrinkToFit="1"/>
      <protection locked="0"/>
    </xf>
    <xf numFmtId="178" fontId="16" fillId="0" borderId="29" xfId="0" applyNumberFormat="1" applyFont="1" applyBorder="1" applyAlignment="1" applyProtection="1">
      <alignment horizontal="center" vertical="center" shrinkToFit="1"/>
      <protection locked="0"/>
    </xf>
    <xf numFmtId="178" fontId="16" fillId="0" borderId="42" xfId="0" applyNumberFormat="1" applyFont="1" applyBorder="1" applyAlignment="1" applyProtection="1">
      <alignment horizontal="center" vertical="center" shrinkToFit="1"/>
      <protection locked="0"/>
    </xf>
    <xf numFmtId="0" fontId="0" fillId="4" borderId="1" xfId="0" applyFill="1" applyBorder="1" applyAlignment="1">
      <alignment horizontal="center" vertical="center"/>
    </xf>
    <xf numFmtId="0" fontId="0" fillId="4" borderId="0" xfId="0" applyFill="1" applyBorder="1" applyAlignment="1">
      <alignment horizontal="center" vertical="center"/>
    </xf>
    <xf numFmtId="0" fontId="0" fillId="3" borderId="1" xfId="0" applyFill="1" applyBorder="1">
      <alignment vertical="center"/>
    </xf>
    <xf numFmtId="0" fontId="0" fillId="0" borderId="0" xfId="0" applyFill="1" applyBorder="1">
      <alignment vertical="center"/>
    </xf>
    <xf numFmtId="0" fontId="9" fillId="3" borderId="0" xfId="0" applyFont="1" applyFill="1" applyBorder="1" applyAlignment="1">
      <alignment horizontal="center" vertical="center" shrinkToFit="1"/>
    </xf>
    <xf numFmtId="178" fontId="9" fillId="6" borderId="0" xfId="0" applyNumberFormat="1" applyFont="1" applyFill="1" applyBorder="1" applyAlignment="1">
      <alignment horizontal="center" vertical="center" shrinkToFit="1"/>
    </xf>
    <xf numFmtId="176" fontId="9" fillId="6" borderId="0" xfId="0" applyNumberFormat="1" applyFont="1" applyFill="1" applyBorder="1" applyAlignment="1">
      <alignment horizontal="center" vertical="center" shrinkToFit="1"/>
    </xf>
    <xf numFmtId="178" fontId="9" fillId="2" borderId="30" xfId="0" applyNumberFormat="1" applyFont="1" applyFill="1" applyBorder="1" applyAlignment="1">
      <alignment horizontal="center" vertical="center" shrinkToFit="1"/>
    </xf>
    <xf numFmtId="178" fontId="9" fillId="2" borderId="2" xfId="0" applyNumberFormat="1" applyFont="1" applyFill="1" applyBorder="1" applyAlignment="1">
      <alignment horizontal="center" vertical="center" shrinkToFit="1"/>
    </xf>
    <xf numFmtId="0" fontId="9" fillId="0" borderId="1" xfId="0" applyFont="1" applyBorder="1" applyAlignment="1">
      <alignment horizontal="center" vertical="center" shrinkToFit="1"/>
    </xf>
    <xf numFmtId="0" fontId="9" fillId="7" borderId="1" xfId="0" applyFont="1" applyFill="1" applyBorder="1" applyAlignment="1">
      <alignment horizontal="center" vertical="center" shrinkToFit="1"/>
    </xf>
    <xf numFmtId="178" fontId="9" fillId="3" borderId="28" xfId="0" applyNumberFormat="1" applyFont="1" applyFill="1" applyBorder="1" applyAlignment="1">
      <alignment horizontal="center" vertical="center" shrinkToFit="1"/>
    </xf>
    <xf numFmtId="178" fontId="9" fillId="3" borderId="1" xfId="0" applyNumberFormat="1" applyFont="1" applyFill="1" applyBorder="1" applyAlignment="1">
      <alignment horizontal="center" vertical="center" shrinkToFit="1"/>
    </xf>
    <xf numFmtId="178" fontId="9" fillId="3" borderId="29" xfId="0" applyNumberFormat="1" applyFont="1" applyFill="1" applyBorder="1" applyAlignment="1">
      <alignment horizontal="center" vertical="center" shrinkToFit="1"/>
    </xf>
    <xf numFmtId="178" fontId="9" fillId="3" borderId="42" xfId="0" applyNumberFormat="1" applyFont="1" applyFill="1" applyBorder="1" applyAlignment="1">
      <alignment horizontal="center" vertical="center" shrinkToFit="1"/>
    </xf>
    <xf numFmtId="0" fontId="9" fillId="0" borderId="4" xfId="0" applyFont="1" applyBorder="1" applyAlignment="1" applyProtection="1">
      <alignment horizontal="center" vertical="center" shrinkToFit="1"/>
      <protection locked="0"/>
    </xf>
    <xf numFmtId="0" fontId="9" fillId="3" borderId="31" xfId="0" applyFont="1" applyFill="1" applyBorder="1" applyAlignment="1">
      <alignment horizontal="center" vertical="center" shrinkToFit="1"/>
    </xf>
    <xf numFmtId="178" fontId="0" fillId="2" borderId="1" xfId="0" applyNumberFormat="1" applyFill="1" applyBorder="1" applyAlignment="1">
      <alignment horizontal="center" vertical="center" shrinkToFit="1"/>
    </xf>
    <xf numFmtId="178" fontId="0" fillId="2" borderId="63" xfId="0" applyNumberFormat="1" applyFill="1" applyBorder="1" applyAlignment="1">
      <alignment horizontal="center" vertical="center" shrinkToFit="1"/>
    </xf>
    <xf numFmtId="180" fontId="9" fillId="0" borderId="1" xfId="0" applyNumberFormat="1" applyFont="1" applyBorder="1" applyAlignment="1" applyProtection="1">
      <alignment horizontal="center" vertical="center" shrinkToFit="1"/>
      <protection locked="0"/>
    </xf>
    <xf numFmtId="180" fontId="9" fillId="0" borderId="29" xfId="0" applyNumberFormat="1" applyFont="1" applyBorder="1" applyAlignment="1" applyProtection="1">
      <alignment horizontal="center" vertical="center" shrinkToFit="1"/>
      <protection locked="0"/>
    </xf>
    <xf numFmtId="180" fontId="9" fillId="0" borderId="4" xfId="0" applyNumberFormat="1" applyFont="1" applyBorder="1" applyAlignment="1" applyProtection="1">
      <alignment horizontal="center" vertical="center" shrinkToFit="1"/>
      <protection locked="0"/>
    </xf>
    <xf numFmtId="0" fontId="9" fillId="0" borderId="4" xfId="0" applyFont="1" applyBorder="1" applyAlignment="1">
      <alignment horizontal="center" vertical="center" shrinkToFit="1"/>
    </xf>
    <xf numFmtId="178" fontId="16" fillId="0" borderId="4" xfId="0" applyNumberFormat="1" applyFont="1" applyBorder="1" applyAlignment="1" applyProtection="1">
      <alignment horizontal="center" vertical="center" shrinkToFit="1"/>
      <protection locked="0"/>
    </xf>
    <xf numFmtId="178" fontId="9" fillId="0" borderId="4" xfId="0" applyNumberFormat="1" applyFont="1" applyBorder="1" applyAlignment="1" applyProtection="1">
      <alignment horizontal="center" vertical="center" shrinkToFit="1"/>
      <protection locked="0"/>
    </xf>
    <xf numFmtId="180" fontId="9" fillId="0" borderId="28" xfId="0" applyNumberFormat="1" applyFont="1" applyBorder="1" applyAlignment="1" applyProtection="1">
      <alignment horizontal="center" vertical="center" shrinkToFit="1"/>
      <protection locked="0"/>
    </xf>
    <xf numFmtId="180" fontId="9" fillId="0" borderId="42" xfId="0" applyNumberFormat="1" applyFont="1" applyBorder="1" applyAlignment="1" applyProtection="1">
      <alignment horizontal="center" vertical="center" shrinkToFit="1"/>
      <protection locked="0"/>
    </xf>
    <xf numFmtId="0" fontId="9" fillId="0" borderId="42" xfId="0" applyFont="1" applyBorder="1" applyAlignment="1">
      <alignment horizontal="center" vertical="center" shrinkToFit="1"/>
    </xf>
    <xf numFmtId="0" fontId="9" fillId="3" borderId="64" xfId="0" applyFont="1" applyFill="1" applyBorder="1" applyAlignment="1">
      <alignment horizontal="center" vertical="center" shrinkToFit="1"/>
    </xf>
    <xf numFmtId="178" fontId="0" fillId="0" borderId="1" xfId="0" applyNumberFormat="1" applyBorder="1" applyAlignment="1">
      <alignment horizontal="center" vertical="center" shrinkToFit="1"/>
    </xf>
    <xf numFmtId="0" fontId="9" fillId="0" borderId="46" xfId="0" applyFont="1" applyFill="1" applyBorder="1" applyAlignment="1" applyProtection="1">
      <alignment horizontal="center" vertical="center" shrinkToFit="1"/>
      <protection locked="0"/>
    </xf>
    <xf numFmtId="0" fontId="9" fillId="0" borderId="47" xfId="0" applyFont="1" applyFill="1" applyBorder="1" applyAlignment="1" applyProtection="1">
      <alignment horizontal="center" vertical="center" shrinkToFit="1"/>
      <protection locked="0"/>
    </xf>
    <xf numFmtId="178" fontId="9" fillId="0" borderId="0" xfId="0" applyNumberFormat="1" applyFont="1" applyFill="1" applyBorder="1" applyAlignment="1">
      <alignment horizontal="center" vertical="center" shrinkToFit="1"/>
    </xf>
    <xf numFmtId="178" fontId="0" fillId="2" borderId="0" xfId="0" applyNumberForma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70" xfId="0" applyFont="1" applyFill="1" applyBorder="1" applyAlignment="1">
      <alignment horizontal="center" vertical="center" shrinkToFit="1"/>
    </xf>
    <xf numFmtId="0" fontId="9" fillId="3" borderId="0" xfId="0" applyFont="1" applyFill="1" applyBorder="1" applyAlignment="1">
      <alignment horizontal="center" vertical="center" wrapText="1" shrinkToFit="1"/>
    </xf>
    <xf numFmtId="0" fontId="9" fillId="3" borderId="0" xfId="0" applyFont="1" applyFill="1" applyBorder="1" applyAlignment="1">
      <alignment horizontal="left" vertical="center"/>
    </xf>
    <xf numFmtId="178" fontId="9" fillId="3" borderId="0" xfId="0" applyNumberFormat="1" applyFont="1" applyFill="1" applyBorder="1" applyAlignment="1">
      <alignment horizontal="center" vertical="center" shrinkToFit="1"/>
    </xf>
    <xf numFmtId="0" fontId="0" fillId="0" borderId="0" xfId="0" applyAlignment="1">
      <alignment horizontal="left" vertical="center"/>
    </xf>
    <xf numFmtId="0" fontId="0" fillId="0" borderId="0" xfId="0" applyAlignment="1">
      <alignment horizontal="center" vertical="center" shrinkToFit="1"/>
    </xf>
    <xf numFmtId="0" fontId="8" fillId="3" borderId="0" xfId="0" applyFont="1" applyFill="1" applyBorder="1" applyAlignment="1">
      <alignment horizontal="center" vertical="center" shrinkToFit="1"/>
    </xf>
    <xf numFmtId="184" fontId="9" fillId="2" borderId="0" xfId="0" applyNumberFormat="1" applyFont="1" applyFill="1" applyBorder="1" applyAlignment="1">
      <alignment horizontal="center" vertical="center" shrinkToFit="1"/>
    </xf>
    <xf numFmtId="184" fontId="9" fillId="2" borderId="1" xfId="0" applyNumberFormat="1" applyFont="1" applyFill="1" applyBorder="1" applyAlignment="1">
      <alignment vertical="center" shrinkToFit="1"/>
    </xf>
    <xf numFmtId="184" fontId="9" fillId="2" borderId="18" xfId="0" applyNumberFormat="1" applyFont="1" applyFill="1" applyBorder="1" applyAlignment="1">
      <alignment vertical="center" shrinkToFit="1"/>
    </xf>
    <xf numFmtId="184" fontId="9" fillId="2" borderId="4" xfId="0" applyNumberFormat="1" applyFont="1" applyFill="1" applyBorder="1" applyAlignment="1">
      <alignment vertical="center" shrinkToFit="1"/>
    </xf>
    <xf numFmtId="178" fontId="9" fillId="0" borderId="1" xfId="0" applyNumberFormat="1" applyFont="1" applyFill="1" applyBorder="1" applyAlignment="1" applyProtection="1">
      <alignment horizontal="center" vertical="center" shrinkToFit="1"/>
      <protection locked="0"/>
    </xf>
    <xf numFmtId="178" fontId="9" fillId="0" borderId="29" xfId="0" applyNumberFormat="1" applyFont="1" applyFill="1" applyBorder="1" applyAlignment="1" applyProtection="1">
      <alignment horizontal="center" vertical="center" shrinkToFit="1"/>
      <protection locked="0"/>
    </xf>
    <xf numFmtId="14" fontId="0" fillId="0" borderId="1" xfId="0" applyNumberFormat="1" applyBorder="1" applyAlignment="1">
      <alignment horizontal="left" vertical="center"/>
    </xf>
    <xf numFmtId="178" fontId="0" fillId="0" borderId="1" xfId="0" applyNumberFormat="1" applyBorder="1" applyAlignment="1">
      <alignment horizontal="left" vertical="center" shrinkToFit="1"/>
    </xf>
    <xf numFmtId="0" fontId="0" fillId="3" borderId="0" xfId="0" applyFill="1" applyAlignment="1">
      <alignment horizontal="center" vertical="center" shrinkToFit="1"/>
    </xf>
    <xf numFmtId="0" fontId="0" fillId="3" borderId="0" xfId="0" applyFill="1" applyBorder="1" applyAlignment="1">
      <alignment vertical="top" shrinkToFit="1"/>
    </xf>
    <xf numFmtId="0" fontId="0" fillId="3" borderId="0" xfId="0" applyFill="1" applyAlignment="1">
      <alignment horizontal="left" vertical="center" shrinkToFit="1"/>
    </xf>
    <xf numFmtId="0" fontId="0" fillId="3" borderId="0" xfId="0" applyFill="1" applyAlignment="1">
      <alignment vertical="center" shrinkToFit="1"/>
    </xf>
    <xf numFmtId="178" fontId="0" fillId="3" borderId="0" xfId="0" applyNumberFormat="1" applyFill="1" applyAlignment="1">
      <alignment horizontal="center" vertical="center" shrinkToFit="1"/>
    </xf>
    <xf numFmtId="0" fontId="9" fillId="0" borderId="0" xfId="0" applyFont="1" applyFill="1" applyAlignment="1">
      <alignment vertical="center"/>
    </xf>
    <xf numFmtId="180" fontId="9" fillId="0" borderId="3" xfId="0" applyNumberFormat="1" applyFont="1" applyBorder="1" applyAlignment="1" applyProtection="1">
      <alignment horizontal="center" vertical="center" shrinkToFit="1"/>
      <protection locked="0"/>
    </xf>
    <xf numFmtId="0" fontId="9" fillId="0" borderId="3" xfId="0" applyFont="1" applyBorder="1" applyAlignment="1">
      <alignment horizontal="center" vertical="center" shrinkToFit="1"/>
    </xf>
    <xf numFmtId="0" fontId="9" fillId="0" borderId="3" xfId="0" applyFont="1" applyBorder="1" applyAlignment="1" applyProtection="1">
      <alignment horizontal="center" vertical="center" shrinkToFit="1"/>
      <protection locked="0"/>
    </xf>
    <xf numFmtId="178" fontId="9" fillId="0" borderId="3" xfId="0" applyNumberFormat="1" applyFont="1" applyBorder="1" applyAlignment="1" applyProtection="1">
      <alignment horizontal="center" vertical="center" shrinkToFit="1"/>
      <protection locked="0"/>
    </xf>
    <xf numFmtId="178" fontId="16" fillId="0" borderId="3" xfId="0" applyNumberFormat="1" applyFont="1" applyBorder="1" applyAlignment="1" applyProtection="1">
      <alignment horizontal="center" vertical="center" shrinkToFit="1"/>
      <protection locked="0"/>
    </xf>
    <xf numFmtId="178" fontId="9" fillId="3" borderId="3" xfId="0" applyNumberFormat="1" applyFont="1" applyFill="1" applyBorder="1" applyAlignment="1">
      <alignment horizontal="center" vertical="center" shrinkToFit="1"/>
    </xf>
    <xf numFmtId="0" fontId="0" fillId="0" borderId="8" xfId="0" applyBorder="1" applyAlignment="1">
      <alignment horizontal="center" vertical="center"/>
    </xf>
    <xf numFmtId="0" fontId="0" fillId="0" borderId="0" xfId="0" applyBorder="1" applyAlignment="1">
      <alignment horizontal="center" vertical="center"/>
    </xf>
    <xf numFmtId="0" fontId="9" fillId="0" borderId="33" xfId="0" applyFont="1" applyFill="1" applyBorder="1" applyAlignment="1" applyProtection="1">
      <alignment horizontal="right" vertical="center" shrinkToFit="1"/>
      <protection locked="0"/>
    </xf>
    <xf numFmtId="0" fontId="9" fillId="0" borderId="57" xfId="0" applyFont="1" applyFill="1" applyBorder="1" applyAlignment="1" applyProtection="1">
      <alignment horizontal="center" vertical="center" shrinkToFit="1"/>
      <protection locked="0"/>
    </xf>
    <xf numFmtId="0" fontId="9" fillId="0" borderId="67" xfId="0" applyFont="1" applyFill="1" applyBorder="1" applyAlignment="1" applyProtection="1">
      <alignment horizontal="center" vertical="center" shrinkToFit="1"/>
      <protection locked="0"/>
    </xf>
    <xf numFmtId="0" fontId="9" fillId="0" borderId="68"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9" fillId="0" borderId="57" xfId="0" applyFont="1" applyFill="1" applyBorder="1" applyAlignment="1" applyProtection="1">
      <alignment vertical="center" shrinkToFit="1"/>
      <protection locked="0"/>
    </xf>
    <xf numFmtId="0" fontId="9" fillId="0" borderId="67" xfId="0" applyFont="1" applyFill="1" applyBorder="1" applyAlignment="1" applyProtection="1">
      <alignment vertical="center" shrinkToFit="1"/>
      <protection locked="0"/>
    </xf>
    <xf numFmtId="0" fontId="9" fillId="0" borderId="68" xfId="0" applyFont="1" applyFill="1" applyBorder="1" applyAlignment="1" applyProtection="1">
      <alignment vertical="center" shrinkToFit="1"/>
      <protection locked="0"/>
    </xf>
    <xf numFmtId="185" fontId="9" fillId="3" borderId="46" xfId="0" applyNumberFormat="1" applyFont="1" applyFill="1" applyBorder="1" applyAlignment="1">
      <alignment horizontal="center" vertical="center" shrinkToFit="1"/>
    </xf>
    <xf numFmtId="183" fontId="19" fillId="0" borderId="1" xfId="0" applyNumberFormat="1" applyFont="1" applyBorder="1" applyAlignment="1">
      <alignment horizontal="center" vertical="center" shrinkToFit="1"/>
    </xf>
    <xf numFmtId="178" fontId="9" fillId="3" borderId="28" xfId="0" applyNumberFormat="1" applyFont="1" applyFill="1" applyBorder="1" applyAlignment="1" applyProtection="1">
      <alignment horizontal="center" vertical="center" shrinkToFit="1"/>
      <protection locked="0"/>
    </xf>
    <xf numFmtId="178" fontId="9" fillId="3" borderId="1" xfId="0" applyNumberFormat="1" applyFont="1" applyFill="1" applyBorder="1" applyAlignment="1" applyProtection="1">
      <alignment horizontal="center" vertical="center" shrinkToFit="1"/>
      <protection locked="0"/>
    </xf>
    <xf numFmtId="178" fontId="9" fillId="3" borderId="29" xfId="0" applyNumberFormat="1" applyFont="1" applyFill="1" applyBorder="1" applyAlignment="1" applyProtection="1">
      <alignment horizontal="center" vertical="center" shrinkToFit="1"/>
      <protection locked="0"/>
    </xf>
    <xf numFmtId="178" fontId="9" fillId="3" borderId="42" xfId="0" applyNumberFormat="1" applyFont="1" applyFill="1" applyBorder="1" applyAlignment="1" applyProtection="1">
      <alignment horizontal="center" vertical="center" shrinkToFit="1"/>
      <protection locked="0"/>
    </xf>
    <xf numFmtId="178" fontId="9" fillId="3" borderId="3" xfId="0" applyNumberFormat="1" applyFont="1" applyFill="1" applyBorder="1" applyAlignment="1" applyProtection="1">
      <alignment horizontal="center" vertical="center" shrinkToFit="1"/>
      <protection locked="0"/>
    </xf>
    <xf numFmtId="177" fontId="9" fillId="0" borderId="28" xfId="0" applyNumberFormat="1" applyFont="1" applyBorder="1" applyAlignment="1" applyProtection="1">
      <alignment horizontal="center" vertical="center" shrinkToFit="1"/>
      <protection locked="0"/>
    </xf>
    <xf numFmtId="177" fontId="9" fillId="0" borderId="1" xfId="0" applyNumberFormat="1" applyFont="1" applyBorder="1" applyAlignment="1" applyProtection="1">
      <alignment horizontal="center" vertical="center" shrinkToFit="1"/>
      <protection locked="0"/>
    </xf>
    <xf numFmtId="177" fontId="9" fillId="0" borderId="29" xfId="0" applyNumberFormat="1" applyFont="1" applyBorder="1" applyAlignment="1" applyProtection="1">
      <alignment horizontal="center" vertical="center" shrinkToFit="1"/>
      <protection locked="0"/>
    </xf>
    <xf numFmtId="177" fontId="9" fillId="0" borderId="42" xfId="0" applyNumberFormat="1" applyFont="1" applyBorder="1" applyAlignment="1" applyProtection="1">
      <alignment horizontal="center" vertical="center" shrinkToFit="1"/>
      <protection locked="0"/>
    </xf>
    <xf numFmtId="177" fontId="9" fillId="0" borderId="3" xfId="0" applyNumberFormat="1" applyFont="1" applyBorder="1" applyAlignment="1" applyProtection="1">
      <alignment horizontal="center" vertical="center" shrinkToFit="1"/>
      <protection locked="0"/>
    </xf>
    <xf numFmtId="177" fontId="9" fillId="0" borderId="4" xfId="0" applyNumberFormat="1" applyFont="1" applyBorder="1" applyAlignment="1" applyProtection="1">
      <alignment horizontal="center" vertical="center" shrinkToFit="1"/>
      <protection locked="0"/>
    </xf>
    <xf numFmtId="0" fontId="16" fillId="3" borderId="4" xfId="0" applyFont="1" applyFill="1" applyBorder="1" applyAlignment="1">
      <alignment vertical="center"/>
    </xf>
    <xf numFmtId="0" fontId="9" fillId="3" borderId="4" xfId="0" applyFont="1" applyFill="1" applyBorder="1" applyAlignment="1">
      <alignment vertical="center"/>
    </xf>
    <xf numFmtId="178" fontId="0" fillId="3" borderId="1" xfId="0" applyNumberFormat="1" applyFill="1" applyBorder="1">
      <alignment vertical="center"/>
    </xf>
    <xf numFmtId="178" fontId="0" fillId="3" borderId="1" xfId="0" applyNumberFormat="1" applyFill="1" applyBorder="1" applyAlignment="1">
      <alignment horizontal="center" vertical="center"/>
    </xf>
    <xf numFmtId="0" fontId="9" fillId="0" borderId="1" xfId="0" applyFont="1" applyFill="1" applyBorder="1" applyAlignment="1" applyProtection="1">
      <alignment horizontal="center" vertical="center" shrinkToFit="1"/>
      <protection locked="0"/>
    </xf>
    <xf numFmtId="0" fontId="22" fillId="0" borderId="0" xfId="0" applyFont="1" applyAlignment="1">
      <alignment horizontal="right" vertical="center"/>
    </xf>
    <xf numFmtId="0" fontId="12" fillId="0" borderId="0" xfId="0" applyFont="1" applyFill="1" applyBorder="1" applyAlignment="1">
      <alignment vertical="center" shrinkToFit="1"/>
    </xf>
    <xf numFmtId="0" fontId="9" fillId="0" borderId="9" xfId="0" applyFont="1" applyFill="1" applyBorder="1" applyAlignment="1">
      <alignment vertical="center" shrinkToFit="1"/>
    </xf>
    <xf numFmtId="0" fontId="12" fillId="0" borderId="9" xfId="0" applyFont="1" applyFill="1" applyBorder="1" applyAlignment="1">
      <alignment vertical="center" shrinkToFit="1"/>
    </xf>
    <xf numFmtId="0" fontId="12" fillId="0" borderId="70" xfId="0" applyFont="1" applyFill="1" applyBorder="1" applyAlignment="1">
      <alignment vertical="center" shrinkToFit="1"/>
    </xf>
    <xf numFmtId="0" fontId="0" fillId="0" borderId="8" xfId="0" applyFill="1" applyBorder="1">
      <alignment vertical="center"/>
    </xf>
    <xf numFmtId="0" fontId="0" fillId="0" borderId="8" xfId="0" applyBorder="1">
      <alignment vertical="center"/>
    </xf>
    <xf numFmtId="0" fontId="0" fillId="0" borderId="11" xfId="0" applyFill="1" applyBorder="1" applyAlignment="1">
      <alignment horizontal="center" vertical="center"/>
    </xf>
    <xf numFmtId="0" fontId="9" fillId="3" borderId="42" xfId="0"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0" borderId="29"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3" borderId="62" xfId="0" applyFont="1" applyFill="1" applyBorder="1" applyAlignment="1">
      <alignment horizontal="center" vertical="center" shrinkToFit="1"/>
    </xf>
    <xf numFmtId="0" fontId="9" fillId="3" borderId="30"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3"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0" fillId="3" borderId="1" xfId="0" applyFill="1" applyBorder="1" applyAlignment="1">
      <alignment horizontal="center" vertical="center"/>
    </xf>
    <xf numFmtId="0" fontId="9" fillId="0" borderId="40" xfId="0" applyFont="1" applyFill="1" applyBorder="1" applyAlignment="1" applyProtection="1">
      <alignment horizontal="center" vertical="center" shrinkToFit="1"/>
      <protection locked="0"/>
    </xf>
    <xf numFmtId="0" fontId="9" fillId="3"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3" borderId="36" xfId="0" applyFont="1" applyFill="1" applyBorder="1" applyAlignment="1">
      <alignment horizontal="center" vertical="center" shrinkToFit="1"/>
    </xf>
    <xf numFmtId="0" fontId="9" fillId="3" borderId="27" xfId="0" applyFont="1" applyFill="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9" fillId="3" borderId="29"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6" borderId="1" xfId="0" applyFont="1" applyFill="1" applyBorder="1" applyAlignment="1">
      <alignment horizontal="center" vertical="center" shrinkToFit="1"/>
    </xf>
    <xf numFmtId="0" fontId="9" fillId="3" borderId="38" xfId="0" applyFont="1" applyFill="1" applyBorder="1" applyAlignment="1">
      <alignment horizontal="center" vertical="center" shrinkToFit="1"/>
    </xf>
    <xf numFmtId="178" fontId="0" fillId="0" borderId="4" xfId="0" applyNumberFormat="1" applyBorder="1" applyAlignment="1">
      <alignment horizontal="center" vertical="center" shrinkToFit="1"/>
    </xf>
    <xf numFmtId="178" fontId="0" fillId="2" borderId="4" xfId="0" applyNumberFormat="1" applyFill="1" applyBorder="1" applyAlignment="1">
      <alignment horizontal="center" vertical="center" shrinkToFit="1"/>
    </xf>
    <xf numFmtId="178" fontId="0" fillId="2" borderId="22" xfId="0" applyNumberFormat="1" applyFill="1" applyBorder="1" applyAlignment="1">
      <alignment horizontal="center" vertical="center" shrinkToFit="1"/>
    </xf>
    <xf numFmtId="0" fontId="19" fillId="0" borderId="65" xfId="0" applyFont="1" applyBorder="1" applyAlignment="1">
      <alignment horizontal="center" vertical="center"/>
    </xf>
    <xf numFmtId="0" fontId="7" fillId="0" borderId="65" xfId="0" applyFont="1" applyBorder="1" applyAlignment="1">
      <alignment horizontal="center" vertical="center"/>
    </xf>
    <xf numFmtId="0" fontId="7" fillId="0" borderId="1" xfId="0" applyFont="1" applyBorder="1" applyAlignment="1">
      <alignment horizontal="center" vertical="center"/>
    </xf>
    <xf numFmtId="183" fontId="19" fillId="0" borderId="1" xfId="0" applyNumberFormat="1" applyFont="1" applyBorder="1" applyAlignment="1">
      <alignment vertical="center" shrinkToFit="1"/>
    </xf>
    <xf numFmtId="178" fontId="9" fillId="2" borderId="4" xfId="0" applyNumberFormat="1" applyFont="1" applyFill="1" applyBorder="1" applyAlignment="1">
      <alignment horizontal="center" vertical="center" shrinkToFit="1"/>
    </xf>
    <xf numFmtId="178" fontId="9" fillId="2" borderId="19" xfId="0" applyNumberFormat="1" applyFont="1" applyFill="1" applyBorder="1" applyAlignment="1">
      <alignment horizontal="center" vertical="center" shrinkToFit="1"/>
    </xf>
    <xf numFmtId="0" fontId="0" fillId="0" borderId="1" xfId="0" applyBorder="1">
      <alignment vertical="center"/>
    </xf>
    <xf numFmtId="178" fontId="0" fillId="2" borderId="21" xfId="0" applyNumberFormat="1" applyFill="1" applyBorder="1" applyAlignment="1">
      <alignment horizontal="center" vertical="center" shrinkToFit="1"/>
    </xf>
    <xf numFmtId="0" fontId="9" fillId="3" borderId="15" xfId="0" applyFont="1" applyFill="1" applyBorder="1" applyAlignment="1">
      <alignment vertical="center" shrinkToFit="1"/>
    </xf>
    <xf numFmtId="178" fontId="20" fillId="0" borderId="1" xfId="0" applyNumberFormat="1" applyFont="1" applyBorder="1" applyAlignment="1" applyProtection="1">
      <alignment horizontal="center" vertical="center"/>
      <protection locked="0"/>
    </xf>
    <xf numFmtId="0" fontId="0" fillId="0" borderId="29" xfId="0" applyFill="1" applyBorder="1" applyProtection="1">
      <alignment vertical="center"/>
      <protection locked="0"/>
    </xf>
    <xf numFmtId="0" fontId="9" fillId="0" borderId="1" xfId="0" applyFont="1" applyBorder="1" applyAlignment="1" applyProtection="1">
      <alignment horizontal="center" vertical="center" shrinkToFit="1"/>
      <protection locked="0"/>
    </xf>
    <xf numFmtId="0" fontId="9" fillId="3" borderId="14"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73" xfId="0" applyFont="1" applyFill="1" applyBorder="1" applyAlignment="1">
      <alignment horizontal="center" vertical="center" shrinkToFit="1"/>
    </xf>
    <xf numFmtId="179" fontId="9" fillId="0" borderId="69" xfId="0" applyNumberFormat="1" applyFont="1" applyFill="1" applyBorder="1" applyAlignment="1" applyProtection="1">
      <alignment horizontal="center" vertical="center" shrinkToFit="1"/>
    </xf>
    <xf numFmtId="178" fontId="8" fillId="0" borderId="4" xfId="0" applyNumberFormat="1" applyFont="1" applyFill="1" applyBorder="1" applyAlignment="1">
      <alignment vertical="center" shrinkToFit="1"/>
    </xf>
    <xf numFmtId="178" fontId="8" fillId="0" borderId="1" xfId="0" applyNumberFormat="1" applyFont="1" applyFill="1" applyBorder="1" applyAlignment="1">
      <alignment vertical="center" shrinkToFit="1"/>
    </xf>
    <xf numFmtId="178" fontId="8" fillId="0" borderId="29" xfId="0" applyNumberFormat="1" applyFont="1" applyFill="1" applyBorder="1" applyAlignment="1">
      <alignment vertical="center" shrinkToFit="1"/>
    </xf>
    <xf numFmtId="178" fontId="8" fillId="0" borderId="19" xfId="0" applyNumberFormat="1" applyFont="1" applyFill="1" applyBorder="1" applyAlignment="1">
      <alignment vertical="center" shrinkToFit="1"/>
    </xf>
    <xf numFmtId="178" fontId="8" fillId="0" borderId="2" xfId="0" applyNumberFormat="1" applyFont="1" applyFill="1" applyBorder="1" applyAlignment="1">
      <alignment vertical="center" shrinkToFit="1"/>
    </xf>
    <xf numFmtId="178" fontId="8" fillId="0" borderId="36" xfId="0" applyNumberFormat="1" applyFont="1" applyFill="1" applyBorder="1" applyAlignment="1">
      <alignment vertical="center" shrinkToFit="1"/>
    </xf>
    <xf numFmtId="0" fontId="0" fillId="3" borderId="1" xfId="0" applyFill="1" applyBorder="1" applyAlignment="1">
      <alignment horizontal="center" vertical="center"/>
    </xf>
    <xf numFmtId="0" fontId="0" fillId="4" borderId="1" xfId="0" applyFill="1" applyBorder="1" applyAlignment="1">
      <alignment horizontal="right" vertical="center"/>
    </xf>
    <xf numFmtId="0" fontId="8" fillId="0" borderId="0" xfId="0" applyFont="1" applyBorder="1">
      <alignment vertical="center"/>
    </xf>
    <xf numFmtId="0" fontId="8" fillId="0" borderId="11" xfId="0" applyFont="1" applyBorder="1">
      <alignment vertical="center"/>
    </xf>
    <xf numFmtId="0" fontId="9" fillId="0" borderId="11" xfId="0" applyFont="1" applyBorder="1" applyAlignment="1">
      <alignment horizontal="center" vertical="center"/>
    </xf>
    <xf numFmtId="0" fontId="27" fillId="0" borderId="0" xfId="2"/>
    <xf numFmtId="0" fontId="0" fillId="0" borderId="1" xfId="0" applyBorder="1" applyAlignment="1">
      <alignment vertical="top" wrapText="1"/>
    </xf>
    <xf numFmtId="0" fontId="0" fillId="0" borderId="0" xfId="0" applyAlignment="1">
      <alignment horizontal="center" vertical="center"/>
    </xf>
    <xf numFmtId="0" fontId="9" fillId="10" borderId="26" xfId="0" applyFont="1" applyFill="1" applyBorder="1" applyAlignment="1">
      <alignment horizontal="center" vertical="center"/>
    </xf>
    <xf numFmtId="0" fontId="16" fillId="3" borderId="4" xfId="0" applyFont="1" applyFill="1" applyBorder="1" applyAlignment="1">
      <alignment horizontal="left" vertical="center"/>
    </xf>
    <xf numFmtId="0" fontId="16" fillId="3" borderId="47" xfId="0" applyFont="1" applyFill="1" applyBorder="1" applyAlignment="1">
      <alignment horizontal="left" vertical="center"/>
    </xf>
    <xf numFmtId="0" fontId="9" fillId="3" borderId="1" xfId="0" applyFont="1" applyFill="1" applyBorder="1" applyAlignment="1">
      <alignment vertical="center"/>
    </xf>
    <xf numFmtId="0" fontId="9" fillId="3" borderId="29" xfId="0" applyFont="1" applyFill="1" applyBorder="1" applyAlignment="1">
      <alignment vertical="center"/>
    </xf>
    <xf numFmtId="0" fontId="8" fillId="0" borderId="6" xfId="0" applyFont="1" applyBorder="1" applyAlignment="1">
      <alignment horizontal="center" vertical="center"/>
    </xf>
    <xf numFmtId="0" fontId="9" fillId="0" borderId="6" xfId="0" applyFont="1" applyBorder="1" applyAlignment="1">
      <alignment horizontal="center" vertical="center"/>
    </xf>
    <xf numFmtId="0" fontId="9" fillId="0" borderId="48"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protection locked="0"/>
    </xf>
    <xf numFmtId="0" fontId="25" fillId="0" borderId="0" xfId="0" applyFont="1" applyAlignment="1">
      <alignment horizontal="left" vertical="center"/>
    </xf>
    <xf numFmtId="0" fontId="26" fillId="0" borderId="0" xfId="0" applyFont="1" applyFill="1" applyBorder="1" applyAlignment="1">
      <alignment horizontal="left" vertical="center"/>
    </xf>
    <xf numFmtId="0" fontId="26" fillId="0" borderId="0" xfId="0" applyFont="1" applyAlignment="1">
      <alignment horizontal="left" vertical="center"/>
    </xf>
    <xf numFmtId="0" fontId="30" fillId="0" borderId="0" xfId="0" applyFont="1" applyAlignment="1">
      <alignment horizontal="center" vertical="center"/>
    </xf>
    <xf numFmtId="0" fontId="0" fillId="0" borderId="0" xfId="0" applyAlignment="1">
      <alignment horizontal="center" vertical="center"/>
    </xf>
    <xf numFmtId="0" fontId="0" fillId="9" borderId="1" xfId="0" applyFill="1" applyBorder="1" applyAlignment="1">
      <alignment horizontal="left" vertical="center"/>
    </xf>
    <xf numFmtId="0" fontId="0" fillId="9" borderId="1" xfId="0" applyFill="1" applyBorder="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6" fillId="0" borderId="0" xfId="0" applyFont="1" applyAlignment="1">
      <alignment horizontal="right" vertical="center"/>
    </xf>
    <xf numFmtId="0" fontId="9" fillId="0" borderId="0" xfId="0" applyFont="1" applyFill="1" applyBorder="1" applyAlignment="1">
      <alignment horizontal="center" vertical="center" textRotation="255" wrapText="1"/>
    </xf>
    <xf numFmtId="0" fontId="9" fillId="0" borderId="0" xfId="0" applyFont="1" applyFill="1" applyBorder="1" applyAlignment="1">
      <alignment horizontal="center" vertical="center"/>
    </xf>
    <xf numFmtId="0" fontId="0" fillId="0" borderId="0" xfId="0" applyAlignment="1">
      <alignment horizontal="center" vertical="center"/>
    </xf>
    <xf numFmtId="0" fontId="27" fillId="0" borderId="0" xfId="2" applyFill="1" applyBorder="1" applyAlignment="1">
      <alignment horizontal="center"/>
    </xf>
    <xf numFmtId="0" fontId="27" fillId="0" borderId="0" xfId="2" applyFill="1" applyBorder="1" applyAlignment="1">
      <alignment horizontal="center" vertical="center"/>
    </xf>
    <xf numFmtId="0" fontId="0" fillId="0" borderId="0" xfId="0" applyAlignment="1">
      <alignment horizontal="center" vertical="center"/>
    </xf>
    <xf numFmtId="0" fontId="9" fillId="3" borderId="3" xfId="0" applyFont="1" applyFill="1" applyBorder="1" applyAlignment="1">
      <alignment horizontal="center" vertical="center" shrinkToFit="1"/>
    </xf>
    <xf numFmtId="0" fontId="0" fillId="0" borderId="8" xfId="0" applyBorder="1" applyAlignment="1">
      <alignment horizontal="center" vertical="center"/>
    </xf>
    <xf numFmtId="0" fontId="0" fillId="3" borderId="1" xfId="0" applyFill="1" applyBorder="1" applyAlignment="1">
      <alignment horizontal="center" vertical="center"/>
    </xf>
    <xf numFmtId="0" fontId="9" fillId="3" borderId="1" xfId="0" applyFont="1" applyFill="1" applyBorder="1" applyAlignment="1">
      <alignment horizontal="center" vertical="center" shrinkToFit="1"/>
    </xf>
    <xf numFmtId="0" fontId="9" fillId="8" borderId="1"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0" fontId="14" fillId="0" borderId="1" xfId="0" applyFont="1" applyBorder="1" applyAlignment="1">
      <alignment horizontal="center" vertical="center" wrapText="1"/>
    </xf>
    <xf numFmtId="0" fontId="9" fillId="3" borderId="28" xfId="0" applyFont="1" applyFill="1" applyBorder="1" applyAlignment="1">
      <alignment horizontal="center" vertical="center" shrinkToFit="1"/>
    </xf>
    <xf numFmtId="0" fontId="9" fillId="3" borderId="27" xfId="0" applyFont="1" applyFill="1" applyBorder="1" applyAlignment="1">
      <alignment horizontal="center" vertical="center" shrinkToFit="1"/>
    </xf>
    <xf numFmtId="0" fontId="9" fillId="0" borderId="1" xfId="0" applyFont="1" applyFill="1" applyBorder="1" applyAlignment="1" applyProtection="1">
      <alignment horizontal="center" vertical="center" shrinkToFit="1"/>
      <protection locked="0"/>
    </xf>
    <xf numFmtId="0" fontId="9" fillId="0" borderId="2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1" xfId="0" applyFont="1" applyBorder="1" applyAlignment="1" applyProtection="1">
      <alignment horizontal="center" vertical="center" shrinkToFit="1"/>
      <protection locked="0"/>
    </xf>
    <xf numFmtId="0" fontId="9" fillId="3" borderId="62" xfId="0" applyFont="1" applyFill="1" applyBorder="1" applyAlignment="1">
      <alignment horizontal="center" vertical="center" shrinkToFit="1"/>
    </xf>
    <xf numFmtId="0" fontId="9" fillId="3" borderId="30"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9" fillId="0" borderId="28" xfId="0" applyFont="1" applyFill="1" applyBorder="1" applyAlignment="1" applyProtection="1">
      <alignment horizontal="center" vertical="center" shrinkToFit="1"/>
      <protection locked="0"/>
    </xf>
    <xf numFmtId="0" fontId="9" fillId="3" borderId="14"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35" xfId="0" applyFont="1" applyFill="1" applyBorder="1" applyAlignment="1">
      <alignment horizontal="left" vertical="center" shrinkToFit="1"/>
    </xf>
    <xf numFmtId="0" fontId="9" fillId="0" borderId="38" xfId="0" applyFont="1" applyFill="1" applyBorder="1" applyAlignment="1" applyProtection="1">
      <alignment horizontal="center" vertical="center" shrinkToFit="1"/>
      <protection locked="0"/>
    </xf>
    <xf numFmtId="0" fontId="9" fillId="3" borderId="55" xfId="0" applyFont="1" applyFill="1" applyBorder="1" applyAlignment="1">
      <alignment horizontal="center" vertical="center" shrinkToFit="1"/>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0" fillId="0" borderId="0" xfId="0" applyAlignment="1">
      <alignment horizontal="center" vertical="center"/>
    </xf>
    <xf numFmtId="0" fontId="27" fillId="0" borderId="0" xfId="2" applyFill="1" applyBorder="1" applyAlignment="1"/>
    <xf numFmtId="0" fontId="27" fillId="0" borderId="0" xfId="2" applyFill="1" applyBorder="1" applyAlignment="1" applyProtection="1">
      <protection locked="0"/>
    </xf>
    <xf numFmtId="187" fontId="27" fillId="0" borderId="0" xfId="2" applyNumberFormat="1" applyFill="1" applyBorder="1" applyAlignment="1"/>
    <xf numFmtId="0" fontId="0" fillId="0" borderId="0" xfId="0" applyAlignment="1">
      <alignment horizontal="center" vertical="center"/>
    </xf>
    <xf numFmtId="0" fontId="9" fillId="3" borderId="3" xfId="0" applyFont="1" applyFill="1" applyBorder="1" applyAlignment="1">
      <alignment horizontal="center" vertical="center" shrinkToFit="1"/>
    </xf>
    <xf numFmtId="0" fontId="9" fillId="3" borderId="40"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48" xfId="0"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3" borderId="39"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9" fillId="3" borderId="63" xfId="0" applyFont="1" applyFill="1" applyBorder="1" applyAlignment="1">
      <alignment horizontal="center" vertical="center" shrinkToFit="1"/>
    </xf>
    <xf numFmtId="0" fontId="9" fillId="3" borderId="65"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20" xfId="0" applyFont="1" applyFill="1" applyBorder="1" applyAlignment="1">
      <alignment horizontal="center" vertical="center" shrinkToFit="1"/>
    </xf>
    <xf numFmtId="0" fontId="9" fillId="3" borderId="26" xfId="2" applyFont="1" applyFill="1" applyBorder="1" applyAlignment="1">
      <alignment horizontal="center" vertical="center" shrinkToFit="1"/>
    </xf>
    <xf numFmtId="0" fontId="9" fillId="3" borderId="26" xfId="2" applyFont="1" applyFill="1" applyBorder="1" applyAlignment="1">
      <alignment vertical="center" shrinkToFit="1"/>
    </xf>
    <xf numFmtId="0" fontId="9" fillId="3" borderId="27" xfId="2" applyFont="1" applyFill="1" applyBorder="1" applyAlignment="1">
      <alignment horizontal="center" vertical="center" shrinkToFit="1"/>
    </xf>
    <xf numFmtId="0" fontId="9" fillId="0" borderId="0" xfId="2" applyFont="1" applyAlignment="1">
      <alignment vertical="center" shrinkToFit="1"/>
    </xf>
    <xf numFmtId="0" fontId="9" fillId="0" borderId="27" xfId="2" applyFont="1" applyBorder="1" applyAlignment="1" applyProtection="1">
      <alignment vertical="center" shrinkToFit="1"/>
      <protection locked="0"/>
    </xf>
    <xf numFmtId="0" fontId="32" fillId="0" borderId="0" xfId="2" applyFont="1"/>
    <xf numFmtId="0" fontId="9" fillId="0" borderId="0" xfId="2" applyFont="1" applyAlignment="1">
      <alignment horizontal="center" vertical="center" shrinkToFit="1"/>
    </xf>
    <xf numFmtId="184" fontId="8" fillId="0" borderId="4" xfId="0" applyNumberFormat="1" applyFont="1" applyFill="1" applyBorder="1" applyAlignment="1">
      <alignment vertical="center" shrinkToFit="1"/>
    </xf>
    <xf numFmtId="0" fontId="9" fillId="3" borderId="1" xfId="2" applyFont="1" applyFill="1" applyBorder="1" applyAlignment="1">
      <alignment vertical="center" shrinkToFit="1"/>
    </xf>
    <xf numFmtId="184" fontId="8" fillId="0" borderId="47" xfId="0" applyNumberFormat="1" applyFont="1" applyFill="1" applyBorder="1" applyAlignment="1">
      <alignment vertical="center" shrinkToFit="1"/>
    </xf>
    <xf numFmtId="0" fontId="9" fillId="0" borderId="29" xfId="2" applyFont="1" applyBorder="1" applyAlignment="1" applyProtection="1">
      <alignment vertical="center" shrinkToFit="1"/>
      <protection locked="0"/>
    </xf>
    <xf numFmtId="0" fontId="9" fillId="0" borderId="0" xfId="2" applyFont="1" applyAlignment="1" applyProtection="1">
      <alignment vertical="center" shrinkToFit="1"/>
      <protection locked="0"/>
    </xf>
    <xf numFmtId="0" fontId="9" fillId="0" borderId="36" xfId="2" applyFont="1" applyBorder="1" applyAlignment="1" applyProtection="1">
      <alignment vertical="center" shrinkToFit="1"/>
      <protection locked="0"/>
    </xf>
    <xf numFmtId="184" fontId="8" fillId="0" borderId="35" xfId="0" applyNumberFormat="1" applyFont="1" applyFill="1" applyBorder="1" applyAlignment="1">
      <alignment vertical="center" shrinkToFit="1"/>
    </xf>
    <xf numFmtId="184" fontId="8" fillId="0" borderId="38" xfId="0" applyNumberFormat="1" applyFont="1" applyFill="1" applyBorder="1" applyAlignment="1">
      <alignment vertical="center" shrinkToFit="1"/>
    </xf>
    <xf numFmtId="0" fontId="9" fillId="3" borderId="26" xfId="2" applyFont="1" applyFill="1" applyBorder="1" applyAlignment="1" applyProtection="1">
      <alignment horizontal="center" vertical="center" shrinkToFit="1"/>
    </xf>
    <xf numFmtId="0" fontId="9" fillId="3" borderId="27" xfId="2" applyFont="1" applyFill="1" applyBorder="1" applyAlignment="1" applyProtection="1">
      <alignment horizontal="center" vertical="center" shrinkToFit="1"/>
    </xf>
    <xf numFmtId="0" fontId="9" fillId="3" borderId="1" xfId="2" applyFont="1" applyFill="1" applyBorder="1" applyAlignment="1" applyProtection="1">
      <alignment horizontal="center" vertical="center" shrinkToFit="1"/>
    </xf>
    <xf numFmtId="184" fontId="8" fillId="0" borderId="4" xfId="0" applyNumberFormat="1" applyFont="1" applyFill="1" applyBorder="1" applyAlignment="1" applyProtection="1">
      <alignment horizontal="center" vertical="center" shrinkToFit="1"/>
    </xf>
    <xf numFmtId="178" fontId="9" fillId="3" borderId="1" xfId="2" applyNumberFormat="1" applyFont="1" applyFill="1" applyBorder="1" applyAlignment="1" applyProtection="1">
      <alignment horizontal="center" vertical="center" shrinkToFit="1"/>
    </xf>
    <xf numFmtId="178" fontId="8" fillId="0" borderId="4" xfId="0" applyNumberFormat="1" applyFont="1" applyFill="1" applyBorder="1" applyAlignment="1" applyProtection="1">
      <alignment horizontal="center" vertical="center" shrinkToFit="1"/>
    </xf>
    <xf numFmtId="178" fontId="16" fillId="3" borderId="1" xfId="2" applyNumberFormat="1" applyFont="1" applyFill="1" applyBorder="1" applyAlignment="1" applyProtection="1">
      <alignment horizontal="center" vertical="center" shrinkToFit="1"/>
    </xf>
    <xf numFmtId="0" fontId="9" fillId="3" borderId="1" xfId="2" applyFont="1" applyFill="1" applyBorder="1" applyProtection="1"/>
    <xf numFmtId="178" fontId="8" fillId="0" borderId="47" xfId="0" applyNumberFormat="1" applyFont="1" applyFill="1" applyBorder="1" applyAlignment="1" applyProtection="1">
      <alignment horizontal="center" vertical="center" shrinkToFit="1"/>
    </xf>
    <xf numFmtId="0" fontId="32" fillId="0" borderId="0" xfId="2" applyFont="1" applyBorder="1"/>
    <xf numFmtId="0" fontId="9" fillId="3" borderId="75" xfId="2" applyFont="1" applyFill="1" applyBorder="1" applyProtection="1"/>
    <xf numFmtId="184" fontId="33" fillId="0" borderId="4" xfId="0" applyNumberFormat="1" applyFont="1" applyFill="1" applyBorder="1" applyAlignment="1" applyProtection="1">
      <alignment horizontal="center" vertical="center" shrinkToFit="1"/>
    </xf>
    <xf numFmtId="184" fontId="33" fillId="0" borderId="47" xfId="0" applyNumberFormat="1" applyFont="1" applyFill="1" applyBorder="1" applyAlignment="1" applyProtection="1">
      <alignment horizontal="center" vertical="center" shrinkToFit="1"/>
    </xf>
    <xf numFmtId="184" fontId="9" fillId="3" borderId="1" xfId="0" applyNumberFormat="1" applyFont="1" applyFill="1" applyBorder="1" applyAlignment="1" applyProtection="1">
      <alignment horizontal="center" vertical="center" shrinkToFit="1"/>
    </xf>
    <xf numFmtId="184" fontId="9" fillId="0" borderId="1" xfId="0" applyNumberFormat="1" applyFont="1" applyBorder="1" applyAlignment="1" applyProtection="1">
      <alignment horizontal="center" vertical="center" shrinkToFit="1"/>
    </xf>
    <xf numFmtId="184" fontId="9" fillId="0" borderId="29" xfId="0" applyNumberFormat="1" applyFont="1" applyBorder="1" applyAlignment="1" applyProtection="1">
      <alignment horizontal="center" vertical="center" shrinkToFit="1"/>
    </xf>
    <xf numFmtId="187" fontId="9" fillId="0" borderId="1" xfId="0" applyNumberFormat="1" applyFont="1" applyBorder="1" applyAlignment="1" applyProtection="1">
      <alignment horizontal="center" vertical="center" shrinkToFit="1"/>
    </xf>
    <xf numFmtId="187" fontId="9" fillId="0" borderId="29" xfId="0" applyNumberFormat="1" applyFont="1" applyBorder="1" applyAlignment="1" applyProtection="1">
      <alignment horizontal="center" vertical="center" shrinkToFit="1"/>
    </xf>
    <xf numFmtId="178" fontId="8" fillId="0" borderId="40" xfId="0" applyNumberFormat="1" applyFont="1" applyFill="1" applyBorder="1" applyAlignment="1" applyProtection="1">
      <alignment horizontal="center" vertical="center" shrinkToFit="1"/>
    </xf>
    <xf numFmtId="178" fontId="8" fillId="0" borderId="35" xfId="0" applyNumberFormat="1" applyFont="1" applyFill="1" applyBorder="1" applyAlignment="1" applyProtection="1">
      <alignment horizontal="center" vertical="center" shrinkToFit="1"/>
    </xf>
    <xf numFmtId="178" fontId="8" fillId="0" borderId="38" xfId="0" applyNumberFormat="1" applyFont="1" applyFill="1" applyBorder="1" applyAlignment="1" applyProtection="1">
      <alignment horizontal="center" vertical="center" shrinkToFit="1"/>
    </xf>
    <xf numFmtId="178" fontId="9" fillId="6" borderId="28" xfId="2" applyNumberFormat="1" applyFont="1" applyFill="1" applyBorder="1" applyAlignment="1">
      <alignment horizontal="center" vertical="center" shrinkToFit="1"/>
    </xf>
    <xf numFmtId="0" fontId="9" fillId="0" borderId="1" xfId="2" applyFont="1" applyBorder="1" applyAlignment="1">
      <alignment vertical="center"/>
    </xf>
    <xf numFmtId="176" fontId="9" fillId="6" borderId="28" xfId="2" applyNumberFormat="1" applyFont="1" applyFill="1" applyBorder="1" applyAlignment="1">
      <alignment horizontal="center" vertical="center" shrinkToFit="1"/>
    </xf>
    <xf numFmtId="178" fontId="9" fillId="2" borderId="4" xfId="2" applyNumberFormat="1" applyFont="1" applyFill="1" applyBorder="1" applyAlignment="1">
      <alignment horizontal="center" vertical="center" shrinkToFit="1"/>
    </xf>
    <xf numFmtId="178" fontId="9" fillId="2" borderId="19" xfId="2" applyNumberFormat="1" applyFont="1" applyFill="1" applyBorder="1" applyAlignment="1">
      <alignment horizontal="center" vertical="center" shrinkToFit="1"/>
    </xf>
    <xf numFmtId="178" fontId="9" fillId="2" borderId="1" xfId="2" applyNumberFormat="1" applyFont="1" applyFill="1" applyBorder="1" applyAlignment="1">
      <alignment horizontal="center" vertical="center" shrinkToFit="1"/>
    </xf>
    <xf numFmtId="187" fontId="9" fillId="0" borderId="0" xfId="2" applyNumberFormat="1" applyFont="1" applyAlignment="1">
      <alignment horizontal="center" vertical="center"/>
    </xf>
    <xf numFmtId="178" fontId="9" fillId="2" borderId="0" xfId="2" applyNumberFormat="1" applyFont="1" applyFill="1" applyAlignment="1">
      <alignment horizontal="center" vertical="center" shrinkToFit="1"/>
    </xf>
    <xf numFmtId="0" fontId="9" fillId="3" borderId="32" xfId="0" applyFont="1" applyFill="1" applyBorder="1" applyAlignment="1">
      <alignment horizontal="center" vertical="center" shrinkToFit="1"/>
    </xf>
    <xf numFmtId="0" fontId="9" fillId="3" borderId="69" xfId="0" applyFont="1" applyFill="1" applyBorder="1" applyAlignment="1">
      <alignment horizontal="center" vertical="center" shrinkToFit="1"/>
    </xf>
    <xf numFmtId="178" fontId="8" fillId="0" borderId="22" xfId="0" applyNumberFormat="1" applyFont="1" applyFill="1" applyBorder="1" applyAlignment="1">
      <alignment vertical="center" shrinkToFit="1"/>
    </xf>
    <xf numFmtId="178" fontId="8" fillId="0" borderId="65" xfId="0" applyNumberFormat="1" applyFont="1" applyFill="1" applyBorder="1" applyAlignment="1">
      <alignment vertical="center" shrinkToFit="1"/>
    </xf>
    <xf numFmtId="178" fontId="8" fillId="0" borderId="32" xfId="0" applyNumberFormat="1" applyFont="1" applyFill="1" applyBorder="1" applyAlignment="1">
      <alignment vertical="center" shrinkToFit="1"/>
    </xf>
    <xf numFmtId="0" fontId="9" fillId="3" borderId="43" xfId="0" applyFont="1" applyFill="1" applyBorder="1" applyAlignment="1">
      <alignment horizontal="center" vertical="center" shrinkToFit="1"/>
    </xf>
    <xf numFmtId="178" fontId="8" fillId="0" borderId="35" xfId="0" applyNumberFormat="1" applyFont="1" applyFill="1" applyBorder="1" applyAlignment="1">
      <alignment vertical="center" shrinkToFit="1"/>
    </xf>
    <xf numFmtId="0" fontId="0" fillId="0" borderId="0" xfId="0" applyAlignment="1">
      <alignment horizontal="center" vertical="center"/>
    </xf>
    <xf numFmtId="0" fontId="9" fillId="3" borderId="3" xfId="0" applyFont="1" applyFill="1" applyBorder="1" applyAlignment="1">
      <alignment horizontal="center" vertical="center" shrinkToFit="1"/>
    </xf>
    <xf numFmtId="0" fontId="9" fillId="3" borderId="40"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48" xfId="0"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3" borderId="39" xfId="0" applyFont="1" applyFill="1" applyBorder="1" applyAlignment="1">
      <alignment horizontal="center" vertical="center" shrinkToFit="1"/>
    </xf>
    <xf numFmtId="0" fontId="9" fillId="3" borderId="42" xfId="0" applyFont="1" applyFill="1" applyBorder="1" applyAlignment="1">
      <alignment horizontal="center" vertical="center" shrinkToFit="1"/>
    </xf>
    <xf numFmtId="0" fontId="9" fillId="3" borderId="36" xfId="0" applyFont="1" applyFill="1" applyBorder="1" applyAlignment="1">
      <alignment horizontal="center" vertical="center" shrinkToFit="1"/>
    </xf>
    <xf numFmtId="0" fontId="9" fillId="3" borderId="1" xfId="2" applyFont="1" applyFill="1" applyBorder="1" applyAlignment="1" applyProtection="1">
      <alignment horizontal="center" vertical="center" shrinkToFit="1"/>
    </xf>
    <xf numFmtId="0" fontId="9" fillId="3" borderId="26" xfId="2" applyFont="1" applyFill="1" applyBorder="1" applyAlignment="1">
      <alignment horizontal="center" vertical="center" shrinkToFit="1"/>
    </xf>
    <xf numFmtId="0" fontId="9" fillId="0" borderId="0" xfId="2" applyFont="1" applyAlignment="1">
      <alignment horizontal="center" vertical="center" shrinkToFit="1"/>
    </xf>
    <xf numFmtId="0" fontId="9" fillId="3" borderId="26" xfId="2" applyFont="1" applyFill="1" applyBorder="1" applyAlignment="1" applyProtection="1">
      <alignment horizontal="center" vertical="center" shrinkToFit="1"/>
    </xf>
    <xf numFmtId="0" fontId="9" fillId="3" borderId="50" xfId="0" applyFont="1" applyFill="1" applyBorder="1" applyAlignment="1" applyProtection="1">
      <alignment horizontal="center" vertical="center" textRotation="255"/>
    </xf>
    <xf numFmtId="0" fontId="9" fillId="3" borderId="8" xfId="0" applyFont="1" applyFill="1" applyBorder="1" applyAlignment="1" applyProtection="1">
      <alignment horizontal="center" vertical="center" textRotation="255"/>
    </xf>
    <xf numFmtId="0" fontId="9" fillId="3" borderId="10" xfId="0" applyFont="1" applyFill="1" applyBorder="1" applyAlignment="1" applyProtection="1">
      <alignment horizontal="center" vertical="center" textRotation="255"/>
    </xf>
    <xf numFmtId="0" fontId="14" fillId="0" borderId="1" xfId="0" applyFont="1" applyBorder="1" applyAlignment="1">
      <alignment horizontal="center" vertical="center" wrapText="1"/>
    </xf>
    <xf numFmtId="0" fontId="0" fillId="0" borderId="75" xfId="0" applyFill="1" applyBorder="1" applyAlignment="1">
      <alignment vertical="top" wrapText="1"/>
    </xf>
    <xf numFmtId="0" fontId="14" fillId="0" borderId="1" xfId="0" applyFont="1" applyBorder="1" applyAlignment="1">
      <alignment horizontal="center" vertical="center" wrapText="1"/>
    </xf>
    <xf numFmtId="0" fontId="0" fillId="0" borderId="16" xfId="0" applyBorder="1" applyAlignment="1">
      <alignment horizontal="center" vertical="center"/>
    </xf>
    <xf numFmtId="0" fontId="9" fillId="0" borderId="16" xfId="0" applyFont="1" applyBorder="1" applyAlignment="1">
      <alignment horizontal="center" vertical="center" shrinkToFit="1"/>
    </xf>
    <xf numFmtId="0" fontId="9" fillId="0" borderId="0" xfId="0" applyFont="1" applyBorder="1" applyAlignment="1">
      <alignment horizontal="center" vertical="center" shrinkToFit="1"/>
    </xf>
    <xf numFmtId="0" fontId="7" fillId="0" borderId="16" xfId="0" applyFont="1" applyBorder="1" applyAlignment="1">
      <alignment horizontal="center" vertical="center"/>
    </xf>
    <xf numFmtId="183" fontId="19" fillId="0" borderId="20" xfId="0" applyNumberFormat="1" applyFont="1" applyBorder="1" applyAlignment="1">
      <alignment horizontal="center" vertical="center" shrinkToFit="1"/>
    </xf>
    <xf numFmtId="0" fontId="9" fillId="0" borderId="1" xfId="0" applyFont="1" applyBorder="1" applyAlignment="1" applyProtection="1">
      <alignment horizontal="center" vertical="center" shrinkToFit="1"/>
      <protection locked="0"/>
    </xf>
    <xf numFmtId="0" fontId="0" fillId="0" borderId="1" xfId="0" applyBorder="1" applyAlignment="1">
      <alignment horizontal="left" vertical="center"/>
    </xf>
    <xf numFmtId="14" fontId="22" fillId="0" borderId="0" xfId="0" applyNumberFormat="1" applyFont="1" applyFill="1">
      <alignment vertical="center"/>
    </xf>
    <xf numFmtId="14" fontId="0" fillId="0" borderId="3" xfId="0" applyNumberFormat="1" applyFill="1" applyBorder="1" applyAlignment="1">
      <alignment horizontal="left" vertical="center"/>
    </xf>
    <xf numFmtId="14" fontId="0" fillId="0" borderId="1" xfId="0" applyNumberFormat="1" applyFill="1" applyBorder="1" applyAlignment="1">
      <alignment horizontal="left" vertical="center"/>
    </xf>
    <xf numFmtId="0" fontId="0" fillId="0" borderId="1" xfId="0" applyBorder="1" applyAlignment="1">
      <alignment vertical="center" wrapText="1"/>
    </xf>
    <xf numFmtId="0" fontId="0" fillId="0" borderId="1" xfId="0" applyBorder="1" applyAlignment="1">
      <alignment vertical="center"/>
    </xf>
    <xf numFmtId="0" fontId="0" fillId="0" borderId="1" xfId="0" applyBorder="1" applyAlignment="1">
      <alignment horizontal="center" vertical="center"/>
    </xf>
    <xf numFmtId="0" fontId="0" fillId="0" borderId="3" xfId="0" applyNumberFormat="1" applyBorder="1" applyAlignment="1">
      <alignment vertical="center" wrapText="1"/>
    </xf>
    <xf numFmtId="0" fontId="0" fillId="0" borderId="18" xfId="0" applyNumberFormat="1" applyBorder="1" applyAlignment="1">
      <alignment vertical="center" wrapText="1"/>
    </xf>
    <xf numFmtId="0" fontId="0" fillId="0" borderId="4" xfId="0" applyNumberFormat="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0" xfId="0" applyFont="1" applyFill="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0" fillId="0" borderId="0" xfId="0" applyAlignment="1">
      <alignment horizontal="left" vertical="top" wrapText="1"/>
    </xf>
    <xf numFmtId="0" fontId="0" fillId="9" borderId="1" xfId="0" applyFill="1" applyBorder="1" applyAlignment="1">
      <alignment horizontal="left" vertical="center"/>
    </xf>
    <xf numFmtId="0" fontId="0" fillId="9" borderId="1" xfId="0" applyFill="1" applyBorder="1" applyAlignment="1">
      <alignment horizontal="center" vertical="center"/>
    </xf>
    <xf numFmtId="0" fontId="9" fillId="3" borderId="1" xfId="2" applyFont="1" applyFill="1" applyBorder="1" applyAlignment="1">
      <alignment horizontal="center" vertical="center" shrinkToFit="1"/>
    </xf>
    <xf numFmtId="0" fontId="9" fillId="3" borderId="28" xfId="2" applyFont="1" applyFill="1" applyBorder="1" applyAlignment="1">
      <alignment horizontal="center" vertical="center" shrinkToFit="1"/>
    </xf>
    <xf numFmtId="0" fontId="9" fillId="3" borderId="3" xfId="2" applyFont="1" applyFill="1" applyBorder="1" applyAlignment="1">
      <alignment horizontal="center" vertical="center" shrinkToFit="1"/>
    </xf>
    <xf numFmtId="0" fontId="9" fillId="3" borderId="39" xfId="2" applyFont="1" applyFill="1" applyBorder="1" applyAlignment="1">
      <alignment horizontal="center" vertical="center" shrinkToFit="1"/>
    </xf>
    <xf numFmtId="0" fontId="9" fillId="3" borderId="40" xfId="2" applyFont="1" applyFill="1" applyBorder="1" applyAlignment="1">
      <alignment horizontal="center" vertical="center" shrinkToFit="1"/>
    </xf>
    <xf numFmtId="0" fontId="9" fillId="3" borderId="28" xfId="0" applyFont="1" applyFill="1" applyBorder="1" applyAlignment="1">
      <alignment horizontal="center" vertical="center" shrinkToFit="1"/>
    </xf>
    <xf numFmtId="0" fontId="9" fillId="3" borderId="1" xfId="0" applyFont="1" applyFill="1" applyBorder="1" applyAlignment="1">
      <alignment horizontal="center" vertical="center" shrinkToFit="1"/>
    </xf>
    <xf numFmtId="0" fontId="9" fillId="3" borderId="3" xfId="0" applyFont="1" applyFill="1" applyBorder="1" applyAlignment="1">
      <alignment horizontal="center" vertical="center" shrinkToFit="1"/>
    </xf>
    <xf numFmtId="0" fontId="9" fillId="3" borderId="28" xfId="2" applyFont="1" applyFill="1" applyBorder="1" applyAlignment="1" applyProtection="1">
      <alignment horizontal="center" vertical="center"/>
    </xf>
    <xf numFmtId="0" fontId="9" fillId="3" borderId="1" xfId="2" applyFont="1" applyFill="1" applyBorder="1" applyAlignment="1" applyProtection="1">
      <alignment horizontal="center" vertical="center"/>
    </xf>
    <xf numFmtId="0" fontId="9" fillId="3" borderId="1" xfId="2" applyFont="1" applyFill="1" applyBorder="1" applyAlignment="1" applyProtection="1">
      <alignment horizontal="center" vertical="center" wrapText="1"/>
    </xf>
    <xf numFmtId="0" fontId="9" fillId="3" borderId="28" xfId="2" applyFont="1" applyFill="1" applyBorder="1" applyAlignment="1" applyProtection="1">
      <alignment horizontal="center" vertical="center" shrinkToFit="1"/>
    </xf>
    <xf numFmtId="0" fontId="9" fillId="3" borderId="1" xfId="2" applyFont="1" applyFill="1" applyBorder="1" applyAlignment="1" applyProtection="1">
      <alignment horizontal="center" vertical="center" shrinkToFit="1"/>
    </xf>
    <xf numFmtId="0" fontId="9" fillId="3" borderId="58" xfId="2" applyFont="1" applyFill="1" applyBorder="1" applyAlignment="1" applyProtection="1">
      <alignment horizontal="center" vertical="center" shrinkToFit="1"/>
    </xf>
    <xf numFmtId="0" fontId="9" fillId="3" borderId="75" xfId="2" applyFont="1" applyFill="1" applyBorder="1" applyAlignment="1" applyProtection="1">
      <alignment horizontal="center" vertical="center" shrinkToFit="1"/>
    </xf>
    <xf numFmtId="0" fontId="9" fillId="3" borderId="61" xfId="0" applyFont="1" applyFill="1" applyBorder="1" applyAlignment="1" applyProtection="1">
      <alignment horizontal="center" vertical="center" shrinkToFit="1"/>
    </xf>
    <xf numFmtId="0" fontId="9" fillId="3" borderId="18" xfId="0" applyFont="1" applyFill="1" applyBorder="1" applyAlignment="1" applyProtection="1">
      <alignment horizontal="center" vertical="center" shrinkToFit="1"/>
    </xf>
    <xf numFmtId="0" fontId="9" fillId="3" borderId="4" xfId="0" applyFont="1" applyFill="1" applyBorder="1" applyAlignment="1" applyProtection="1">
      <alignment horizontal="center" vertical="center" shrinkToFit="1"/>
    </xf>
    <xf numFmtId="0" fontId="9" fillId="3" borderId="33" xfId="0" applyFont="1" applyFill="1" applyBorder="1" applyAlignment="1" applyProtection="1">
      <alignment horizontal="center" vertical="center" shrinkToFit="1"/>
    </xf>
    <xf numFmtId="0" fontId="9" fillId="3" borderId="34" xfId="0" applyFont="1" applyFill="1" applyBorder="1" applyAlignment="1" applyProtection="1">
      <alignment horizontal="center" vertical="center" shrinkToFit="1"/>
    </xf>
    <xf numFmtId="0" fontId="9" fillId="3" borderId="35" xfId="0" applyFont="1" applyFill="1" applyBorder="1" applyAlignment="1" applyProtection="1">
      <alignment horizontal="center" vertical="center" shrinkToFit="1"/>
    </xf>
    <xf numFmtId="0" fontId="9" fillId="6" borderId="1" xfId="2" applyFont="1" applyFill="1" applyBorder="1" applyAlignment="1">
      <alignment horizontal="center" vertical="center" shrinkToFit="1"/>
    </xf>
    <xf numFmtId="0" fontId="9" fillId="6" borderId="3" xfId="2" applyFont="1" applyFill="1" applyBorder="1" applyAlignment="1">
      <alignment horizontal="center" vertical="center" shrinkToFit="1"/>
    </xf>
    <xf numFmtId="0" fontId="9" fillId="3" borderId="39" xfId="2" applyFont="1" applyFill="1" applyBorder="1" applyAlignment="1" applyProtection="1">
      <alignment horizontal="center" vertical="center" shrinkToFit="1"/>
    </xf>
    <xf numFmtId="0" fontId="9" fillId="3" borderId="40" xfId="2" applyFont="1" applyFill="1" applyBorder="1" applyAlignment="1" applyProtection="1">
      <alignment horizontal="center" vertical="center" shrinkToFit="1"/>
    </xf>
    <xf numFmtId="0" fontId="32" fillId="3" borderId="25" xfId="2" applyFont="1" applyFill="1" applyBorder="1" applyAlignment="1">
      <alignment horizontal="center" vertical="center" shrinkToFit="1"/>
    </xf>
    <xf numFmtId="0" fontId="9" fillId="3" borderId="26" xfId="2" applyFont="1" applyFill="1" applyBorder="1" applyAlignment="1">
      <alignment horizontal="center" vertical="center" shrinkToFit="1"/>
    </xf>
    <xf numFmtId="0" fontId="9" fillId="6" borderId="3" xfId="0" applyFont="1" applyFill="1" applyBorder="1" applyAlignment="1">
      <alignment horizontal="center" vertical="center" shrinkToFit="1"/>
    </xf>
    <xf numFmtId="0" fontId="9" fillId="6" borderId="18" xfId="0" applyFont="1" applyFill="1" applyBorder="1" applyAlignment="1">
      <alignment horizontal="center" vertical="center" shrinkToFit="1"/>
    </xf>
    <xf numFmtId="0" fontId="9" fillId="6" borderId="47" xfId="0" applyFont="1" applyFill="1" applyBorder="1" applyAlignment="1">
      <alignment horizontal="center" vertical="center" shrinkToFit="1"/>
    </xf>
    <xf numFmtId="0" fontId="15" fillId="3" borderId="3" xfId="0" applyFont="1" applyFill="1" applyBorder="1" applyAlignment="1">
      <alignment horizontal="center" vertical="center" wrapText="1" shrinkToFit="1"/>
    </xf>
    <xf numFmtId="0" fontId="15" fillId="3" borderId="4" xfId="0" applyFont="1" applyFill="1" applyBorder="1" applyAlignment="1">
      <alignment horizontal="center" vertical="center" wrapText="1" shrinkToFit="1"/>
    </xf>
    <xf numFmtId="0" fontId="9" fillId="3" borderId="4" xfId="0" applyFont="1" applyFill="1" applyBorder="1" applyAlignment="1">
      <alignment horizontal="center" vertical="center" shrinkToFit="1"/>
    </xf>
    <xf numFmtId="0" fontId="32" fillId="3" borderId="26" xfId="2" applyFont="1" applyFill="1" applyBorder="1" applyAlignment="1">
      <alignment horizontal="center" vertical="center" shrinkToFit="1"/>
    </xf>
    <xf numFmtId="0" fontId="9" fillId="0" borderId="0" xfId="2" applyFont="1" applyAlignment="1">
      <alignment horizontal="center" vertical="center" shrinkToFit="1"/>
    </xf>
    <xf numFmtId="0" fontId="9" fillId="3" borderId="25" xfId="2" applyFont="1" applyFill="1" applyBorder="1" applyAlignment="1" applyProtection="1">
      <alignment horizontal="center" vertical="center" shrinkToFit="1"/>
    </xf>
    <xf numFmtId="0" fontId="9" fillId="3" borderId="26" xfId="2" applyFont="1" applyFill="1" applyBorder="1" applyAlignment="1" applyProtection="1">
      <alignment horizontal="center" vertical="center" shrinkToFit="1"/>
    </xf>
    <xf numFmtId="0" fontId="0" fillId="3" borderId="26" xfId="0" applyFill="1" applyBorder="1" applyAlignment="1">
      <alignment horizontal="center" vertical="center" wrapText="1"/>
    </xf>
    <xf numFmtId="0" fontId="0" fillId="3" borderId="27" xfId="0" applyFill="1" applyBorder="1" applyAlignment="1">
      <alignment horizontal="center" vertical="center"/>
    </xf>
    <xf numFmtId="0" fontId="0" fillId="2" borderId="2" xfId="0" applyFill="1" applyBorder="1" applyAlignment="1">
      <alignment horizontal="center" vertical="center"/>
    </xf>
    <xf numFmtId="0" fontId="0" fillId="3" borderId="71" xfId="0" applyFill="1" applyBorder="1" applyAlignment="1">
      <alignment horizontal="center" vertical="center"/>
    </xf>
    <xf numFmtId="0" fontId="0" fillId="3" borderId="49" xfId="0" applyFill="1" applyBorder="1" applyAlignment="1">
      <alignment horizontal="center" vertical="center"/>
    </xf>
    <xf numFmtId="0" fontId="0" fillId="3" borderId="45" xfId="0" applyFill="1" applyBorder="1" applyAlignment="1">
      <alignment horizontal="center" vertical="center"/>
    </xf>
    <xf numFmtId="0" fontId="0" fillId="3" borderId="50" xfId="0" applyFill="1" applyBorder="1" applyAlignment="1">
      <alignment horizontal="center" vertical="center"/>
    </xf>
    <xf numFmtId="0" fontId="0" fillId="3" borderId="23" xfId="0" applyFill="1" applyBorder="1" applyAlignment="1">
      <alignment horizontal="center" vertical="center"/>
    </xf>
    <xf numFmtId="0" fontId="0" fillId="3" borderId="19" xfId="0" applyFill="1" applyBorder="1" applyAlignment="1">
      <alignment horizontal="center" vertical="center"/>
    </xf>
    <xf numFmtId="0" fontId="0" fillId="3" borderId="39" xfId="0" applyFill="1" applyBorder="1" applyAlignment="1">
      <alignment horizontal="center" vertical="center"/>
    </xf>
    <xf numFmtId="0" fontId="0" fillId="3" borderId="40" xfId="0" applyFill="1" applyBorder="1" applyAlignment="1">
      <alignment horizontal="center" vertical="center"/>
    </xf>
    <xf numFmtId="0" fontId="0" fillId="2" borderId="40" xfId="0" applyFill="1" applyBorder="1" applyAlignment="1">
      <alignment horizontal="center" vertical="center"/>
    </xf>
    <xf numFmtId="0" fontId="0" fillId="3" borderId="26" xfId="0" applyFill="1" applyBorder="1" applyAlignment="1">
      <alignment horizontal="center" vertical="center"/>
    </xf>
    <xf numFmtId="0" fontId="11" fillId="3" borderId="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8" fillId="3" borderId="57" xfId="0" applyFont="1" applyFill="1" applyBorder="1" applyAlignment="1">
      <alignment horizontal="center" vertical="center" textRotation="255"/>
    </xf>
    <xf numFmtId="0" fontId="8" fillId="3" borderId="58" xfId="0" applyFont="1" applyFill="1" applyBorder="1" applyAlignment="1">
      <alignment horizontal="center" vertical="center" textRotation="255"/>
    </xf>
    <xf numFmtId="0" fontId="0" fillId="0" borderId="59" xfId="0" applyBorder="1" applyAlignment="1">
      <alignment horizontal="center" vertical="center"/>
    </xf>
    <xf numFmtId="0" fontId="0" fillId="10" borderId="40" xfId="0" applyFill="1"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16" fillId="0" borderId="3" xfId="0" applyFont="1" applyFill="1" applyBorder="1" applyAlignment="1">
      <alignment horizontal="center" vertical="center"/>
    </xf>
    <xf numFmtId="0" fontId="9" fillId="0" borderId="18" xfId="0" applyFont="1" applyBorder="1" applyAlignment="1">
      <alignment horizontal="center" vertical="center"/>
    </xf>
    <xf numFmtId="0" fontId="9" fillId="0" borderId="47" xfId="0" applyFont="1" applyBorder="1" applyAlignment="1">
      <alignment horizontal="center" vertical="center"/>
    </xf>
    <xf numFmtId="0" fontId="8" fillId="0" borderId="26"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0" fillId="0" borderId="4" xfId="0" applyBorder="1" applyAlignment="1">
      <alignment horizontal="center" vertical="center"/>
    </xf>
    <xf numFmtId="0" fontId="0" fillId="0" borderId="18" xfId="0" applyBorder="1" applyAlignment="1">
      <alignment horizontal="center" vertical="center"/>
    </xf>
    <xf numFmtId="14" fontId="16" fillId="0" borderId="44" xfId="0" applyNumberFormat="1" applyFont="1" applyBorder="1" applyAlignment="1" applyProtection="1">
      <alignment horizontal="center" vertical="center"/>
      <protection locked="0"/>
    </xf>
    <xf numFmtId="14" fontId="0" fillId="0" borderId="49" xfId="0" applyNumberFormat="1" applyBorder="1" applyAlignment="1">
      <alignment horizontal="center" vertical="center"/>
    </xf>
    <xf numFmtId="14" fontId="0" fillId="0" borderId="45" xfId="0" applyNumberFormat="1" applyBorder="1" applyAlignment="1">
      <alignment horizontal="center" vertical="center"/>
    </xf>
    <xf numFmtId="0" fontId="0" fillId="2" borderId="3" xfId="0" applyFill="1" applyBorder="1" applyAlignment="1">
      <alignment horizontal="center" vertical="center"/>
    </xf>
    <xf numFmtId="0" fontId="0" fillId="2" borderId="18" xfId="0" applyFill="1" applyBorder="1" applyAlignment="1">
      <alignment horizontal="center" vertical="center"/>
    </xf>
    <xf numFmtId="0" fontId="0" fillId="2" borderId="4" xfId="0" applyFill="1" applyBorder="1" applyAlignment="1">
      <alignment horizontal="center" vertical="center"/>
    </xf>
    <xf numFmtId="0" fontId="16" fillId="3" borderId="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18" xfId="0" applyFont="1" applyFill="1" applyBorder="1" applyAlignment="1">
      <alignment horizontal="center" vertical="center" shrinkToFit="1"/>
    </xf>
    <xf numFmtId="0" fontId="8" fillId="10" borderId="24" xfId="0" applyFont="1" applyFill="1" applyBorder="1" applyAlignment="1">
      <alignment horizontal="center" vertical="center"/>
    </xf>
    <xf numFmtId="0" fontId="9" fillId="10" borderId="23" xfId="0" applyFont="1" applyFill="1" applyBorder="1" applyAlignment="1">
      <alignment horizontal="center" vertical="center"/>
    </xf>
    <xf numFmtId="0" fontId="9" fillId="10" borderId="19" xfId="0" applyFont="1" applyFill="1" applyBorder="1" applyAlignment="1">
      <alignment horizontal="center" vertical="center"/>
    </xf>
    <xf numFmtId="0" fontId="8" fillId="3" borderId="5" xfId="0" applyFont="1" applyFill="1" applyBorder="1" applyAlignment="1">
      <alignment horizontal="center" vertical="center" textRotation="255" wrapText="1"/>
    </xf>
    <xf numFmtId="0" fontId="9" fillId="3" borderId="8" xfId="0" applyFont="1" applyFill="1" applyBorder="1" applyAlignment="1">
      <alignment horizontal="center" vertical="center" textRotation="255"/>
    </xf>
    <xf numFmtId="0" fontId="0" fillId="0" borderId="8" xfId="0" applyBorder="1" applyAlignment="1">
      <alignment horizontal="center" vertical="center"/>
    </xf>
    <xf numFmtId="0" fontId="0" fillId="0" borderId="10" xfId="0" applyBorder="1" applyAlignment="1">
      <alignment horizontal="center" vertical="center"/>
    </xf>
    <xf numFmtId="0" fontId="8" fillId="10" borderId="48" xfId="0" applyFont="1" applyFill="1" applyBorder="1" applyAlignment="1">
      <alignment horizontal="center" vertical="center"/>
    </xf>
    <xf numFmtId="0" fontId="9" fillId="10" borderId="34" xfId="0" applyFont="1" applyFill="1" applyBorder="1" applyAlignment="1">
      <alignment horizontal="center" vertical="center"/>
    </xf>
    <xf numFmtId="185" fontId="9" fillId="0" borderId="3" xfId="0" applyNumberFormat="1" applyFont="1" applyFill="1" applyBorder="1" applyAlignment="1">
      <alignment horizontal="center" vertical="center"/>
    </xf>
    <xf numFmtId="178" fontId="8" fillId="2" borderId="24" xfId="0" applyNumberFormat="1" applyFont="1" applyFill="1" applyBorder="1" applyAlignment="1">
      <alignment horizontal="center" vertical="center"/>
    </xf>
    <xf numFmtId="178" fontId="8" fillId="2" borderId="19" xfId="0" applyNumberFormat="1" applyFont="1" applyFill="1" applyBorder="1" applyAlignment="1">
      <alignment horizontal="center" vertical="center"/>
    </xf>
    <xf numFmtId="0" fontId="29" fillId="10" borderId="24" xfId="0" applyFont="1" applyFill="1" applyBorder="1" applyAlignment="1">
      <alignment horizontal="center" vertical="center"/>
    </xf>
    <xf numFmtId="0" fontId="11" fillId="10" borderId="23" xfId="0" applyFont="1" applyFill="1" applyBorder="1" applyAlignment="1">
      <alignment horizontal="center" vertical="center"/>
    </xf>
    <xf numFmtId="0" fontId="11" fillId="10" borderId="19" xfId="0" applyFont="1" applyFill="1" applyBorder="1" applyAlignment="1">
      <alignment horizontal="center" vertical="center"/>
    </xf>
    <xf numFmtId="185" fontId="9" fillId="0" borderId="44" xfId="0" applyNumberFormat="1" applyFont="1" applyFill="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178" fontId="8" fillId="2" borderId="51" xfId="0" applyNumberFormat="1" applyFont="1" applyFill="1" applyBorder="1" applyAlignment="1">
      <alignment horizontal="center" vertical="center"/>
    </xf>
    <xf numFmtId="185" fontId="8" fillId="2" borderId="48" xfId="0" applyNumberFormat="1" applyFont="1" applyFill="1" applyBorder="1" applyAlignment="1">
      <alignment horizontal="center" vertical="center"/>
    </xf>
    <xf numFmtId="185" fontId="8" fillId="2" borderId="34" xfId="0" applyNumberFormat="1" applyFont="1" applyFill="1" applyBorder="1" applyAlignment="1">
      <alignment horizontal="center" vertical="center"/>
    </xf>
    <xf numFmtId="0" fontId="9" fillId="10" borderId="48" xfId="0" applyFont="1" applyFill="1" applyBorder="1" applyAlignment="1">
      <alignment horizontal="center" vertical="center"/>
    </xf>
    <xf numFmtId="185" fontId="8" fillId="2" borderId="48" xfId="0" quotePrefix="1" applyNumberFormat="1" applyFont="1" applyFill="1" applyBorder="1" applyAlignment="1">
      <alignment horizontal="center" vertical="center"/>
    </xf>
    <xf numFmtId="185" fontId="8" fillId="2" borderId="38" xfId="0" applyNumberFormat="1" applyFont="1" applyFill="1" applyBorder="1" applyAlignment="1">
      <alignment horizontal="center" vertical="center"/>
    </xf>
    <xf numFmtId="0" fontId="0" fillId="0" borderId="45" xfId="0" applyBorder="1" applyAlignment="1">
      <alignment horizontal="center" vertical="center"/>
    </xf>
    <xf numFmtId="0" fontId="0" fillId="3" borderId="19" xfId="0" applyFill="1" applyBorder="1" applyAlignment="1">
      <alignment horizontal="center" vertical="center" shrinkToFit="1"/>
    </xf>
    <xf numFmtId="0" fontId="0" fillId="3" borderId="2" xfId="0" applyFill="1" applyBorder="1" applyAlignment="1">
      <alignment horizontal="center" vertical="center" shrinkToFit="1"/>
    </xf>
    <xf numFmtId="178" fontId="9" fillId="0" borderId="2" xfId="0" applyNumberFormat="1" applyFont="1" applyFill="1" applyBorder="1" applyAlignment="1" applyProtection="1">
      <alignment horizontal="center" vertical="center"/>
    </xf>
    <xf numFmtId="0" fontId="16"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3" borderId="1"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49" xfId="0" applyFont="1" applyFill="1" applyBorder="1" applyAlignment="1">
      <alignment horizontal="center" vertical="center"/>
    </xf>
    <xf numFmtId="0" fontId="0" fillId="0" borderId="49" xfId="0" applyBorder="1" applyAlignment="1">
      <alignment horizontal="center" vertical="center"/>
    </xf>
    <xf numFmtId="178" fontId="9" fillId="0" borderId="1" xfId="0" applyNumberFormat="1" applyFont="1" applyFill="1" applyBorder="1" applyAlignment="1">
      <alignment horizontal="center" vertical="center"/>
    </xf>
    <xf numFmtId="178" fontId="9" fillId="0" borderId="1" xfId="0" applyNumberFormat="1" applyFont="1" applyFill="1" applyBorder="1" applyAlignment="1" applyProtection="1">
      <alignment horizontal="center" vertical="center"/>
    </xf>
    <xf numFmtId="178" fontId="9" fillId="0" borderId="29" xfId="0" applyNumberFormat="1" applyFont="1" applyFill="1" applyBorder="1" applyAlignment="1">
      <alignment horizontal="center" vertical="center"/>
    </xf>
    <xf numFmtId="0" fontId="9" fillId="0" borderId="29" xfId="0" applyFont="1" applyBorder="1" applyAlignment="1" applyProtection="1">
      <alignment horizontal="center" vertical="center"/>
      <protection locked="0"/>
    </xf>
    <xf numFmtId="0" fontId="9" fillId="0" borderId="40" xfId="0" applyFont="1" applyBorder="1" applyAlignment="1" applyProtection="1">
      <alignment horizontal="center" vertical="center"/>
      <protection locked="0"/>
    </xf>
    <xf numFmtId="0" fontId="9" fillId="3" borderId="4" xfId="0" applyFont="1" applyFill="1" applyBorder="1" applyAlignment="1">
      <alignment horizontal="center" vertical="center"/>
    </xf>
    <xf numFmtId="0" fontId="9" fillId="0" borderId="1" xfId="0" applyFont="1" applyBorder="1" applyAlignment="1" applyProtection="1">
      <alignment horizontal="right" vertical="center"/>
      <protection locked="0"/>
    </xf>
    <xf numFmtId="0" fontId="16" fillId="0" borderId="1" xfId="0" applyFont="1" applyBorder="1" applyAlignment="1" applyProtection="1">
      <alignment horizontal="right"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pplyProtection="1">
      <alignment horizontal="right" vertical="center"/>
      <protection locked="0"/>
    </xf>
    <xf numFmtId="0" fontId="14" fillId="3" borderId="4" xfId="0" applyFont="1" applyFill="1" applyBorder="1" applyAlignment="1">
      <alignment horizontal="center" vertical="center" wrapText="1"/>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29" xfId="0" applyFont="1" applyFill="1" applyBorder="1" applyAlignment="1">
      <alignment horizontal="center" vertical="center"/>
    </xf>
    <xf numFmtId="0" fontId="9" fillId="3" borderId="40" xfId="0" applyFont="1" applyFill="1" applyBorder="1" applyAlignment="1">
      <alignment horizontal="center" vertical="center" shrinkToFit="1"/>
    </xf>
    <xf numFmtId="0" fontId="0" fillId="0" borderId="1" xfId="0" applyBorder="1" applyAlignment="1" applyProtection="1">
      <alignment horizontal="center" vertical="center"/>
      <protection locked="0"/>
    </xf>
    <xf numFmtId="0" fontId="0" fillId="11" borderId="40" xfId="0" applyFill="1" applyBorder="1" applyAlignment="1">
      <alignment horizontal="center" vertical="center"/>
    </xf>
    <xf numFmtId="0" fontId="9" fillId="10" borderId="3" xfId="0" applyFont="1" applyFill="1" applyBorder="1" applyAlignment="1">
      <alignment horizontal="center" vertical="center"/>
    </xf>
    <xf numFmtId="0" fontId="0" fillId="0" borderId="18" xfId="0" applyBorder="1" applyAlignment="1">
      <alignment vertical="center"/>
    </xf>
    <xf numFmtId="0" fontId="0" fillId="0" borderId="4" xfId="0" applyBorder="1" applyAlignment="1">
      <alignment vertical="center"/>
    </xf>
    <xf numFmtId="178" fontId="9" fillId="0" borderId="29" xfId="0" applyNumberFormat="1" applyFont="1" applyFill="1" applyBorder="1" applyAlignment="1" applyProtection="1">
      <alignment horizontal="center" vertical="center"/>
    </xf>
    <xf numFmtId="0" fontId="0" fillId="0" borderId="3" xfId="0" applyBorder="1" applyAlignment="1" applyProtection="1">
      <alignment vertical="center"/>
      <protection locked="0"/>
    </xf>
    <xf numFmtId="0" fontId="0" fillId="0" borderId="18" xfId="0" applyBorder="1" applyAlignment="1" applyProtection="1">
      <alignment vertical="center"/>
      <protection locked="0"/>
    </xf>
    <xf numFmtId="0" fontId="0" fillId="0" borderId="47" xfId="0" applyBorder="1" applyAlignment="1" applyProtection="1">
      <alignment vertical="center"/>
      <protection locked="0"/>
    </xf>
    <xf numFmtId="0" fontId="0" fillId="0" borderId="48" xfId="0" applyBorder="1" applyAlignment="1" applyProtection="1">
      <alignment vertical="center"/>
      <protection locked="0"/>
    </xf>
    <xf numFmtId="0" fontId="0" fillId="0" borderId="34" xfId="0" applyBorder="1" applyAlignment="1" applyProtection="1">
      <alignment vertical="center"/>
      <protection locked="0"/>
    </xf>
    <xf numFmtId="0" fontId="0" fillId="0" borderId="38" xfId="0" applyBorder="1" applyAlignment="1" applyProtection="1">
      <alignment vertical="center"/>
      <protection locked="0"/>
    </xf>
    <xf numFmtId="0" fontId="9" fillId="3" borderId="40" xfId="0" applyFont="1" applyFill="1" applyBorder="1" applyAlignment="1">
      <alignment horizontal="center" vertical="center"/>
    </xf>
    <xf numFmtId="0" fontId="9" fillId="3" borderId="36"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6" fillId="0" borderId="1" xfId="0" applyFont="1" applyFill="1" applyBorder="1" applyAlignment="1">
      <alignment horizontal="center" vertical="center"/>
    </xf>
    <xf numFmtId="0" fontId="8" fillId="0" borderId="40" xfId="0" applyFont="1" applyFill="1" applyBorder="1" applyAlignment="1">
      <alignment horizontal="center" vertical="center"/>
    </xf>
    <xf numFmtId="0" fontId="8" fillId="0" borderId="36" xfId="0" applyFont="1" applyFill="1" applyBorder="1" applyAlignment="1">
      <alignment horizontal="center" vertical="center"/>
    </xf>
    <xf numFmtId="0" fontId="8" fillId="3" borderId="59" xfId="0" applyFont="1" applyFill="1" applyBorder="1" applyAlignment="1">
      <alignment horizontal="center" vertical="center" textRotation="255"/>
    </xf>
    <xf numFmtId="0" fontId="9" fillId="3" borderId="26" xfId="0" applyFont="1" applyFill="1" applyBorder="1" applyAlignment="1">
      <alignment horizontal="center" vertical="center" shrinkToFit="1"/>
    </xf>
    <xf numFmtId="0" fontId="8" fillId="0" borderId="1" xfId="0"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8" fillId="0" borderId="1" xfId="0" applyFont="1" applyFill="1" applyBorder="1" applyAlignment="1">
      <alignment horizontal="center" vertical="center"/>
    </xf>
    <xf numFmtId="0" fontId="8" fillId="0" borderId="29" xfId="0" applyFont="1" applyFill="1" applyBorder="1" applyAlignment="1">
      <alignment horizontal="center" vertical="center"/>
    </xf>
    <xf numFmtId="56" fontId="0" fillId="0" borderId="3" xfId="0" applyNumberFormat="1" applyBorder="1" applyAlignment="1" applyProtection="1">
      <alignment vertical="center"/>
      <protection locked="0"/>
    </xf>
    <xf numFmtId="0" fontId="0" fillId="0" borderId="34" xfId="0" applyBorder="1" applyAlignment="1">
      <alignment vertical="center"/>
    </xf>
    <xf numFmtId="0" fontId="0" fillId="0" borderId="35" xfId="0" applyBorder="1" applyAlignment="1">
      <alignment vertical="center"/>
    </xf>
    <xf numFmtId="176" fontId="9" fillId="6" borderId="3" xfId="0" applyNumberFormat="1" applyFont="1" applyFill="1" applyBorder="1" applyAlignment="1">
      <alignment horizontal="center" vertical="center" shrinkToFit="1"/>
    </xf>
    <xf numFmtId="176" fontId="9" fillId="6" borderId="18" xfId="0" applyNumberFormat="1" applyFont="1" applyFill="1" applyBorder="1" applyAlignment="1">
      <alignment horizontal="center" vertical="center" shrinkToFit="1"/>
    </xf>
    <xf numFmtId="176" fontId="9" fillId="6" borderId="4" xfId="0" applyNumberFormat="1" applyFont="1" applyFill="1" applyBorder="1" applyAlignment="1">
      <alignment horizontal="center" vertical="center" shrinkToFit="1"/>
    </xf>
    <xf numFmtId="178" fontId="16" fillId="0" borderId="48" xfId="0" applyNumberFormat="1" applyFont="1" applyFill="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178" fontId="9" fillId="0" borderId="31" xfId="0" applyNumberFormat="1" applyFont="1" applyFill="1" applyBorder="1" applyAlignment="1" applyProtection="1">
      <alignment horizontal="center"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178" fontId="9" fillId="2" borderId="3" xfId="0" applyNumberFormat="1" applyFont="1" applyFill="1" applyBorder="1" applyAlignment="1">
      <alignment horizontal="center" vertical="center"/>
    </xf>
    <xf numFmtId="178" fontId="9" fillId="2" borderId="18" xfId="0" applyNumberFormat="1" applyFont="1" applyFill="1" applyBorder="1" applyAlignment="1">
      <alignment horizontal="center" vertical="center"/>
    </xf>
    <xf numFmtId="178" fontId="9" fillId="2" borderId="4" xfId="0" applyNumberFormat="1" applyFont="1" applyFill="1" applyBorder="1" applyAlignment="1">
      <alignment horizontal="center" vertical="center"/>
    </xf>
    <xf numFmtId="0" fontId="9" fillId="2" borderId="3"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4" xfId="0" applyFont="1" applyFill="1" applyBorder="1" applyAlignment="1">
      <alignment horizontal="center" vertical="center" shrinkToFit="1"/>
    </xf>
    <xf numFmtId="0" fontId="9" fillId="2" borderId="55" xfId="0" applyFont="1" applyFill="1" applyBorder="1" applyAlignment="1">
      <alignment horizontal="center" vertical="center" shrinkToFit="1"/>
    </xf>
    <xf numFmtId="0" fontId="9" fillId="3" borderId="52" xfId="0" applyFont="1" applyFill="1" applyBorder="1" applyAlignment="1">
      <alignment horizontal="center" vertical="center" shrinkToFit="1"/>
    </xf>
    <xf numFmtId="0" fontId="9" fillId="3" borderId="15" xfId="0" applyFont="1" applyFill="1" applyBorder="1" applyAlignment="1">
      <alignment horizontal="center" vertical="center" shrinkToFit="1"/>
    </xf>
    <xf numFmtId="0" fontId="9" fillId="3" borderId="53" xfId="0" applyFont="1" applyFill="1" applyBorder="1" applyAlignment="1">
      <alignment horizontal="center" vertical="center" shrinkToFit="1"/>
    </xf>
    <xf numFmtId="0" fontId="9" fillId="2" borderId="13" xfId="0" applyFont="1" applyFill="1" applyBorder="1" applyAlignment="1">
      <alignment horizontal="center" vertical="center" shrinkToFit="1"/>
    </xf>
    <xf numFmtId="0" fontId="9" fillId="2" borderId="53" xfId="0" applyFont="1" applyFill="1" applyBorder="1" applyAlignment="1">
      <alignment horizontal="center" vertical="center" shrinkToFit="1"/>
    </xf>
    <xf numFmtId="0" fontId="9" fillId="3" borderId="47" xfId="0" applyFont="1" applyFill="1" applyBorder="1" applyAlignment="1">
      <alignment horizontal="center" vertical="center" shrinkToFit="1"/>
    </xf>
    <xf numFmtId="0" fontId="9" fillId="2" borderId="15" xfId="0" applyFont="1" applyFill="1" applyBorder="1" applyAlignment="1">
      <alignment horizontal="center" vertical="center" shrinkToFit="1"/>
    </xf>
    <xf numFmtId="0" fontId="9" fillId="2" borderId="56" xfId="0" applyFont="1" applyFill="1" applyBorder="1" applyAlignment="1">
      <alignment horizontal="center" vertical="center" shrinkToFit="1"/>
    </xf>
    <xf numFmtId="0" fontId="9" fillId="8" borderId="3" xfId="0" applyFont="1" applyFill="1" applyBorder="1" applyAlignment="1">
      <alignment horizontal="center" vertical="center" shrinkToFit="1"/>
    </xf>
    <xf numFmtId="0" fontId="9" fillId="8" borderId="18" xfId="0" applyFont="1" applyFill="1" applyBorder="1" applyAlignment="1">
      <alignment horizontal="center" vertical="center" shrinkToFit="1"/>
    </xf>
    <xf numFmtId="0" fontId="9" fillId="8" borderId="47" xfId="0" applyFont="1" applyFill="1" applyBorder="1" applyAlignment="1">
      <alignment horizontal="center" vertical="center" shrinkToFit="1"/>
    </xf>
    <xf numFmtId="0" fontId="9" fillId="3" borderId="1" xfId="0" applyFont="1" applyFill="1" applyBorder="1" applyAlignment="1">
      <alignment horizontal="center" vertical="center" wrapText="1" shrinkToFit="1"/>
    </xf>
    <xf numFmtId="0" fontId="9" fillId="3" borderId="1"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8" fillId="3" borderId="1" xfId="0" applyFont="1" applyFill="1" applyBorder="1" applyAlignment="1">
      <alignment horizontal="center" vertical="center" shrinkToFit="1"/>
    </xf>
    <xf numFmtId="178" fontId="9" fillId="2" borderId="1" xfId="0" applyNumberFormat="1" applyFont="1" applyFill="1" applyBorder="1" applyAlignment="1">
      <alignment horizontal="center" vertical="center" shrinkToFit="1"/>
    </xf>
    <xf numFmtId="0" fontId="16" fillId="0" borderId="4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35" xfId="0" applyFont="1" applyBorder="1" applyAlignment="1" applyProtection="1">
      <alignment horizontal="center" vertical="center"/>
      <protection locked="0"/>
    </xf>
    <xf numFmtId="0" fontId="16" fillId="0" borderId="40" xfId="0" applyFont="1" applyFill="1" applyBorder="1" applyAlignment="1">
      <alignment horizontal="center" vertical="center"/>
    </xf>
    <xf numFmtId="0" fontId="16" fillId="0" borderId="36"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1" xfId="0" applyFont="1" applyBorder="1" applyAlignment="1">
      <alignment horizontal="center" vertical="center" wrapText="1"/>
    </xf>
    <xf numFmtId="0" fontId="0" fillId="0" borderId="3" xfId="0" applyBorder="1" applyAlignment="1">
      <alignment horizontal="center" vertical="center"/>
    </xf>
    <xf numFmtId="0" fontId="8"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5" xfId="0" applyFont="1" applyFill="1" applyBorder="1" applyAlignment="1">
      <alignment horizontal="center" vertical="center" textRotation="255" wrapText="1"/>
    </xf>
    <xf numFmtId="0" fontId="9" fillId="3" borderId="8" xfId="0" applyFont="1" applyFill="1" applyBorder="1" applyAlignment="1">
      <alignment horizontal="center" vertical="center" textRotation="255" wrapText="1"/>
    </xf>
    <xf numFmtId="0" fontId="9" fillId="3" borderId="10" xfId="0" applyFont="1" applyFill="1" applyBorder="1" applyAlignment="1">
      <alignment horizontal="center" vertical="center" textRotation="255" wrapText="1"/>
    </xf>
    <xf numFmtId="0" fontId="0" fillId="0" borderId="5" xfId="0" applyFill="1" applyBorder="1" applyAlignment="1" applyProtection="1">
      <alignment horizontal="center" vertical="top"/>
      <protection locked="0"/>
    </xf>
    <xf numFmtId="0" fontId="0" fillId="0" borderId="6" xfId="0" applyFill="1" applyBorder="1" applyAlignment="1" applyProtection="1">
      <alignment horizontal="center" vertical="top"/>
      <protection locked="0"/>
    </xf>
    <xf numFmtId="0" fontId="0" fillId="0" borderId="7" xfId="0" applyFill="1" applyBorder="1" applyAlignment="1" applyProtection="1">
      <alignment horizontal="center" vertical="top"/>
      <protection locked="0"/>
    </xf>
    <xf numFmtId="0" fontId="0" fillId="0" borderId="8" xfId="0" applyFill="1" applyBorder="1" applyAlignment="1" applyProtection="1">
      <alignment horizontal="center" vertical="top"/>
      <protection locked="0"/>
    </xf>
    <xf numFmtId="0" fontId="0" fillId="0" borderId="0" xfId="0" applyFill="1" applyBorder="1" applyAlignment="1" applyProtection="1">
      <alignment horizontal="center" vertical="top"/>
      <protection locked="0"/>
    </xf>
    <xf numFmtId="0" fontId="0" fillId="0" borderId="9" xfId="0" applyFill="1" applyBorder="1" applyAlignment="1" applyProtection="1">
      <alignment horizontal="center" vertical="top"/>
      <protection locked="0"/>
    </xf>
    <xf numFmtId="0" fontId="0" fillId="0" borderId="10"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12" xfId="0" applyFill="1" applyBorder="1" applyAlignment="1" applyProtection="1">
      <alignment horizontal="center" vertical="top"/>
      <protection locked="0"/>
    </xf>
    <xf numFmtId="0" fontId="8" fillId="3" borderId="45" xfId="0" applyFont="1" applyFill="1" applyBorder="1" applyAlignment="1">
      <alignment horizontal="center" vertical="center"/>
    </xf>
    <xf numFmtId="0" fontId="8" fillId="3" borderId="26" xfId="0" applyFont="1" applyFill="1" applyBorder="1" applyAlignment="1">
      <alignment horizontal="center" vertical="center"/>
    </xf>
    <xf numFmtId="14" fontId="9" fillId="7" borderId="26" xfId="0" applyNumberFormat="1" applyFont="1" applyFill="1" applyBorder="1" applyAlignment="1" applyProtection="1">
      <alignment horizontal="center" vertical="center"/>
      <protection locked="0"/>
    </xf>
    <xf numFmtId="0" fontId="9" fillId="7" borderId="26" xfId="0" applyFont="1" applyFill="1" applyBorder="1" applyAlignment="1" applyProtection="1">
      <alignment horizontal="center" vertical="center"/>
      <protection locked="0"/>
    </xf>
    <xf numFmtId="0" fontId="8" fillId="3" borderId="25" xfId="0" applyFont="1" applyFill="1" applyBorder="1" applyAlignment="1">
      <alignment horizontal="center" vertical="center" textRotation="255"/>
    </xf>
    <xf numFmtId="0" fontId="8" fillId="3" borderId="28" xfId="0" applyFont="1" applyFill="1" applyBorder="1" applyAlignment="1">
      <alignment horizontal="center" vertical="center" textRotation="255"/>
    </xf>
    <xf numFmtId="0" fontId="8" fillId="3" borderId="39" xfId="0" applyFont="1" applyFill="1" applyBorder="1" applyAlignment="1">
      <alignment horizontal="center" vertical="center" textRotation="255"/>
    </xf>
    <xf numFmtId="14" fontId="8" fillId="0" borderId="26" xfId="0" applyNumberFormat="1" applyFont="1" applyBorder="1" applyAlignment="1" applyProtection="1">
      <alignment horizontal="center" vertical="center"/>
      <protection locked="0"/>
    </xf>
    <xf numFmtId="14" fontId="8" fillId="0" borderId="26" xfId="0" applyNumberFormat="1" applyFont="1" applyFill="1" applyBorder="1" applyAlignment="1">
      <alignment horizontal="center" vertical="center"/>
    </xf>
    <xf numFmtId="0" fontId="8" fillId="0" borderId="26" xfId="0" applyFont="1" applyFill="1" applyBorder="1" applyAlignment="1">
      <alignment horizontal="center" vertical="center"/>
    </xf>
    <xf numFmtId="14" fontId="9" fillId="0" borderId="26" xfId="0" applyNumberFormat="1"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0" fontId="8" fillId="3" borderId="2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9" xfId="0" applyFont="1" applyFill="1" applyBorder="1" applyAlignment="1">
      <alignment horizontal="center" vertical="center"/>
    </xf>
    <xf numFmtId="0" fontId="9" fillId="10" borderId="33" xfId="0" applyFont="1" applyFill="1" applyBorder="1" applyAlignment="1">
      <alignment horizontal="center" vertical="center"/>
    </xf>
    <xf numFmtId="0" fontId="9" fillId="2" borderId="40" xfId="0" applyFont="1" applyFill="1" applyBorder="1" applyAlignment="1" applyProtection="1">
      <alignment horizontal="center" vertical="center"/>
      <protection locked="0"/>
    </xf>
    <xf numFmtId="0" fontId="9" fillId="2" borderId="36"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xf>
    <xf numFmtId="0" fontId="9" fillId="2" borderId="1" xfId="0" applyFont="1" applyFill="1" applyBorder="1" applyAlignment="1" applyProtection="1">
      <alignment horizontal="center" vertical="center"/>
      <protection locked="0"/>
    </xf>
    <xf numFmtId="0" fontId="9" fillId="2" borderId="29" xfId="0" applyFont="1" applyFill="1" applyBorder="1" applyAlignment="1" applyProtection="1">
      <alignment horizontal="center" vertical="center"/>
      <protection locked="0"/>
    </xf>
    <xf numFmtId="0" fontId="9" fillId="3" borderId="40" xfId="0" applyFont="1" applyFill="1" applyBorder="1" applyAlignment="1" applyProtection="1">
      <alignment horizontal="center" vertical="center"/>
    </xf>
    <xf numFmtId="0" fontId="9" fillId="0" borderId="40" xfId="0" applyFont="1" applyFill="1" applyBorder="1" applyAlignment="1">
      <alignment horizontal="center" vertical="center"/>
    </xf>
    <xf numFmtId="0" fontId="16" fillId="0" borderId="29" xfId="0" applyFont="1" applyFill="1" applyBorder="1" applyAlignment="1">
      <alignment horizontal="center" vertical="center"/>
    </xf>
    <xf numFmtId="0" fontId="9" fillId="3" borderId="24"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20"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22" xfId="0" applyFont="1" applyFill="1" applyBorder="1" applyAlignment="1">
      <alignment horizontal="center" vertical="center"/>
    </xf>
    <xf numFmtId="0" fontId="12" fillId="3" borderId="24" xfId="0" applyFont="1" applyFill="1" applyBorder="1" applyAlignment="1">
      <alignment horizontal="center" vertical="center" wrapText="1" shrinkToFit="1"/>
    </xf>
    <xf numFmtId="0" fontId="12" fillId="3" borderId="23" xfId="0" applyFont="1" applyFill="1" applyBorder="1" applyAlignment="1">
      <alignment horizontal="center" vertical="center" shrinkToFit="1"/>
    </xf>
    <xf numFmtId="0" fontId="12" fillId="3" borderId="51" xfId="0" applyFont="1" applyFill="1" applyBorder="1" applyAlignment="1">
      <alignment horizontal="center" vertical="center" shrinkToFit="1"/>
    </xf>
    <xf numFmtId="0" fontId="12" fillId="3" borderId="20" xfId="0" applyFont="1" applyFill="1" applyBorder="1" applyAlignment="1">
      <alignment horizontal="center" vertical="center" shrinkToFit="1"/>
    </xf>
    <xf numFmtId="0" fontId="12" fillId="3" borderId="21" xfId="0" applyFont="1" applyFill="1" applyBorder="1" applyAlignment="1">
      <alignment horizontal="center" vertical="center" shrinkToFit="1"/>
    </xf>
    <xf numFmtId="0" fontId="12" fillId="3" borderId="37" xfId="0" applyFont="1" applyFill="1" applyBorder="1" applyAlignment="1">
      <alignment horizontal="center" vertical="center" shrinkToFit="1"/>
    </xf>
    <xf numFmtId="0" fontId="9" fillId="3" borderId="3"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8" fillId="3" borderId="1" xfId="0" applyFont="1" applyFill="1" applyBorder="1" applyAlignment="1">
      <alignment horizontal="center" vertical="center" wrapText="1"/>
    </xf>
    <xf numFmtId="0" fontId="9" fillId="3" borderId="29" xfId="0" applyFont="1" applyFill="1" applyBorder="1" applyAlignment="1">
      <alignment horizontal="center" vertical="center" wrapText="1" shrinkToFit="1"/>
    </xf>
    <xf numFmtId="0" fontId="9" fillId="3" borderId="26" xfId="0" applyFont="1" applyFill="1" applyBorder="1" applyAlignment="1" applyProtection="1">
      <alignment horizontal="center" vertical="center"/>
    </xf>
    <xf numFmtId="0" fontId="8" fillId="3" borderId="26"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8" xfId="0" applyFont="1" applyFill="1" applyBorder="1" applyAlignment="1" applyProtection="1">
      <alignment horizontal="center" vertical="center" shrinkToFit="1"/>
    </xf>
    <xf numFmtId="0" fontId="9" fillId="3" borderId="25"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46" xfId="0" applyFont="1" applyFill="1" applyBorder="1" applyAlignment="1">
      <alignment horizontal="center" vertical="center"/>
    </xf>
    <xf numFmtId="0" fontId="9" fillId="3" borderId="25" xfId="0" applyFont="1" applyFill="1" applyBorder="1" applyAlignment="1" applyProtection="1">
      <alignment horizontal="center" vertical="center" textRotation="255"/>
    </xf>
    <xf numFmtId="0" fontId="9" fillId="3" borderId="28" xfId="0" applyFont="1" applyFill="1" applyBorder="1" applyAlignment="1" applyProtection="1">
      <alignment horizontal="center" vertical="center" textRotation="255"/>
    </xf>
    <xf numFmtId="0" fontId="9" fillId="3" borderId="39" xfId="0" applyFont="1" applyFill="1" applyBorder="1" applyAlignment="1" applyProtection="1">
      <alignment horizontal="center" vertical="center" textRotation="255"/>
    </xf>
    <xf numFmtId="0" fontId="9" fillId="0" borderId="3"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47" xfId="0" applyFont="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35"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16" fillId="0" borderId="18"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9" fillId="3" borderId="25" xfId="0" applyFont="1" applyFill="1" applyBorder="1" applyAlignment="1">
      <alignment horizontal="center" vertical="center" textRotation="255" wrapText="1"/>
    </xf>
    <xf numFmtId="0" fontId="9" fillId="3" borderId="28" xfId="0" applyFont="1" applyFill="1" applyBorder="1" applyAlignment="1">
      <alignment horizontal="center" vertical="center" textRotation="255" wrapText="1"/>
    </xf>
    <xf numFmtId="0" fontId="9" fillId="3" borderId="39" xfId="0" applyFont="1" applyFill="1" applyBorder="1" applyAlignment="1">
      <alignment horizontal="center" vertical="center" textRotation="255" wrapText="1"/>
    </xf>
    <xf numFmtId="0" fontId="9" fillId="3" borderId="25" xfId="0" applyFont="1" applyFill="1" applyBorder="1" applyAlignment="1">
      <alignment horizontal="center" vertical="center" textRotation="255" shrinkToFit="1"/>
    </xf>
    <xf numFmtId="0" fontId="9" fillId="3" borderId="28" xfId="0" applyFont="1" applyFill="1" applyBorder="1" applyAlignment="1">
      <alignment horizontal="center" vertical="center" textRotation="255" shrinkToFit="1"/>
    </xf>
    <xf numFmtId="0" fontId="9" fillId="3" borderId="39" xfId="0" applyFont="1" applyFill="1" applyBorder="1" applyAlignment="1">
      <alignment horizontal="center" vertical="center" textRotation="255" shrinkToFit="1"/>
    </xf>
    <xf numFmtId="0" fontId="9" fillId="3" borderId="27" xfId="0" applyFont="1" applyFill="1" applyBorder="1" applyAlignment="1">
      <alignment horizontal="center" vertical="center" shrinkToFit="1"/>
    </xf>
    <xf numFmtId="0" fontId="9" fillId="3" borderId="3" xfId="0" applyFont="1" applyFill="1" applyBorder="1" applyAlignment="1" applyProtection="1">
      <alignment horizontal="center" vertical="center" shrinkToFit="1"/>
    </xf>
    <xf numFmtId="185" fontId="9" fillId="0" borderId="3" xfId="0" applyNumberFormat="1" applyFont="1" applyFill="1" applyBorder="1" applyAlignment="1" applyProtection="1">
      <alignment horizontal="center" vertical="center" shrinkToFit="1"/>
    </xf>
    <xf numFmtId="185" fontId="9" fillId="0" borderId="18" xfId="0" applyNumberFormat="1" applyFont="1" applyFill="1" applyBorder="1" applyAlignment="1" applyProtection="1">
      <alignment horizontal="center" vertical="center" shrinkToFit="1"/>
    </xf>
    <xf numFmtId="185" fontId="9" fillId="0" borderId="47" xfId="0" applyNumberFormat="1" applyFont="1" applyFill="1" applyBorder="1" applyAlignment="1" applyProtection="1">
      <alignment horizontal="center" vertical="center" shrinkToFit="1"/>
    </xf>
    <xf numFmtId="0" fontId="9" fillId="3" borderId="1" xfId="0" applyFont="1" applyFill="1" applyBorder="1" applyAlignment="1" applyProtection="1">
      <alignment horizontal="center" vertical="center" shrinkToFit="1"/>
    </xf>
    <xf numFmtId="0" fontId="9" fillId="3" borderId="29"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protection locked="0"/>
    </xf>
    <xf numFmtId="14" fontId="9" fillId="0" borderId="1" xfId="0" applyNumberFormat="1" applyFont="1" applyFill="1" applyBorder="1" applyAlignment="1" applyProtection="1">
      <alignment horizontal="center" vertical="center" shrinkToFit="1"/>
      <protection locked="0"/>
    </xf>
    <xf numFmtId="0" fontId="9" fillId="0" borderId="29" xfId="0" applyFont="1" applyFill="1" applyBorder="1" applyAlignment="1" applyProtection="1">
      <alignment horizontal="center" vertical="center" shrinkToFit="1"/>
      <protection locked="0"/>
    </xf>
    <xf numFmtId="0" fontId="9" fillId="0" borderId="40" xfId="0" applyFont="1" applyFill="1" applyBorder="1" applyAlignment="1" applyProtection="1">
      <alignment horizontal="center" vertical="center" shrinkToFit="1"/>
      <protection locked="0"/>
    </xf>
    <xf numFmtId="0" fontId="9" fillId="0" borderId="36" xfId="0" applyFont="1" applyFill="1" applyBorder="1" applyAlignment="1" applyProtection="1">
      <alignment horizontal="center" vertical="center" shrinkToFit="1"/>
      <protection locked="0"/>
    </xf>
    <xf numFmtId="0" fontId="9" fillId="0" borderId="2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9" fillId="0" borderId="51"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3" borderId="48" xfId="0" applyFont="1" applyFill="1" applyBorder="1" applyAlignment="1">
      <alignment horizontal="center" vertical="center" shrinkToFit="1"/>
    </xf>
    <xf numFmtId="0" fontId="9" fillId="3" borderId="34" xfId="0" applyFont="1" applyFill="1" applyBorder="1" applyAlignment="1">
      <alignment horizontal="center" vertical="center" shrinkToFit="1"/>
    </xf>
    <xf numFmtId="0" fontId="9" fillId="3" borderId="35" xfId="0" applyFont="1" applyFill="1" applyBorder="1" applyAlignment="1">
      <alignment horizontal="center" vertical="center" shrinkToFit="1"/>
    </xf>
    <xf numFmtId="0" fontId="9" fillId="0" borderId="48"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8" xfId="0" applyFont="1" applyFill="1" applyBorder="1" applyAlignment="1">
      <alignment horizontal="center" vertical="center"/>
    </xf>
    <xf numFmtId="0" fontId="9" fillId="3" borderId="38" xfId="0" applyFont="1" applyFill="1" applyBorder="1" applyAlignment="1" applyProtection="1">
      <alignment horizontal="center" vertical="center" shrinkToFit="1"/>
    </xf>
    <xf numFmtId="0" fontId="9" fillId="0" borderId="1" xfId="0" applyFont="1" applyFill="1" applyBorder="1" applyAlignment="1" applyProtection="1">
      <alignment horizontal="center" vertical="center" shrinkToFit="1"/>
    </xf>
    <xf numFmtId="0" fontId="9" fillId="0" borderId="29" xfId="0" applyFont="1" applyFill="1" applyBorder="1" applyAlignment="1" applyProtection="1">
      <alignment horizontal="center" vertical="center" shrinkToFit="1"/>
    </xf>
    <xf numFmtId="0" fontId="9" fillId="3" borderId="57" xfId="0" applyFont="1" applyFill="1" applyBorder="1" applyAlignment="1">
      <alignment horizontal="center" vertical="center"/>
    </xf>
    <xf numFmtId="0" fontId="9" fillId="3" borderId="58" xfId="0" applyFont="1" applyFill="1" applyBorder="1" applyAlignment="1">
      <alignment horizontal="center" vertical="center"/>
    </xf>
    <xf numFmtId="0" fontId="9" fillId="3" borderId="59" xfId="0" applyFont="1" applyFill="1" applyBorder="1" applyAlignment="1">
      <alignment horizontal="center" vertical="center"/>
    </xf>
    <xf numFmtId="0" fontId="9" fillId="0" borderId="44"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12" fillId="3" borderId="62" xfId="0" applyFont="1" applyFill="1" applyBorder="1" applyAlignment="1">
      <alignment horizontal="center" vertical="center" shrinkToFit="1"/>
    </xf>
    <xf numFmtId="0" fontId="12" fillId="3" borderId="30" xfId="0" applyFont="1" applyFill="1" applyBorder="1" applyAlignment="1">
      <alignment horizontal="center" vertical="center" shrinkToFit="1"/>
    </xf>
    <xf numFmtId="0" fontId="9" fillId="3" borderId="61" xfId="0" applyFont="1" applyFill="1" applyBorder="1" applyAlignment="1">
      <alignment horizontal="center" vertical="center" shrinkToFit="1"/>
    </xf>
    <xf numFmtId="185" fontId="9" fillId="0" borderId="4" xfId="0" applyNumberFormat="1" applyFont="1" applyFill="1" applyBorder="1" applyAlignment="1" applyProtection="1">
      <alignment horizontal="center" vertical="center" shrinkToFit="1"/>
    </xf>
    <xf numFmtId="0" fontId="12" fillId="0" borderId="43" xfId="0" applyFont="1" applyFill="1" applyBorder="1" applyAlignment="1" applyProtection="1">
      <alignment horizontal="center" vertical="center" shrinkToFit="1"/>
      <protection locked="0"/>
    </xf>
    <xf numFmtId="0" fontId="12" fillId="0" borderId="39" xfId="0" applyFont="1" applyFill="1" applyBorder="1" applyAlignment="1" applyProtection="1">
      <alignment horizontal="center" vertical="center" shrinkToFit="1"/>
      <protection locked="0"/>
    </xf>
    <xf numFmtId="0" fontId="12" fillId="0" borderId="64" xfId="0" applyFont="1" applyFill="1" applyBorder="1" applyAlignment="1" applyProtection="1">
      <alignment horizontal="center" vertical="center" shrinkToFit="1"/>
      <protection locked="0"/>
    </xf>
    <xf numFmtId="0" fontId="12" fillId="0" borderId="14" xfId="0" applyFont="1" applyFill="1" applyBorder="1" applyAlignment="1" applyProtection="1">
      <alignment horizontal="center" vertical="center" shrinkToFit="1"/>
      <protection locked="0"/>
    </xf>
    <xf numFmtId="0" fontId="9" fillId="3" borderId="16"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72" xfId="0" applyFont="1" applyFill="1" applyBorder="1" applyAlignment="1">
      <alignment horizontal="center" vertical="center"/>
    </xf>
    <xf numFmtId="0" fontId="9" fillId="3" borderId="39" xfId="0" applyFont="1" applyFill="1" applyBorder="1" applyAlignment="1">
      <alignment horizontal="center" vertical="center" shrinkToFit="1"/>
    </xf>
    <xf numFmtId="178" fontId="9" fillId="3" borderId="40" xfId="0" applyNumberFormat="1" applyFont="1" applyFill="1" applyBorder="1" applyAlignment="1" applyProtection="1">
      <alignment horizontal="center" vertical="center" shrinkToFit="1"/>
    </xf>
    <xf numFmtId="187" fontId="9" fillId="0" borderId="48" xfId="0" applyNumberFormat="1" applyFont="1" applyFill="1" applyBorder="1" applyAlignment="1" applyProtection="1">
      <alignment horizontal="center" vertical="center" shrinkToFit="1"/>
    </xf>
    <xf numFmtId="187" fontId="9" fillId="0" borderId="34" xfId="0" applyNumberFormat="1" applyFont="1" applyFill="1" applyBorder="1" applyAlignment="1" applyProtection="1">
      <alignment horizontal="center" vertical="center" shrinkToFit="1"/>
    </xf>
    <xf numFmtId="187" fontId="9" fillId="0" borderId="35" xfId="0" applyNumberFormat="1" applyFont="1" applyFill="1" applyBorder="1" applyAlignment="1" applyProtection="1">
      <alignment horizontal="center" vertical="center" shrinkToFit="1"/>
    </xf>
    <xf numFmtId="187" fontId="9" fillId="0" borderId="3" xfId="0" applyNumberFormat="1" applyFont="1" applyFill="1" applyBorder="1" applyAlignment="1" applyProtection="1">
      <alignment horizontal="center" vertical="center" shrinkToFit="1"/>
    </xf>
    <xf numFmtId="187" fontId="9" fillId="0" borderId="18" xfId="0" applyNumberFormat="1" applyFont="1" applyFill="1" applyBorder="1" applyAlignment="1" applyProtection="1">
      <alignment horizontal="center" vertical="center" shrinkToFit="1"/>
    </xf>
    <xf numFmtId="187" fontId="9" fillId="0" borderId="4" xfId="0" applyNumberFormat="1" applyFont="1" applyFill="1" applyBorder="1" applyAlignment="1" applyProtection="1">
      <alignment horizontal="center" vertical="center" shrinkToFit="1"/>
    </xf>
    <xf numFmtId="0" fontId="9" fillId="0" borderId="1" xfId="0" applyFont="1" applyBorder="1" applyAlignment="1" applyProtection="1">
      <alignment horizontal="center" vertical="center" shrinkToFit="1"/>
      <protection locked="0"/>
    </xf>
    <xf numFmtId="0" fontId="9" fillId="3" borderId="62" xfId="0" applyFont="1" applyFill="1" applyBorder="1" applyAlignment="1">
      <alignment horizontal="center" vertical="center" shrinkToFit="1"/>
    </xf>
    <xf numFmtId="0" fontId="9" fillId="3" borderId="30" xfId="0" applyFont="1" applyFill="1" applyBorder="1" applyAlignment="1">
      <alignment horizontal="center" vertical="center" shrinkToFit="1"/>
    </xf>
    <xf numFmtId="0" fontId="9" fillId="0" borderId="9" xfId="0" applyFont="1" applyFill="1" applyBorder="1" applyAlignment="1" applyProtection="1">
      <alignment horizontal="center" vertical="center" shrinkToFit="1"/>
      <protection locked="0"/>
    </xf>
    <xf numFmtId="0" fontId="9" fillId="0" borderId="70" xfId="0" applyFont="1" applyFill="1" applyBorder="1" applyAlignment="1" applyProtection="1">
      <alignment horizontal="center" vertical="center" shrinkToFit="1"/>
      <protection locked="0"/>
    </xf>
    <xf numFmtId="0" fontId="9" fillId="0" borderId="8" xfId="0" applyFont="1" applyFill="1" applyBorder="1" applyAlignment="1" applyProtection="1">
      <alignment horizontal="center" vertical="center" shrinkToFit="1"/>
      <protection locked="0"/>
    </xf>
    <xf numFmtId="0" fontId="9" fillId="0" borderId="43" xfId="0" applyFont="1" applyFill="1" applyBorder="1" applyAlignment="1" applyProtection="1">
      <alignment horizontal="center" vertical="center" shrinkToFit="1"/>
      <protection locked="0"/>
    </xf>
    <xf numFmtId="0" fontId="9" fillId="0" borderId="55" xfId="0" applyFont="1" applyFill="1" applyBorder="1" applyAlignment="1" applyProtection="1">
      <alignment horizontal="center" vertical="center" shrinkToFit="1"/>
      <protection locked="0"/>
    </xf>
    <xf numFmtId="0" fontId="9" fillId="0" borderId="64" xfId="0" applyFont="1" applyFill="1" applyBorder="1" applyAlignment="1" applyProtection="1">
      <alignment horizontal="center" vertical="center" shrinkToFit="1"/>
      <protection locked="0"/>
    </xf>
    <xf numFmtId="0" fontId="7" fillId="3" borderId="3"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0" borderId="1" xfId="0" applyFont="1" applyFill="1" applyBorder="1" applyAlignment="1">
      <alignment horizontal="center" vertical="center" shrinkToFit="1"/>
    </xf>
    <xf numFmtId="0" fontId="9" fillId="3" borderId="26" xfId="0" applyFont="1" applyFill="1" applyBorder="1" applyAlignment="1" applyProtection="1">
      <alignment horizontal="center" vertical="center" shrinkToFit="1"/>
    </xf>
    <xf numFmtId="0" fontId="9" fillId="3" borderId="27" xfId="0" applyFont="1" applyFill="1" applyBorder="1" applyAlignment="1" applyProtection="1">
      <alignment horizontal="center" vertical="center" shrinkToFit="1"/>
    </xf>
    <xf numFmtId="0" fontId="9" fillId="3" borderId="41" xfId="0" applyFont="1" applyFill="1" applyBorder="1" applyAlignment="1">
      <alignment horizontal="center" vertical="center" shrinkToFit="1"/>
    </xf>
    <xf numFmtId="0" fontId="9" fillId="3" borderId="71" xfId="0" applyFont="1" applyFill="1" applyBorder="1" applyAlignment="1">
      <alignment horizontal="center" vertical="center" shrinkToFit="1"/>
    </xf>
    <xf numFmtId="0" fontId="9" fillId="3" borderId="55" xfId="0" applyFont="1" applyFill="1" applyBorder="1" applyAlignment="1">
      <alignment horizontal="center" vertical="center" wrapText="1" shrinkToFit="1"/>
    </xf>
    <xf numFmtId="0" fontId="9" fillId="3" borderId="64" xfId="0" applyFont="1" applyFill="1" applyBorder="1" applyAlignment="1">
      <alignment horizontal="center" vertical="center" wrapText="1" shrinkToFit="1"/>
    </xf>
    <xf numFmtId="0" fontId="9" fillId="3" borderId="27" xfId="0" applyFont="1" applyFill="1" applyBorder="1" applyAlignment="1">
      <alignment horizontal="center" vertical="center" wrapText="1" shrinkToFit="1"/>
    </xf>
    <xf numFmtId="0" fontId="9" fillId="3" borderId="41" xfId="0" applyFont="1" applyFill="1" applyBorder="1" applyAlignment="1">
      <alignment horizontal="center" vertical="center" wrapText="1" shrinkToFit="1"/>
    </xf>
    <xf numFmtId="0" fontId="9" fillId="3" borderId="25"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42" xfId="0" applyFont="1" applyFill="1" applyBorder="1" applyAlignment="1">
      <alignment horizontal="center" vertical="center" shrinkToFit="1"/>
    </xf>
    <xf numFmtId="0" fontId="9" fillId="0" borderId="42" xfId="0" applyFont="1" applyFill="1" applyBorder="1" applyAlignment="1" applyProtection="1">
      <alignment horizontal="center" vertical="center" shrinkToFit="1"/>
      <protection locked="0"/>
    </xf>
    <xf numFmtId="0" fontId="9" fillId="0" borderId="28" xfId="0" applyFont="1" applyFill="1" applyBorder="1" applyAlignment="1" applyProtection="1">
      <alignment horizontal="center" vertical="center" shrinkToFit="1"/>
      <protection locked="0"/>
    </xf>
    <xf numFmtId="0" fontId="9" fillId="3" borderId="70" xfId="0" applyFont="1" applyFill="1" applyBorder="1" applyAlignment="1">
      <alignment horizontal="center" vertical="center" shrinkToFit="1"/>
    </xf>
    <xf numFmtId="0" fontId="9" fillId="3" borderId="8" xfId="0" applyFont="1" applyFill="1" applyBorder="1" applyAlignment="1">
      <alignment horizontal="center" vertical="center" shrinkToFit="1"/>
    </xf>
    <xf numFmtId="0" fontId="9" fillId="0" borderId="31" xfId="0" applyFont="1" applyFill="1" applyBorder="1" applyAlignment="1" applyProtection="1">
      <alignment horizontal="center" vertical="center" shrinkToFit="1"/>
      <protection locked="0"/>
    </xf>
    <xf numFmtId="0" fontId="9" fillId="0" borderId="62" xfId="0" applyFont="1" applyFill="1" applyBorder="1" applyAlignment="1" applyProtection="1">
      <alignment horizontal="center" vertical="center" shrinkToFit="1"/>
      <protection locked="0"/>
    </xf>
    <xf numFmtId="0" fontId="9" fillId="0" borderId="50" xfId="0" applyFont="1" applyFill="1" applyBorder="1" applyAlignment="1" applyProtection="1">
      <alignment horizontal="center" vertical="center" shrinkToFit="1"/>
      <protection locked="0"/>
    </xf>
    <xf numFmtId="0" fontId="9" fillId="3" borderId="14" xfId="0" applyFont="1" applyFill="1" applyBorder="1" applyAlignment="1">
      <alignment horizontal="center" vertical="center" shrinkToFit="1"/>
    </xf>
    <xf numFmtId="0" fontId="9" fillId="3" borderId="54" xfId="0" applyFont="1" applyFill="1" applyBorder="1" applyAlignment="1">
      <alignment horizontal="center" vertical="center" shrinkToFit="1"/>
    </xf>
    <xf numFmtId="185" fontId="9" fillId="0" borderId="54" xfId="0" applyNumberFormat="1" applyFont="1" applyFill="1" applyBorder="1" applyAlignment="1">
      <alignment horizontal="center" vertical="center" shrinkToFit="1"/>
    </xf>
    <xf numFmtId="185" fontId="9" fillId="0" borderId="55" xfId="0" applyNumberFormat="1" applyFont="1" applyFill="1" applyBorder="1" applyAlignment="1">
      <alignment horizontal="center" vertical="center" shrinkToFit="1"/>
    </xf>
    <xf numFmtId="177" fontId="9" fillId="0" borderId="54" xfId="0" applyNumberFormat="1"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56"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6" xfId="0" applyFont="1" applyFill="1" applyBorder="1" applyAlignment="1">
      <alignment horizontal="center" vertical="center" shrinkToFit="1"/>
    </xf>
    <xf numFmtId="0" fontId="10" fillId="3" borderId="14" xfId="0" applyFont="1" applyFill="1" applyBorder="1" applyAlignment="1">
      <alignment horizontal="center" vertical="center"/>
    </xf>
    <xf numFmtId="0" fontId="10" fillId="3" borderId="54"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5" xfId="0" applyFont="1" applyFill="1" applyBorder="1" applyAlignment="1">
      <alignment horizontal="center" vertical="center"/>
    </xf>
    <xf numFmtId="0" fontId="2" fillId="0" borderId="56" xfId="0" applyFont="1" applyFill="1" applyBorder="1" applyAlignment="1">
      <alignment horizontal="center" vertical="center"/>
    </xf>
    <xf numFmtId="0" fontId="9" fillId="3" borderId="63" xfId="0" applyFont="1" applyFill="1" applyBorder="1" applyAlignment="1">
      <alignment horizontal="center" vertical="center" shrinkToFit="1"/>
    </xf>
    <xf numFmtId="0" fontId="9" fillId="3" borderId="65" xfId="0" applyFont="1" applyFill="1" applyBorder="1" applyAlignment="1">
      <alignment horizontal="center" vertical="center" shrinkToFit="1"/>
    </xf>
    <xf numFmtId="0" fontId="9" fillId="0" borderId="27" xfId="0" applyFont="1" applyBorder="1" applyAlignment="1" applyProtection="1">
      <alignment horizontal="center" vertical="center"/>
      <protection locked="0"/>
    </xf>
    <xf numFmtId="0" fontId="9" fillId="3" borderId="36" xfId="0" applyFont="1" applyFill="1" applyBorder="1" applyAlignment="1">
      <alignment horizontal="center" vertical="center" shrinkToFit="1"/>
    </xf>
    <xf numFmtId="185" fontId="9" fillId="0" borderId="33" xfId="0" applyNumberFormat="1" applyFont="1" applyFill="1" applyBorder="1" applyAlignment="1">
      <alignment horizontal="center" vertical="center" shrinkToFit="1"/>
    </xf>
    <xf numFmtId="185" fontId="9" fillId="0" borderId="34" xfId="0" applyNumberFormat="1" applyFont="1" applyFill="1" applyBorder="1" applyAlignment="1">
      <alignment horizontal="center" vertical="center" shrinkToFit="1"/>
    </xf>
    <xf numFmtId="185" fontId="9" fillId="0" borderId="38" xfId="0" applyNumberFormat="1" applyFont="1" applyFill="1" applyBorder="1" applyAlignment="1">
      <alignment horizontal="center" vertical="center" shrinkToFit="1"/>
    </xf>
    <xf numFmtId="0" fontId="9" fillId="3" borderId="25" xfId="0" applyFont="1" applyFill="1" applyBorder="1" applyAlignment="1">
      <alignment horizontal="center" vertical="center" shrinkToFit="1"/>
    </xf>
    <xf numFmtId="185" fontId="9" fillId="0" borderId="71" xfId="0" applyNumberFormat="1" applyFont="1" applyFill="1" applyBorder="1" applyAlignment="1">
      <alignment horizontal="center" vertical="center" shrinkToFit="1"/>
    </xf>
    <xf numFmtId="185" fontId="9" fillId="0" borderId="49" xfId="0" applyNumberFormat="1" applyFont="1" applyFill="1" applyBorder="1" applyAlignment="1">
      <alignment horizontal="center" vertical="center" shrinkToFit="1"/>
    </xf>
    <xf numFmtId="185" fontId="9" fillId="0" borderId="46" xfId="0" applyNumberFormat="1" applyFont="1" applyFill="1" applyBorder="1" applyAlignment="1">
      <alignment horizontal="center" vertical="center" shrinkToFit="1"/>
    </xf>
    <xf numFmtId="0" fontId="8" fillId="3" borderId="25" xfId="0" applyFont="1" applyFill="1" applyBorder="1" applyAlignment="1">
      <alignment horizontal="center" vertical="center" shrinkToFit="1"/>
    </xf>
    <xf numFmtId="0" fontId="8" fillId="3" borderId="26" xfId="0" applyFont="1" applyFill="1" applyBorder="1" applyAlignment="1">
      <alignment horizontal="center" vertical="center" shrinkToFit="1"/>
    </xf>
    <xf numFmtId="0" fontId="9" fillId="0" borderId="39" xfId="0" applyFont="1" applyFill="1" applyBorder="1" applyAlignment="1" applyProtection="1">
      <alignment horizontal="center" vertical="center" shrinkToFit="1"/>
      <protection locked="0"/>
    </xf>
    <xf numFmtId="0" fontId="9" fillId="3" borderId="5" xfId="0" applyFont="1" applyFill="1" applyBorder="1" applyAlignment="1">
      <alignment horizontal="center" vertical="center" wrapText="1" shrinkToFit="1"/>
    </xf>
    <xf numFmtId="0" fontId="9" fillId="3" borderId="6" xfId="0" applyFont="1" applyFill="1" applyBorder="1" applyAlignment="1">
      <alignment horizontal="center" vertical="center" wrapText="1" shrinkToFit="1"/>
    </xf>
    <xf numFmtId="0" fontId="9" fillId="3" borderId="7" xfId="0" applyFont="1" applyFill="1" applyBorder="1" applyAlignment="1">
      <alignment horizontal="center" vertical="center" wrapText="1" shrinkToFit="1"/>
    </xf>
    <xf numFmtId="0" fontId="9" fillId="0" borderId="5" xfId="0" applyFont="1" applyFill="1" applyBorder="1" applyAlignment="1" applyProtection="1">
      <alignment horizontal="center" vertical="center" shrinkToFit="1"/>
      <protection locked="0"/>
    </xf>
    <xf numFmtId="0" fontId="9" fillId="0" borderId="6" xfId="0" applyFont="1" applyFill="1" applyBorder="1" applyAlignment="1" applyProtection="1">
      <alignment horizontal="center" vertical="center" shrinkToFit="1"/>
      <protection locked="0"/>
    </xf>
    <xf numFmtId="0" fontId="9" fillId="0" borderId="7" xfId="0" applyFont="1" applyFill="1" applyBorder="1" applyAlignment="1" applyProtection="1">
      <alignment horizontal="center" vertical="center" shrinkToFit="1"/>
      <protection locked="0"/>
    </xf>
    <xf numFmtId="0" fontId="8" fillId="3" borderId="30"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0" borderId="2" xfId="0" applyFont="1" applyFill="1" applyBorder="1" applyAlignment="1">
      <alignment horizontal="center" vertical="center"/>
    </xf>
    <xf numFmtId="0" fontId="9" fillId="0" borderId="50" xfId="0" applyFont="1" applyFill="1" applyBorder="1" applyAlignment="1" applyProtection="1">
      <alignment horizontal="right" vertical="center" shrinkToFit="1"/>
      <protection locked="0"/>
    </xf>
    <xf numFmtId="0" fontId="9" fillId="0" borderId="10" xfId="0" applyFont="1" applyFill="1" applyBorder="1" applyAlignment="1" applyProtection="1">
      <alignment horizontal="right" vertical="center" shrinkToFit="1"/>
      <protection locked="0"/>
    </xf>
    <xf numFmtId="0" fontId="9" fillId="3" borderId="4" xfId="0" applyFont="1" applyFill="1" applyBorder="1" applyAlignment="1">
      <alignment horizontal="left" vertical="center" shrinkToFit="1"/>
    </xf>
    <xf numFmtId="0" fontId="9" fillId="3" borderId="35" xfId="0" applyFont="1" applyFill="1" applyBorder="1" applyAlignment="1">
      <alignment horizontal="left" vertical="center" shrinkToFit="1"/>
    </xf>
    <xf numFmtId="0" fontId="9" fillId="0" borderId="33" xfId="0" applyFont="1" applyFill="1" applyBorder="1" applyAlignment="1" applyProtection="1">
      <alignment horizontal="center" vertical="center" shrinkToFit="1"/>
      <protection locked="0"/>
    </xf>
    <xf numFmtId="0" fontId="9" fillId="0" borderId="34" xfId="0" applyFont="1" applyFill="1" applyBorder="1" applyAlignment="1" applyProtection="1">
      <alignment horizontal="center" vertical="center" shrinkToFit="1"/>
      <protection locked="0"/>
    </xf>
    <xf numFmtId="0" fontId="9" fillId="0" borderId="38" xfId="0" applyFont="1" applyFill="1" applyBorder="1" applyAlignment="1" applyProtection="1">
      <alignment horizontal="center" vertical="center" shrinkToFit="1"/>
      <protection locked="0"/>
    </xf>
    <xf numFmtId="0" fontId="9" fillId="3" borderId="61" xfId="0" applyFont="1" applyFill="1" applyBorder="1" applyAlignment="1">
      <alignment horizontal="center" vertical="center" wrapText="1" shrinkToFit="1"/>
    </xf>
    <xf numFmtId="0" fontId="9" fillId="3" borderId="18" xfId="0" applyFont="1" applyFill="1" applyBorder="1" applyAlignment="1">
      <alignment horizontal="center" vertical="center" wrapText="1" shrinkToFit="1"/>
    </xf>
    <xf numFmtId="0" fontId="9" fillId="3" borderId="47" xfId="0" applyFont="1" applyFill="1" applyBorder="1" applyAlignment="1">
      <alignment horizontal="center" vertical="center" wrapText="1" shrinkToFit="1"/>
    </xf>
    <xf numFmtId="0" fontId="9" fillId="3" borderId="50" xfId="0" applyFont="1" applyFill="1" applyBorder="1" applyAlignment="1">
      <alignment horizontal="center" vertical="center" shrinkToFit="1"/>
    </xf>
    <xf numFmtId="0" fontId="9" fillId="3" borderId="23" xfId="0" applyFont="1" applyFill="1" applyBorder="1" applyAlignment="1">
      <alignment horizontal="center" vertical="center" shrinkToFit="1"/>
    </xf>
    <xf numFmtId="0" fontId="9" fillId="3" borderId="51" xfId="0" applyFont="1" applyFill="1" applyBorder="1" applyAlignment="1">
      <alignment horizontal="center" vertical="center" shrinkToFit="1"/>
    </xf>
    <xf numFmtId="0" fontId="9" fillId="3" borderId="56" xfId="0" applyFont="1" applyFill="1" applyBorder="1" applyAlignment="1">
      <alignment horizontal="center" vertical="center" shrinkToFit="1"/>
    </xf>
    <xf numFmtId="0" fontId="17" fillId="0" borderId="60" xfId="0"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7" xfId="0" applyFont="1" applyFill="1" applyBorder="1" applyAlignment="1">
      <alignment horizontal="left" vertical="top" wrapText="1"/>
    </xf>
    <xf numFmtId="0" fontId="17" fillId="0" borderId="16" xfId="0" applyFont="1" applyFill="1" applyBorder="1" applyAlignment="1">
      <alignment horizontal="left" vertical="top" wrapText="1"/>
    </xf>
    <xf numFmtId="0" fontId="17" fillId="0" borderId="0" xfId="0" applyFont="1" applyFill="1" applyBorder="1" applyAlignment="1">
      <alignment horizontal="left" vertical="top" wrapText="1"/>
    </xf>
    <xf numFmtId="0" fontId="17" fillId="0" borderId="9" xfId="0" applyFont="1" applyFill="1" applyBorder="1" applyAlignment="1">
      <alignment horizontal="left" vertical="top" wrapText="1"/>
    </xf>
    <xf numFmtId="0" fontId="9" fillId="3" borderId="52" xfId="0" applyFont="1" applyFill="1" applyBorder="1" applyAlignment="1">
      <alignment horizontal="center" vertical="center" wrapText="1" shrinkToFit="1"/>
    </xf>
    <xf numFmtId="0" fontId="9" fillId="3" borderId="15" xfId="0" applyFont="1" applyFill="1" applyBorder="1" applyAlignment="1">
      <alignment horizontal="center" vertical="center" wrapText="1" shrinkToFit="1"/>
    </xf>
    <xf numFmtId="0" fontId="9" fillId="3" borderId="56" xfId="0" applyFont="1" applyFill="1" applyBorder="1" applyAlignment="1">
      <alignment horizontal="center" vertical="center" wrapText="1" shrinkToFit="1"/>
    </xf>
    <xf numFmtId="0" fontId="9" fillId="0" borderId="15" xfId="0" applyFont="1" applyFill="1" applyBorder="1" applyAlignment="1" applyProtection="1">
      <alignment horizontal="center" vertical="center" shrinkToFit="1"/>
      <protection locked="0"/>
    </xf>
    <xf numFmtId="0" fontId="8" fillId="3" borderId="28"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0" fontId="9" fillId="0" borderId="15" xfId="0" applyFont="1" applyBorder="1" applyAlignment="1" applyProtection="1">
      <alignment horizontal="center" vertical="center" shrinkToFit="1"/>
      <protection locked="0"/>
    </xf>
    <xf numFmtId="178" fontId="9" fillId="0" borderId="26" xfId="0" applyNumberFormat="1" applyFont="1" applyFill="1" applyBorder="1" applyAlignment="1">
      <alignment horizontal="center" vertical="center" shrinkToFit="1"/>
    </xf>
    <xf numFmtId="0" fontId="17" fillId="0" borderId="26" xfId="0" applyFont="1" applyFill="1" applyBorder="1" applyAlignment="1">
      <alignment horizontal="left" vertical="top" wrapText="1"/>
    </xf>
    <xf numFmtId="0" fontId="17" fillId="0" borderId="27"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29" xfId="0"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31" xfId="0" applyFont="1" applyFill="1" applyBorder="1" applyAlignment="1">
      <alignment horizontal="left" vertical="top" wrapText="1"/>
    </xf>
    <xf numFmtId="178" fontId="9" fillId="0" borderId="26" xfId="0" applyNumberFormat="1" applyFont="1" applyFill="1" applyBorder="1" applyAlignment="1">
      <alignment horizontal="center" vertical="center"/>
    </xf>
    <xf numFmtId="0" fontId="0" fillId="3" borderId="30" xfId="0" applyFill="1" applyBorder="1" applyAlignment="1">
      <alignment horizontal="center" vertical="center" shrinkToFit="1"/>
    </xf>
    <xf numFmtId="178" fontId="0" fillId="0" borderId="2" xfId="0" applyNumberFormat="1" applyFill="1" applyBorder="1" applyAlignment="1">
      <alignment horizontal="center" vertical="center"/>
    </xf>
    <xf numFmtId="0" fontId="0" fillId="3" borderId="25" xfId="0" applyFill="1" applyBorder="1" applyAlignment="1">
      <alignment horizontal="center" vertical="center" shrinkToFit="1"/>
    </xf>
    <xf numFmtId="0" fontId="0" fillId="3" borderId="26" xfId="0" applyFill="1" applyBorder="1" applyAlignment="1">
      <alignment horizontal="center" vertical="center" shrinkToFit="1"/>
    </xf>
    <xf numFmtId="178" fontId="0" fillId="0" borderId="26" xfId="0" applyNumberFormat="1" applyFill="1" applyBorder="1" applyAlignment="1">
      <alignment horizontal="center" vertical="center"/>
    </xf>
    <xf numFmtId="0" fontId="9" fillId="10" borderId="30" xfId="0" applyFont="1" applyFill="1" applyBorder="1" applyAlignment="1">
      <alignment horizontal="center" vertical="center" shrinkToFit="1"/>
    </xf>
    <xf numFmtId="0" fontId="9" fillId="10" borderId="58" xfId="0" applyFont="1" applyFill="1" applyBorder="1" applyAlignment="1">
      <alignment horizontal="center" vertical="center" shrinkToFit="1"/>
    </xf>
    <xf numFmtId="0" fontId="9" fillId="10" borderId="63" xfId="0" applyFont="1" applyFill="1" applyBorder="1" applyAlignment="1">
      <alignment horizontal="center" vertical="center" shrinkToFit="1"/>
    </xf>
    <xf numFmtId="0" fontId="9" fillId="0" borderId="3" xfId="0" applyFont="1"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25" fillId="3" borderId="2" xfId="0" applyFont="1" applyFill="1" applyBorder="1" applyAlignment="1">
      <alignment horizontal="center" vertical="center"/>
    </xf>
    <xf numFmtId="0" fontId="26" fillId="3" borderId="2" xfId="0" applyFont="1" applyFill="1" applyBorder="1" applyAlignment="1">
      <alignment horizontal="center" vertical="center"/>
    </xf>
    <xf numFmtId="0" fontId="13" fillId="0" borderId="40" xfId="0" applyFont="1" applyBorder="1" applyAlignment="1">
      <alignment horizontal="center" vertical="center"/>
    </xf>
    <xf numFmtId="0" fontId="24" fillId="0" borderId="40" xfId="0" applyFont="1" applyBorder="1" applyAlignment="1">
      <alignment horizontal="center" vertical="center"/>
    </xf>
    <xf numFmtId="0" fontId="24" fillId="0" borderId="36" xfId="0" applyFont="1" applyBorder="1" applyAlignment="1">
      <alignment horizontal="center" vertical="center"/>
    </xf>
    <xf numFmtId="186" fontId="9" fillId="0" borderId="63" xfId="0" applyNumberFormat="1" applyFont="1" applyBorder="1" applyAlignment="1" applyProtection="1">
      <alignment horizontal="center" vertical="center" shrinkToFit="1"/>
      <protection locked="0"/>
    </xf>
    <xf numFmtId="186" fontId="9" fillId="0" borderId="65" xfId="0" applyNumberFormat="1" applyFont="1" applyBorder="1" applyAlignment="1" applyProtection="1">
      <alignment horizontal="center" vertical="center" shrinkToFit="1"/>
      <protection locked="0"/>
    </xf>
    <xf numFmtId="186" fontId="9" fillId="0" borderId="32" xfId="0" applyNumberFormat="1" applyFont="1" applyBorder="1" applyAlignment="1" applyProtection="1">
      <alignment horizontal="center" vertical="center" shrinkToFit="1"/>
      <protection locked="0"/>
    </xf>
    <xf numFmtId="179" fontId="9" fillId="0" borderId="71" xfId="0" applyNumberFormat="1" applyFont="1" applyFill="1" applyBorder="1" applyAlignment="1" applyProtection="1">
      <alignment horizontal="center" vertical="center" shrinkToFit="1"/>
    </xf>
    <xf numFmtId="179" fontId="9" fillId="0" borderId="49" xfId="0" applyNumberFormat="1" applyFont="1" applyFill="1" applyBorder="1" applyAlignment="1" applyProtection="1">
      <alignment horizontal="center" vertical="center" shrinkToFit="1"/>
    </xf>
    <xf numFmtId="179" fontId="9" fillId="0" borderId="46" xfId="0" applyNumberFormat="1" applyFont="1" applyFill="1" applyBorder="1" applyAlignment="1" applyProtection="1">
      <alignment horizontal="center" vertical="center" shrinkToFit="1"/>
    </xf>
    <xf numFmtId="0" fontId="13" fillId="3" borderId="14" xfId="0" applyFont="1" applyFill="1" applyBorder="1" applyAlignment="1">
      <alignment horizontal="center" vertical="center"/>
    </xf>
    <xf numFmtId="0" fontId="24" fillId="3" borderId="54" xfId="0" applyFont="1" applyFill="1" applyBorder="1" applyAlignment="1">
      <alignment horizontal="center" vertical="center"/>
    </xf>
    <xf numFmtId="0" fontId="8" fillId="3" borderId="14" xfId="0" applyFont="1" applyFill="1" applyBorder="1" applyAlignment="1">
      <alignment horizontal="center" vertical="center" shrinkToFit="1"/>
    </xf>
    <xf numFmtId="0" fontId="8" fillId="3" borderId="54" xfId="0" applyFont="1" applyFill="1" applyBorder="1" applyAlignment="1">
      <alignment horizontal="center" vertical="center" shrinkToFit="1"/>
    </xf>
    <xf numFmtId="0" fontId="8" fillId="3" borderId="13" xfId="0" applyFont="1" applyFill="1" applyBorder="1" applyAlignment="1">
      <alignment horizontal="center" vertical="center" shrinkToFit="1"/>
    </xf>
    <xf numFmtId="0" fontId="9" fillId="3" borderId="55" xfId="0" applyFont="1" applyFill="1" applyBorder="1" applyAlignment="1">
      <alignment horizontal="center" vertical="center" shrinkToFit="1"/>
    </xf>
    <xf numFmtId="0" fontId="9" fillId="3" borderId="13" xfId="0" applyFont="1" applyFill="1" applyBorder="1" applyAlignment="1">
      <alignment horizontal="center" vertical="center" shrinkToFit="1"/>
    </xf>
    <xf numFmtId="0" fontId="0" fillId="3" borderId="28" xfId="0" applyFill="1" applyBorder="1" applyAlignment="1">
      <alignment horizontal="center" vertical="center"/>
    </xf>
    <xf numFmtId="0" fontId="0" fillId="3" borderId="3" xfId="0" applyFill="1" applyBorder="1" applyAlignment="1">
      <alignment horizontal="center" vertical="center" wrapText="1"/>
    </xf>
    <xf numFmtId="0" fontId="9" fillId="3" borderId="20" xfId="0" applyFont="1" applyFill="1" applyBorder="1" applyAlignment="1">
      <alignment horizontal="center" vertical="center" shrinkToFit="1"/>
    </xf>
    <xf numFmtId="0" fontId="9" fillId="10" borderId="71" xfId="0" applyFont="1" applyFill="1" applyBorder="1" applyAlignment="1">
      <alignment horizontal="center" vertical="center"/>
    </xf>
    <xf numFmtId="0" fontId="9" fillId="0" borderId="18" xfId="0" applyFont="1" applyBorder="1" applyAlignment="1">
      <alignment vertical="center"/>
    </xf>
    <xf numFmtId="0" fontId="8" fillId="10" borderId="3" xfId="0" applyFont="1" applyFill="1" applyBorder="1" applyAlignment="1">
      <alignment horizontal="center" vertical="center"/>
    </xf>
    <xf numFmtId="0" fontId="0" fillId="10" borderId="3" xfId="0" applyFill="1" applyBorder="1" applyAlignment="1">
      <alignment horizontal="center" vertical="center"/>
    </xf>
    <xf numFmtId="0" fontId="9" fillId="10" borderId="1" xfId="0" applyFont="1" applyFill="1" applyBorder="1" applyAlignment="1">
      <alignment horizontal="center" vertical="center"/>
    </xf>
    <xf numFmtId="0" fontId="9" fillId="0" borderId="1" xfId="0" applyFont="1" applyBorder="1" applyAlignment="1">
      <alignment horizontal="center" vertical="center"/>
    </xf>
    <xf numFmtId="0" fontId="8" fillId="10" borderId="44" xfId="0" applyFont="1" applyFill="1" applyBorder="1" applyAlignment="1">
      <alignment horizontal="center" vertical="center"/>
    </xf>
    <xf numFmtId="0" fontId="9" fillId="0" borderId="49" xfId="0" applyFont="1" applyBorder="1" applyAlignment="1">
      <alignment vertical="center"/>
    </xf>
    <xf numFmtId="0" fontId="9" fillId="0" borderId="46" xfId="0" applyFont="1" applyBorder="1" applyAlignment="1">
      <alignment vertical="center"/>
    </xf>
    <xf numFmtId="0" fontId="0" fillId="0" borderId="49"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0" fillId="0" borderId="7" xfId="0" applyBorder="1" applyAlignment="1" applyProtection="1">
      <alignment vertical="center"/>
      <protection locked="0"/>
    </xf>
    <xf numFmtId="0" fontId="0" fillId="0" borderId="18" xfId="0" applyBorder="1" applyAlignment="1">
      <alignment horizontal="center" vertical="center" shrinkToFit="1"/>
    </xf>
    <xf numFmtId="0" fontId="0" fillId="0" borderId="34" xfId="0" applyBorder="1" applyAlignment="1">
      <alignment horizontal="center" vertical="center" shrinkToFit="1"/>
    </xf>
    <xf numFmtId="0" fontId="9" fillId="3" borderId="57" xfId="0" applyFont="1" applyFill="1" applyBorder="1" applyAlignment="1">
      <alignment horizontal="center" vertical="center" textRotation="255" wrapText="1"/>
    </xf>
    <xf numFmtId="0" fontId="9" fillId="3" borderId="58" xfId="0" applyFont="1" applyFill="1" applyBorder="1" applyAlignment="1">
      <alignment horizontal="center" vertical="center" textRotation="255" wrapText="1"/>
    </xf>
    <xf numFmtId="0" fontId="0" fillId="0" borderId="59" xfId="0" applyBorder="1" applyAlignment="1">
      <alignment vertical="center"/>
    </xf>
    <xf numFmtId="0" fontId="9" fillId="10" borderId="18" xfId="0" applyFont="1" applyFill="1" applyBorder="1" applyAlignment="1">
      <alignment horizontal="center" vertical="center"/>
    </xf>
    <xf numFmtId="0" fontId="9" fillId="2" borderId="47" xfId="0" applyFont="1" applyFill="1" applyBorder="1" applyAlignment="1">
      <alignment horizontal="center" vertical="center"/>
    </xf>
    <xf numFmtId="0" fontId="16" fillId="10" borderId="3" xfId="0" applyFont="1" applyFill="1" applyBorder="1" applyAlignment="1" applyProtection="1">
      <alignment horizontal="center" vertical="center"/>
      <protection locked="0"/>
    </xf>
    <xf numFmtId="0" fontId="9" fillId="0" borderId="4" xfId="0" applyFont="1" applyBorder="1" applyAlignment="1">
      <alignment horizontal="center" vertical="center"/>
    </xf>
    <xf numFmtId="0" fontId="9" fillId="10" borderId="4" xfId="0" applyFont="1" applyFill="1" applyBorder="1" applyAlignment="1">
      <alignment horizontal="center" vertical="center"/>
    </xf>
    <xf numFmtId="0" fontId="9" fillId="10" borderId="47" xfId="0" applyFont="1" applyFill="1" applyBorder="1" applyAlignment="1">
      <alignment horizontal="center" vertical="center"/>
    </xf>
    <xf numFmtId="0" fontId="16" fillId="10" borderId="48" xfId="0" applyFont="1" applyFill="1" applyBorder="1" applyAlignment="1" applyProtection="1">
      <alignment horizontal="center" vertical="center"/>
      <protection locked="0"/>
    </xf>
    <xf numFmtId="0" fontId="9" fillId="10" borderId="38" xfId="0" applyFont="1" applyFill="1" applyBorder="1" applyAlignment="1">
      <alignment horizontal="center" vertical="center"/>
    </xf>
    <xf numFmtId="0" fontId="8" fillId="0" borderId="44" xfId="0" applyFont="1" applyBorder="1" applyAlignment="1">
      <alignment horizontal="center" vertical="center"/>
    </xf>
    <xf numFmtId="0" fontId="16" fillId="2" borderId="3" xfId="0"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9" fillId="2" borderId="47" xfId="0" applyFont="1" applyFill="1" applyBorder="1" applyAlignment="1" applyProtection="1">
      <alignment horizontal="center" vertical="center"/>
    </xf>
    <xf numFmtId="0" fontId="8" fillId="0" borderId="5" xfId="0" applyFont="1" applyBorder="1" applyAlignment="1">
      <alignment horizontal="center" vertical="center" wrapText="1"/>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67" xfId="0" applyFont="1" applyBorder="1" applyAlignment="1">
      <alignment horizontal="center" vertical="center" wrapText="1"/>
    </xf>
    <xf numFmtId="0" fontId="9" fillId="0" borderId="73" xfId="0" applyFont="1" applyBorder="1" applyAlignment="1">
      <alignment horizontal="center" vertical="center"/>
    </xf>
    <xf numFmtId="0" fontId="0" fillId="0" borderId="60" xfId="0" applyBorder="1" applyAlignment="1">
      <alignment horizontal="center" vertical="center" wrapText="1"/>
    </xf>
    <xf numFmtId="0" fontId="0" fillId="0" borderId="74" xfId="0" applyBorder="1" applyAlignment="1">
      <alignment horizontal="center" vertical="center"/>
    </xf>
    <xf numFmtId="0" fontId="0" fillId="0" borderId="17" xfId="0" applyBorder="1" applyAlignment="1">
      <alignment horizontal="center" vertical="center"/>
    </xf>
    <xf numFmtId="0" fontId="0" fillId="0" borderId="7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8" fillId="2" borderId="6"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9" fillId="7" borderId="27" xfId="0" applyFont="1" applyFill="1" applyBorder="1" applyAlignment="1" applyProtection="1">
      <alignment horizontal="center" vertical="center"/>
      <protection locked="0"/>
    </xf>
    <xf numFmtId="0" fontId="9" fillId="3" borderId="30" xfId="0" applyFont="1" applyFill="1" applyBorder="1" applyAlignment="1" applyProtection="1">
      <alignment horizontal="center" vertical="center" textRotation="255"/>
    </xf>
    <xf numFmtId="0" fontId="9" fillId="3" borderId="24" xfId="0" applyFont="1" applyFill="1" applyBorder="1" applyAlignment="1">
      <alignment horizontal="center" vertical="center" wrapText="1" shrinkToFit="1"/>
    </xf>
    <xf numFmtId="0" fontId="0" fillId="0" borderId="23" xfId="0" applyBorder="1" applyAlignment="1">
      <alignment horizontal="center" vertical="center" wrapText="1" shrinkToFit="1"/>
    </xf>
    <xf numFmtId="0" fontId="0" fillId="0" borderId="19" xfId="0" applyBorder="1" applyAlignment="1">
      <alignment horizontal="center" vertical="center" wrapText="1" shrinkToFit="1"/>
    </xf>
    <xf numFmtId="0" fontId="0" fillId="0" borderId="20" xfId="0" applyBorder="1" applyAlignment="1">
      <alignment horizontal="center" vertical="center" wrapText="1" shrinkToFit="1"/>
    </xf>
    <xf numFmtId="0" fontId="0" fillId="0" borderId="21" xfId="0" applyBorder="1" applyAlignment="1">
      <alignment horizontal="center" vertical="center" wrapText="1" shrinkToFit="1"/>
    </xf>
    <xf numFmtId="0" fontId="0" fillId="0" borderId="22" xfId="0" applyBorder="1" applyAlignment="1">
      <alignment horizontal="center" vertical="center" wrapText="1" shrinkToFit="1"/>
    </xf>
    <xf numFmtId="0" fontId="9" fillId="0" borderId="1" xfId="0" applyFont="1" applyFill="1" applyBorder="1" applyAlignment="1" applyProtection="1">
      <alignment horizontal="center" vertical="center"/>
    </xf>
    <xf numFmtId="178" fontId="9" fillId="0" borderId="1" xfId="0" applyNumberFormat="1" applyFont="1" applyBorder="1" applyAlignment="1" applyProtection="1">
      <alignment horizontal="center" vertical="center"/>
      <protection locked="0"/>
    </xf>
    <xf numFmtId="0" fontId="9" fillId="0" borderId="3"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4" xfId="0" applyFont="1" applyFill="1" applyBorder="1" applyAlignment="1">
      <alignment horizontal="center" vertical="center"/>
    </xf>
    <xf numFmtId="0" fontId="0" fillId="10" borderId="18" xfId="0" applyFill="1" applyBorder="1" applyAlignment="1">
      <alignment horizontal="center" vertical="center"/>
    </xf>
    <xf numFmtId="0" fontId="0" fillId="10" borderId="4" xfId="0" applyFill="1" applyBorder="1" applyAlignment="1">
      <alignment horizontal="center" vertical="center"/>
    </xf>
    <xf numFmtId="178" fontId="9" fillId="0" borderId="3" xfId="0" applyNumberFormat="1" applyFont="1" applyBorder="1" applyAlignment="1" applyProtection="1">
      <alignment horizontal="center" vertical="center"/>
      <protection locked="0"/>
    </xf>
    <xf numFmtId="178" fontId="9" fillId="0" borderId="4" xfId="0" applyNumberFormat="1" applyFont="1" applyBorder="1" applyAlignment="1" applyProtection="1">
      <alignment horizontal="center" vertical="center"/>
      <protection locked="0"/>
    </xf>
    <xf numFmtId="0" fontId="9" fillId="3" borderId="2" xfId="0" applyFont="1" applyFill="1" applyBorder="1" applyAlignment="1" applyProtection="1">
      <alignment horizontal="center" vertical="center"/>
    </xf>
    <xf numFmtId="0" fontId="9" fillId="2" borderId="2" xfId="0" applyFont="1" applyFill="1" applyBorder="1" applyAlignment="1" applyProtection="1">
      <alignment horizontal="center" vertical="center"/>
      <protection locked="0"/>
    </xf>
    <xf numFmtId="178" fontId="9" fillId="2" borderId="3" xfId="0" applyNumberFormat="1" applyFont="1" applyFill="1" applyBorder="1" applyAlignment="1" applyProtection="1">
      <alignment horizontal="center" vertical="center"/>
      <protection locked="0"/>
    </xf>
    <xf numFmtId="178" fontId="9" fillId="2" borderId="4" xfId="0" applyNumberFormat="1"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2" borderId="24" xfId="0" applyFont="1" applyFill="1" applyBorder="1" applyAlignment="1" applyProtection="1">
      <alignment horizontal="center" vertical="center"/>
      <protection locked="0"/>
    </xf>
    <xf numFmtId="0" fontId="9" fillId="2" borderId="23"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locked="0"/>
    </xf>
    <xf numFmtId="0" fontId="9" fillId="0" borderId="2"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19" xfId="0" applyFont="1" applyFill="1" applyBorder="1" applyAlignment="1">
      <alignment horizontal="center" vertical="center"/>
    </xf>
    <xf numFmtId="0" fontId="9" fillId="2" borderId="18" xfId="0" applyFont="1" applyFill="1" applyBorder="1" applyAlignment="1" applyProtection="1">
      <alignment horizontal="center" vertical="center"/>
      <protection locked="0"/>
    </xf>
    <xf numFmtId="0" fontId="9" fillId="2" borderId="2" xfId="0" applyFont="1" applyFill="1" applyBorder="1" applyAlignment="1">
      <alignment horizontal="center" vertical="center"/>
    </xf>
    <xf numFmtId="0" fontId="9" fillId="0" borderId="77" xfId="0" applyFont="1" applyBorder="1" applyAlignment="1" applyProtection="1">
      <alignment horizontal="center" vertical="center"/>
      <protection locked="0"/>
    </xf>
    <xf numFmtId="0" fontId="9" fillId="0" borderId="78" xfId="0" applyFont="1" applyBorder="1" applyAlignment="1" applyProtection="1">
      <alignment horizontal="center" vertical="center"/>
      <protection locked="0"/>
    </xf>
    <xf numFmtId="0" fontId="9" fillId="0" borderId="79" xfId="0" applyFont="1" applyBorder="1" applyAlignment="1" applyProtection="1">
      <alignment horizontal="center" vertical="center"/>
      <protection locked="0"/>
    </xf>
    <xf numFmtId="0" fontId="9" fillId="0" borderId="80" xfId="0" applyFont="1" applyBorder="1" applyAlignment="1" applyProtection="1">
      <alignment horizontal="center" vertical="center"/>
      <protection locked="0"/>
    </xf>
    <xf numFmtId="0" fontId="9" fillId="2" borderId="1" xfId="0" applyFont="1" applyFill="1" applyBorder="1" applyAlignment="1">
      <alignment horizontal="center" vertical="center"/>
    </xf>
    <xf numFmtId="0" fontId="2" fillId="0" borderId="13"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53" xfId="0" applyBorder="1" applyAlignment="1">
      <alignment horizontal="center" vertical="center"/>
    </xf>
    <xf numFmtId="0" fontId="9" fillId="3" borderId="40" xfId="0" applyFont="1" applyFill="1" applyBorder="1" applyAlignment="1">
      <alignment horizontal="center" vertical="center" wrapText="1"/>
    </xf>
    <xf numFmtId="0" fontId="9" fillId="3" borderId="40" xfId="0" applyFont="1" applyFill="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72" xfId="0" applyBorder="1" applyAlignment="1">
      <alignment horizontal="center" vertical="center" wrapText="1" shrinkToFit="1"/>
    </xf>
    <xf numFmtId="0" fontId="9" fillId="0" borderId="81" xfId="0" applyFont="1" applyBorder="1" applyAlignment="1" applyProtection="1">
      <alignment horizontal="center" vertical="center"/>
      <protection locked="0"/>
    </xf>
    <xf numFmtId="0" fontId="9" fillId="3" borderId="36" xfId="0" applyFont="1" applyFill="1" applyBorder="1" applyAlignment="1">
      <alignment horizontal="center" vertical="center" wrapText="1" shrinkToFit="1"/>
    </xf>
    <xf numFmtId="0" fontId="15" fillId="3" borderId="4" xfId="0" applyFont="1" applyFill="1" applyBorder="1" applyAlignment="1">
      <alignment horizontal="center" vertical="center" shrinkToFit="1"/>
    </xf>
    <xf numFmtId="0" fontId="9" fillId="6" borderId="1" xfId="0" applyFont="1" applyFill="1" applyBorder="1" applyAlignment="1">
      <alignment horizontal="center" vertical="center" shrinkToFit="1"/>
    </xf>
    <xf numFmtId="0" fontId="9" fillId="8" borderId="1" xfId="0" applyFont="1" applyFill="1" applyBorder="1" applyAlignment="1">
      <alignment horizontal="center" vertical="center" shrinkToFit="1"/>
    </xf>
    <xf numFmtId="0" fontId="8" fillId="3" borderId="39" xfId="0" applyFont="1" applyFill="1" applyBorder="1" applyAlignment="1">
      <alignment horizontal="center" vertical="center" shrinkToFit="1"/>
    </xf>
    <xf numFmtId="0" fontId="8" fillId="3" borderId="40" xfId="0" applyFont="1" applyFill="1" applyBorder="1" applyAlignment="1">
      <alignment horizontal="center" vertical="center" shrinkToFit="1"/>
    </xf>
    <xf numFmtId="0" fontId="0" fillId="3" borderId="39" xfId="0" applyFill="1" applyBorder="1" applyAlignment="1">
      <alignment horizontal="center" vertical="center" shrinkToFit="1"/>
    </xf>
    <xf numFmtId="0" fontId="0" fillId="3" borderId="40" xfId="0" applyFill="1" applyBorder="1" applyAlignment="1">
      <alignment horizontal="center" vertical="center" shrinkToFit="1"/>
    </xf>
    <xf numFmtId="178" fontId="0" fillId="0" borderId="40" xfId="0" applyNumberFormat="1" applyFill="1" applyBorder="1" applyAlignment="1">
      <alignment horizontal="center" vertical="center"/>
    </xf>
    <xf numFmtId="0" fontId="17" fillId="0" borderId="17"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2" xfId="0" applyFont="1" applyFill="1" applyBorder="1" applyAlignment="1">
      <alignment horizontal="left" vertical="top" wrapText="1"/>
    </xf>
    <xf numFmtId="0" fontId="9" fillId="0" borderId="52" xfId="0" applyFont="1" applyFill="1" applyBorder="1" applyAlignment="1" applyProtection="1">
      <alignment horizontal="center" vertical="center" shrinkToFit="1"/>
      <protection locked="0"/>
    </xf>
    <xf numFmtId="0" fontId="9" fillId="0" borderId="56" xfId="0" applyFont="1" applyFill="1" applyBorder="1" applyAlignment="1" applyProtection="1">
      <alignment horizontal="center" vertical="center" shrinkToFit="1"/>
      <protection locked="0"/>
    </xf>
    <xf numFmtId="0" fontId="17" fillId="0" borderId="40" xfId="0" applyFont="1" applyFill="1" applyBorder="1" applyAlignment="1">
      <alignment horizontal="left" vertical="top" wrapText="1"/>
    </xf>
    <xf numFmtId="0" fontId="17" fillId="0" borderId="36" xfId="0" applyFont="1" applyFill="1" applyBorder="1" applyAlignment="1">
      <alignment horizontal="left" vertical="top" wrapText="1"/>
    </xf>
    <xf numFmtId="0" fontId="9" fillId="3" borderId="76" xfId="0" applyFont="1" applyFill="1" applyBorder="1" applyAlignment="1">
      <alignment horizontal="center" vertical="center" wrapText="1" shrinkToFit="1"/>
    </xf>
    <xf numFmtId="0" fontId="9" fillId="3" borderId="21" xfId="0" applyFont="1" applyFill="1" applyBorder="1" applyAlignment="1">
      <alignment horizontal="center" vertical="center" wrapText="1" shrinkToFit="1"/>
    </xf>
    <xf numFmtId="0" fontId="9" fillId="3" borderId="37" xfId="0" applyFont="1" applyFill="1" applyBorder="1" applyAlignment="1">
      <alignment horizontal="center" vertical="center" wrapText="1" shrinkToFit="1"/>
    </xf>
  </cellXfs>
  <cellStyles count="3">
    <cellStyle name="標準" xfId="0" builtinId="0"/>
    <cellStyle name="標準 2" xfId="1" xr:uid="{00000000-0005-0000-0000-000001000000}"/>
    <cellStyle name="標準 3" xfId="2" xr:uid="{B8B49634-35B7-4205-8D57-8774082D0577}"/>
  </cellStyles>
  <dxfs count="673">
    <dxf>
      <font>
        <color rgb="FFFFC000"/>
      </font>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7"/>
        </patternFill>
      </fill>
    </dxf>
    <dxf>
      <fill>
        <patternFill>
          <bgColor theme="7"/>
        </patternFill>
      </fill>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7"/>
      </font>
    </dxf>
    <dxf>
      <fill>
        <patternFill>
          <bgColor theme="0" tint="-0.1499679555650502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14996795556505021"/>
        </patternFill>
      </fill>
    </dxf>
    <dxf>
      <fill>
        <patternFill>
          <bgColor theme="7"/>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ill>
        <patternFill>
          <bgColor theme="0" tint="-0.14996795556505021"/>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b/>
        <i val="0"/>
        <color rgb="FFFF0000"/>
      </font>
      <fill>
        <patternFill>
          <bgColor theme="5" tint="0.79998168889431442"/>
        </patternFill>
      </fill>
    </dxf>
    <dxf>
      <font>
        <color theme="7"/>
      </font>
    </dxf>
    <dxf>
      <font>
        <color theme="7"/>
      </font>
    </dxf>
    <dxf>
      <font>
        <color theme="7"/>
      </font>
    </dxf>
    <dxf>
      <font>
        <color theme="7"/>
      </font>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
      <font>
        <color auto="1"/>
      </font>
      <fill>
        <patternFill>
          <bgColor rgb="FFFFC7CE"/>
        </patternFill>
      </fill>
    </dxf>
    <dxf>
      <fill>
        <patternFill>
          <bgColor theme="9" tint="0.3999450666829432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AE96-47E0-8523-F666E4A2E30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AE96-47E0-8523-F666E4A2E30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AE96-47E0-8523-F666E4A2E30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AE96-47E0-8523-F666E4A2E30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D88B-45C5-9401-E3D00D9D6B9D}"/>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D88B-45C5-9401-E3D00D9D6B9D}"/>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D88B-45C5-9401-E3D00D9D6B9D}"/>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ltLang="ja-JP" sz="1600"/>
              <a:t>A</a:t>
            </a:r>
            <a:r>
              <a:rPr lang="ja-JP" altLang="en-US" sz="1600"/>
              <a:t>－</a:t>
            </a:r>
            <a:r>
              <a:rPr lang="en-US" altLang="ja-JP" sz="1600"/>
              <a:t>B</a:t>
            </a:r>
            <a:r>
              <a:rPr lang="ja-JP" altLang="en-US" sz="1600"/>
              <a:t>直線</a:t>
            </a:r>
            <a:endParaRPr lang="en-US" altLang="ja-JP"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4063879600421576E-2"/>
          <c:y val="0.10421500879720529"/>
          <c:w val="0.89111145454625607"/>
          <c:h val="0.8145799825986203"/>
        </c:manualLayout>
      </c:layout>
      <c:scatterChart>
        <c:scatterStyle val="lineMarker"/>
        <c:varyColors val="0"/>
        <c:ser>
          <c:idx val="0"/>
          <c:order val="0"/>
          <c:tx>
            <c:strRef>
              <c:f>○号!$D$2</c:f>
              <c:strCache>
                <c:ptCount val="1"/>
                <c:pt idx="0">
                  <c:v>○号</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5E7-42D3-80E8-1043EA72D560}"/>
            </c:ext>
          </c:extLst>
        </c:ser>
        <c:ser>
          <c:idx val="1"/>
          <c:order val="1"/>
          <c:tx>
            <c:strRef>
              <c:f>△号!$D$2</c:f>
              <c:strCache>
                <c:ptCount val="1"/>
                <c:pt idx="0">
                  <c:v>△号</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92CD-49EF-94F7-E089EA3C4E77}"/>
            </c:ext>
          </c:extLst>
        </c:ser>
        <c:ser>
          <c:idx val="2"/>
          <c:order val="2"/>
          <c:tx>
            <c:strRef>
              <c:f>□号!$D$2</c:f>
              <c:strCache>
                <c:ptCount val="1"/>
                <c:pt idx="0">
                  <c:v>□号</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3-92CD-49EF-94F7-E089EA3C4E77}"/>
            </c:ext>
          </c:extLst>
        </c:ser>
        <c:ser>
          <c:idx val="3"/>
          <c:order val="3"/>
          <c:tx>
            <c:strRef>
              <c:f>×号!$D$2</c:f>
              <c:strCache>
                <c:ptCount val="1"/>
                <c:pt idx="0">
                  <c:v>×号</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4-92CD-49EF-94F7-E089EA3C4E77}"/>
            </c:ext>
          </c:extLst>
        </c:ser>
        <c:ser>
          <c:idx val="4"/>
          <c:order val="4"/>
          <c:tx>
            <c:strRef>
              <c:f>◎号!$D$2</c:f>
              <c:strCache>
                <c:ptCount val="1"/>
                <c:pt idx="0">
                  <c:v>◎号</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xVal>
            <c:numRef>
              <c:f>◎号!$S$16:$BE$16</c:f>
              <c:numCache>
                <c:formatCode>0.0_ </c:formatCode>
                <c:ptCount val="39"/>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5-92CD-49EF-94F7-E089EA3C4E77}"/>
            </c:ext>
          </c:extLst>
        </c:ser>
        <c:dLbls>
          <c:showLegendKey val="0"/>
          <c:showVal val="0"/>
          <c:showCatName val="0"/>
          <c:showSerName val="0"/>
          <c:showPercent val="0"/>
          <c:showBubbleSize val="0"/>
        </c:dLbls>
        <c:axId val="327345784"/>
        <c:axId val="463041496"/>
      </c:scatterChart>
      <c:valAx>
        <c:axId val="327345784"/>
        <c:scaling>
          <c:orientation val="minMax"/>
          <c:min val="0"/>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アルコール分</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041496"/>
        <c:crosses val="autoZero"/>
        <c:crossBetween val="midCat"/>
        <c:minorUnit val="0.5"/>
      </c:valAx>
      <c:valAx>
        <c:axId val="463041496"/>
        <c:scaling>
          <c:orientation val="minMax"/>
          <c:max val="10"/>
          <c:min val="-3"/>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ボーメ</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5784"/>
        <c:crosses val="autoZero"/>
        <c:crossBetween val="midCat"/>
        <c:minorUnit val="0.5"/>
      </c:valAx>
      <c:spPr>
        <a:noFill/>
        <a:ln>
          <a:noFill/>
        </a:ln>
        <a:effectLst/>
      </c:spPr>
    </c:plotArea>
    <c:legend>
      <c:legendPos val="r"/>
      <c:layout>
        <c:manualLayout>
          <c:xMode val="edge"/>
          <c:yMode val="edge"/>
          <c:x val="0.62367568277708241"/>
          <c:y val="0.19139186106409595"/>
          <c:w val="9.6143079070427642E-2"/>
          <c:h val="0.327683218455478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発酵</a:t>
            </a:r>
            <a:r>
              <a:rPr lang="en-US" altLang="ja-JP" sz="1800"/>
              <a:t>/</a:t>
            </a:r>
            <a:r>
              <a:rPr lang="ja-JP" altLang="en-US" sz="1800"/>
              <a:t>溶解比（糖化と発酵のバランス）</a:t>
            </a:r>
          </a:p>
        </c:rich>
      </c:tx>
      <c:layout>
        <c:manualLayout>
          <c:xMode val="edge"/>
          <c:yMode val="edge"/>
          <c:x val="0.28120634920634918"/>
          <c:y val="1.155115451515529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4143793807480211E-2"/>
          <c:y val="8.1593353520264353E-2"/>
          <c:w val="0.88317621956591918"/>
          <c:h val="0.86073703267656987"/>
        </c:manualLayout>
      </c:layout>
      <c:scatterChart>
        <c:scatterStyle val="lineMarker"/>
        <c:varyColors val="0"/>
        <c:ser>
          <c:idx val="0"/>
          <c:order val="0"/>
          <c:tx>
            <c:strRef>
              <c:f>○号!$D$2</c:f>
              <c:strCache>
                <c:ptCount val="1"/>
                <c:pt idx="0">
                  <c:v>○号</c:v>
                </c:pt>
              </c:strCache>
            </c:strRef>
          </c:tx>
          <c:spPr>
            <a:ln w="25400" cap="rnd">
              <a:no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c:ext xmlns:c16="http://schemas.microsoft.com/office/drawing/2014/chart" uri="{C3380CC4-5D6E-409C-BE32-E72D297353CC}">
              <c16:uniqueId val="{00000003-6827-4E00-9EA1-C7C302DC4C22}"/>
            </c:ext>
          </c:extLst>
        </c:ser>
        <c:ser>
          <c:idx val="1"/>
          <c:order val="1"/>
          <c:tx>
            <c:strRef>
              <c:f>△号!$D$2</c:f>
              <c:strCache>
                <c:ptCount val="1"/>
                <c:pt idx="0">
                  <c:v>△号</c:v>
                </c:pt>
              </c:strCache>
            </c:strRef>
          </c:tx>
          <c:spPr>
            <a:ln w="25400" cap="rnd">
              <a:no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6827-4E00-9EA1-C7C302DC4C22}"/>
            </c:ext>
          </c:extLst>
        </c:ser>
        <c:ser>
          <c:idx val="2"/>
          <c:order val="2"/>
          <c:tx>
            <c:strRef>
              <c:f>□号!$D$2</c:f>
              <c:strCache>
                <c:ptCount val="1"/>
                <c:pt idx="0">
                  <c:v>□号</c:v>
                </c:pt>
              </c:strCache>
            </c:strRef>
          </c:tx>
          <c:spPr>
            <a:ln w="25400" cap="rnd">
              <a:no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5-6827-4E00-9EA1-C7C302DC4C22}"/>
            </c:ext>
          </c:extLst>
        </c:ser>
        <c:ser>
          <c:idx val="3"/>
          <c:order val="3"/>
          <c:tx>
            <c:strRef>
              <c:f>×号!$D$2</c:f>
              <c:strCache>
                <c:ptCount val="1"/>
                <c:pt idx="0">
                  <c:v>×号</c:v>
                </c:pt>
              </c:strCache>
            </c:strRef>
          </c:tx>
          <c:spPr>
            <a:ln w="25400" cap="rnd">
              <a:no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6-6827-4E00-9EA1-C7C302DC4C22}"/>
            </c:ext>
          </c:extLst>
        </c:ser>
        <c:ser>
          <c:idx val="4"/>
          <c:order val="4"/>
          <c:tx>
            <c:strRef>
              <c:f>◎号!$D$2</c:f>
              <c:strCache>
                <c:ptCount val="1"/>
                <c:pt idx="0">
                  <c:v>◎号</c:v>
                </c:pt>
              </c:strCache>
            </c:strRef>
          </c:tx>
          <c:spPr>
            <a:ln w="25400" cap="rnd">
              <a:no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◎号!$S$27:$BE$27</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7-6827-4E00-9EA1-C7C302DC4C22}"/>
            </c:ext>
          </c:extLst>
        </c:ser>
        <c:dLbls>
          <c:showLegendKey val="0"/>
          <c:showVal val="0"/>
          <c:showCatName val="0"/>
          <c:showSerName val="0"/>
          <c:showPercent val="0"/>
          <c:showBubbleSize val="0"/>
        </c:dLbls>
        <c:axId val="399982888"/>
        <c:axId val="399986808"/>
        <c:extLst/>
      </c:scatterChart>
      <c:valAx>
        <c:axId val="399982888"/>
        <c:scaling>
          <c:orientation val="minMax"/>
          <c:max val="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6808"/>
        <c:crosses val="autoZero"/>
        <c:crossBetween val="midCat"/>
      </c:valAx>
      <c:valAx>
        <c:axId val="39998680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a:t>
                </a:r>
                <a:r>
                  <a:rPr lang="en-US" altLang="ja-JP"/>
                  <a:t>/</a:t>
                </a:r>
                <a:r>
                  <a:rPr lang="ja-JP" altLang="en-US"/>
                  <a:t>溶解比</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2888"/>
        <c:crosses val="autoZero"/>
        <c:crossBetween val="midCat"/>
      </c:valAx>
      <c:spPr>
        <a:noFill/>
        <a:ln>
          <a:noFill/>
        </a:ln>
        <a:effectLst/>
      </c:spPr>
    </c:plotArea>
    <c:legend>
      <c:legendPos val="r"/>
      <c:layout>
        <c:manualLayout>
          <c:xMode val="edge"/>
          <c:yMode val="edge"/>
          <c:x val="0.70031458504455535"/>
          <c:y val="0.41353552228438578"/>
          <c:w val="0.23026509603171233"/>
          <c:h val="0.3634595084788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a:t>溶解度（米の溶け具合）</a:t>
            </a:r>
          </a:p>
        </c:rich>
      </c:tx>
      <c:layout>
        <c:manualLayout>
          <c:xMode val="edge"/>
          <c:yMode val="edge"/>
          <c:x val="0.3363730191891538"/>
          <c:y val="9.8495153491661002E-3"/>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884364092937784E-2"/>
          <c:y val="8.6516426312983272E-2"/>
          <c:w val="0.86876480692702618"/>
          <c:h val="0.84600802231351668"/>
        </c:manualLayout>
      </c:layout>
      <c:scatterChart>
        <c:scatterStyle val="lineMarker"/>
        <c:varyColors val="0"/>
        <c:ser>
          <c:idx val="0"/>
          <c:order val="0"/>
          <c:tx>
            <c:strRef>
              <c:f>○号!$D$2</c:f>
              <c:strCache>
                <c:ptCount val="1"/>
                <c:pt idx="0">
                  <c:v>○号</c:v>
                </c:pt>
              </c:strCache>
            </c:strRef>
          </c:tx>
          <c:spPr>
            <a:ln w="25400" cap="rnd">
              <a:no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3-B2E2-4490-A16E-9D6DD5F34B69}"/>
            </c:ext>
          </c:extLst>
        </c:ser>
        <c:ser>
          <c:idx val="1"/>
          <c:order val="1"/>
          <c:tx>
            <c:strRef>
              <c:f>△号!$D$2</c:f>
              <c:strCache>
                <c:ptCount val="1"/>
                <c:pt idx="0">
                  <c:v>△号</c:v>
                </c:pt>
              </c:strCache>
            </c:strRef>
          </c:tx>
          <c:spPr>
            <a:ln w="25400" cap="rnd">
              <a:no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B2E2-4490-A16E-9D6DD5F34B69}"/>
            </c:ext>
          </c:extLst>
        </c:ser>
        <c:ser>
          <c:idx val="2"/>
          <c:order val="2"/>
          <c:tx>
            <c:strRef>
              <c:f>□号!$D$2</c:f>
              <c:strCache>
                <c:ptCount val="1"/>
                <c:pt idx="0">
                  <c:v>□号</c:v>
                </c:pt>
              </c:strCache>
            </c:strRef>
          </c:tx>
          <c:spPr>
            <a:ln w="25400" cap="rnd">
              <a:no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5-B2E2-4490-A16E-9D6DD5F34B69}"/>
            </c:ext>
          </c:extLst>
        </c:ser>
        <c:ser>
          <c:idx val="3"/>
          <c:order val="3"/>
          <c:tx>
            <c:strRef>
              <c:f>×号!$D$2</c:f>
              <c:strCache>
                <c:ptCount val="1"/>
                <c:pt idx="0">
                  <c:v>×号</c:v>
                </c:pt>
              </c:strCache>
            </c:strRef>
          </c:tx>
          <c:spPr>
            <a:ln w="25400" cap="rnd">
              <a:no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6-B2E2-4490-A16E-9D6DD5F34B69}"/>
            </c:ext>
          </c:extLst>
        </c:ser>
        <c:ser>
          <c:idx val="4"/>
          <c:order val="4"/>
          <c:tx>
            <c:strRef>
              <c:f>◎号!$D$2</c:f>
              <c:strCache>
                <c:ptCount val="1"/>
                <c:pt idx="0">
                  <c:v>◎号</c:v>
                </c:pt>
              </c:strCache>
            </c:strRef>
          </c:tx>
          <c:spPr>
            <a:ln w="25400" cap="rnd">
              <a:no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◎号!$S$26:$BE$26</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7-B2E2-4490-A16E-9D6DD5F34B69}"/>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溶解度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w="25400">
          <a:noFill/>
        </a:ln>
        <a:effectLst/>
      </c:spPr>
    </c:plotArea>
    <c:legend>
      <c:legendPos val="r"/>
      <c:layout>
        <c:manualLayout>
          <c:xMode val="edge"/>
          <c:yMode val="edge"/>
          <c:x val="0.68301830556422272"/>
          <c:y val="0.351641146332413"/>
          <c:w val="0.2222555667874091"/>
          <c:h val="0.445662405574124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0" i="0" baseline="0">
                <a:effectLst/>
              </a:rPr>
              <a:t>発酵度</a:t>
            </a:r>
            <a:r>
              <a:rPr lang="ja-JP" altLang="ja-JP" sz="1800" b="0" i="0" baseline="0">
                <a:effectLst/>
              </a:rPr>
              <a:t>（発酵の進み具合）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093709324563931"/>
          <c:y val="8.6516426312983272E-2"/>
          <c:w val="0.85667146405588268"/>
          <c:h val="0.85011593838333199"/>
        </c:manualLayout>
      </c:layout>
      <c:scatterChart>
        <c:scatterStyle val="lineMarker"/>
        <c:varyColors val="0"/>
        <c:ser>
          <c:idx val="0"/>
          <c:order val="0"/>
          <c:tx>
            <c:strRef>
              <c:f>○号!$D$2</c:f>
              <c:strCache>
                <c:ptCount val="1"/>
                <c:pt idx="0">
                  <c:v>○号</c:v>
                </c:pt>
              </c:strCache>
            </c:strRef>
          </c:tx>
          <c:spPr>
            <a:ln w="25400" cap="rnd">
              <a:no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3-5D20-4263-BD7A-3F888BD96FA0}"/>
            </c:ext>
          </c:extLst>
        </c:ser>
        <c:ser>
          <c:idx val="1"/>
          <c:order val="1"/>
          <c:tx>
            <c:strRef>
              <c:f>△号!$D$2</c:f>
              <c:strCache>
                <c:ptCount val="1"/>
                <c:pt idx="0">
                  <c:v>△号</c:v>
                </c:pt>
              </c:strCache>
            </c:strRef>
          </c:tx>
          <c:spPr>
            <a:ln w="25400" cap="rnd">
              <a:no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5D20-4263-BD7A-3F888BD96FA0}"/>
            </c:ext>
          </c:extLst>
        </c:ser>
        <c:ser>
          <c:idx val="2"/>
          <c:order val="2"/>
          <c:tx>
            <c:strRef>
              <c:f>□号!$D$2</c:f>
              <c:strCache>
                <c:ptCount val="1"/>
                <c:pt idx="0">
                  <c:v>□号</c:v>
                </c:pt>
              </c:strCache>
            </c:strRef>
          </c:tx>
          <c:spPr>
            <a:ln w="25400" cap="rnd">
              <a:no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5-5D20-4263-BD7A-3F888BD96FA0}"/>
            </c:ext>
          </c:extLst>
        </c:ser>
        <c:ser>
          <c:idx val="3"/>
          <c:order val="3"/>
          <c:tx>
            <c:strRef>
              <c:f>×号!$D$2</c:f>
              <c:strCache>
                <c:ptCount val="1"/>
                <c:pt idx="0">
                  <c:v>×号</c:v>
                </c:pt>
              </c:strCache>
            </c:strRef>
          </c:tx>
          <c:spPr>
            <a:ln w="25400" cap="rnd">
              <a:no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6-5D20-4263-BD7A-3F888BD96FA0}"/>
            </c:ext>
          </c:extLst>
        </c:ser>
        <c:ser>
          <c:idx val="4"/>
          <c:order val="4"/>
          <c:tx>
            <c:strRef>
              <c:f>◎号!$D$2</c:f>
              <c:strCache>
                <c:ptCount val="1"/>
                <c:pt idx="0">
                  <c:v>◎号</c:v>
                </c:pt>
              </c:strCache>
            </c:strRef>
          </c:tx>
          <c:spPr>
            <a:ln w="25400" cap="rnd">
              <a:no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◎号!$S$24:$BE$24</c:f>
              <c:numCache>
                <c:formatCode>0.0_ </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7-5D20-4263-BD7A-3F888BD96FA0}"/>
            </c:ext>
          </c:extLst>
        </c:ser>
        <c:dLbls>
          <c:showLegendKey val="0"/>
          <c:showVal val="0"/>
          <c:showCatName val="0"/>
          <c:showSerName val="0"/>
          <c:showPercent val="0"/>
          <c:showBubbleSize val="0"/>
        </c:dLbls>
        <c:axId val="399981712"/>
        <c:axId val="399984848"/>
        <c:extLst/>
      </c:scatterChart>
      <c:valAx>
        <c:axId val="399981712"/>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4848"/>
        <c:crosses val="autoZero"/>
        <c:crossBetween val="midCat"/>
      </c:valAx>
      <c:valAx>
        <c:axId val="399984848"/>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発酵度</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981712"/>
        <c:crosses val="autoZero"/>
        <c:crossBetween val="midCat"/>
      </c:valAx>
      <c:spPr>
        <a:noFill/>
        <a:ln>
          <a:noFill/>
        </a:ln>
        <a:effectLst/>
      </c:spPr>
    </c:plotArea>
    <c:legend>
      <c:legendPos val="r"/>
      <c:layout>
        <c:manualLayout>
          <c:xMode val="edge"/>
          <c:yMode val="edge"/>
          <c:x val="0.65646284084342987"/>
          <c:y val="0.37796978760836297"/>
          <c:w val="0.24777081747392943"/>
          <c:h val="0.407649891856111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ltLang="ja-JP" sz="1600"/>
              <a:t>BMD</a:t>
            </a:r>
            <a:r>
              <a:rPr lang="ja-JP" altLang="en-US" sz="1600"/>
              <a:t>曲線</a:t>
            </a:r>
            <a:endParaRPr lang="en-US" altLang="ja-JP"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662511129433855E-2"/>
          <c:y val="9.2524348913530535E-2"/>
          <c:w val="0.86605812046833863"/>
          <c:h val="0.79845533926390988"/>
        </c:manualLayout>
      </c:layout>
      <c:scatterChart>
        <c:scatterStyle val="lineMarker"/>
        <c:varyColors val="0"/>
        <c:ser>
          <c:idx val="0"/>
          <c:order val="0"/>
          <c:tx>
            <c:strRef>
              <c:f>○号!$D$2</c:f>
              <c:strCache>
                <c:ptCount val="1"/>
                <c:pt idx="0">
                  <c:v>○号</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96FC-4B61-B16B-305AF65092EC}"/>
            </c:ext>
          </c:extLst>
        </c:ser>
        <c:ser>
          <c:idx val="1"/>
          <c:order val="1"/>
          <c:tx>
            <c:strRef>
              <c:f>△号!$D$2</c:f>
              <c:strCache>
                <c:ptCount val="1"/>
                <c:pt idx="0">
                  <c:v>△号</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96FC-4B61-B16B-305AF65092EC}"/>
            </c:ext>
          </c:extLst>
        </c:ser>
        <c:ser>
          <c:idx val="2"/>
          <c:order val="2"/>
          <c:tx>
            <c:strRef>
              <c:f>□号!$D$2</c:f>
              <c:strCache>
                <c:ptCount val="1"/>
                <c:pt idx="0">
                  <c:v>□号</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4-96FC-4B61-B16B-305AF65092EC}"/>
            </c:ext>
          </c:extLst>
        </c:ser>
        <c:ser>
          <c:idx val="3"/>
          <c:order val="3"/>
          <c:tx>
            <c:strRef>
              <c:f>×号!$D$2</c:f>
              <c:strCache>
                <c:ptCount val="1"/>
                <c:pt idx="0">
                  <c:v>×号</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0-5D1D-4FF8-8447-D7A706BFB9F2}"/>
            </c:ext>
          </c:extLst>
        </c:ser>
        <c:ser>
          <c:idx val="4"/>
          <c:order val="4"/>
          <c:tx>
            <c:strRef>
              <c:f>◎号!$D$2</c:f>
              <c:strCache>
                <c:ptCount val="1"/>
                <c:pt idx="0">
                  <c:v>◎号</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◎号!$S$130:$BE$130</c:f>
              <c:numCache>
                <c:formatCode>0.0_ </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1-5D1D-4FF8-8447-D7A706BFB9F2}"/>
            </c:ext>
          </c:extLst>
        </c:ser>
        <c:dLbls>
          <c:showLegendKey val="0"/>
          <c:showVal val="0"/>
          <c:showCatName val="0"/>
          <c:showSerName val="0"/>
          <c:showPercent val="0"/>
          <c:showBubbleSize val="0"/>
        </c:dLbls>
        <c:axId val="327346176"/>
        <c:axId val="327346960"/>
      </c:scatterChart>
      <c:valAx>
        <c:axId val="327346176"/>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960"/>
        <c:crosses val="autoZero"/>
        <c:crossBetween val="midCat"/>
      </c:valAx>
      <c:valAx>
        <c:axId val="32734696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t>BMD</a:t>
                </a:r>
                <a:endParaRPr lang="ja-JP" alt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346176"/>
        <c:crosses val="autoZero"/>
        <c:crossBetween val="midCat"/>
      </c:valAx>
      <c:spPr>
        <a:noFill/>
        <a:ln>
          <a:noFill/>
        </a:ln>
        <a:effectLst/>
      </c:spPr>
    </c:plotArea>
    <c:legend>
      <c:legendPos val="r"/>
      <c:layout>
        <c:manualLayout>
          <c:xMode val="edge"/>
          <c:yMode val="edge"/>
          <c:x val="0.68078522992763135"/>
          <c:y val="0.23854722282306054"/>
          <c:w val="0.11258977538561445"/>
          <c:h val="0.326155936487297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22BC-43F4-B772-4380880BF688}"/>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22BC-43F4-B772-4380880BF688}"/>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22BC-43F4-B772-4380880BF688}"/>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DFE3-4856-BA5D-9533AFDE9C8C}"/>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DFE3-4856-BA5D-9533AFDE9C8C}"/>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DFE3-4856-BA5D-9533AFDE9C8C}"/>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DFE3-4856-BA5D-9533AFDE9C8C}"/>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3DD8-4C1B-872C-DDD851BEE6CB}"/>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3DD8-4C1B-872C-DDD851BEE6CB}"/>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3DD8-4C1B-872C-DDD851BEE6CB}"/>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C927-430E-AD6C-2B7FE78CD979}"/>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C927-430E-AD6C-2B7FE78CD979}"/>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C927-430E-AD6C-2B7FE78CD979}"/>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C927-430E-AD6C-2B7FE78CD979}"/>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F41D-4330-AD8B-3ECE936F2C47}"/>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F41D-4330-AD8B-3ECE936F2C47}"/>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F41D-4330-AD8B-3ECE936F2C47}"/>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EA94-4263-9425-0D5575F7ADC4}"/>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EA94-4263-9425-0D5575F7ADC4}"/>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EA94-4263-9425-0D5575F7ADC4}"/>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EA94-4263-9425-0D5575F7ADC4}"/>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初添～留添のもろみ経過</a:t>
            </a:r>
          </a:p>
        </c:rich>
      </c:tx>
      <c:layout>
        <c:manualLayout>
          <c:xMode val="edge"/>
          <c:yMode val="edge"/>
          <c:x val="0.34804323843148621"/>
          <c:y val="2.71304332965185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7333574682475036E-2"/>
          <c:y val="0.11650355512463136"/>
          <c:w val="0.9310568541137082"/>
          <c:h val="0.74302342014940437"/>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yVal>
            <c:numRef>
              <c:f>×号!$D$11:$R$11</c:f>
              <c:numCache>
                <c:formatCode>0.0_ </c:formatCode>
                <c:ptCount val="15"/>
              </c:numCache>
            </c:numRef>
          </c:yVal>
          <c:smooth val="0"/>
          <c:extLst>
            <c:ext xmlns:c16="http://schemas.microsoft.com/office/drawing/2014/chart" uri="{C3380CC4-5D6E-409C-BE32-E72D297353CC}">
              <c16:uniqueId val="{00000000-FB69-459E-A791-D32B092DC224}"/>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yVal>
            <c:numRef>
              <c:f>×号!$D$12:$R$12</c:f>
              <c:numCache>
                <c:formatCode>0.0_ </c:formatCode>
                <c:ptCount val="15"/>
              </c:numCache>
            </c:numRef>
          </c:yVal>
          <c:smooth val="0"/>
          <c:extLst>
            <c:ext xmlns:c16="http://schemas.microsoft.com/office/drawing/2014/chart" uri="{C3380CC4-5D6E-409C-BE32-E72D297353CC}">
              <c16:uniqueId val="{00000001-FB69-459E-A791-D32B092DC224}"/>
            </c:ext>
          </c:extLst>
        </c:ser>
        <c:ser>
          <c:idx val="2"/>
          <c:order val="2"/>
          <c:tx>
            <c:v>ボーメ</c:v>
          </c:tx>
          <c:spPr>
            <a:ln w="19050" cap="rnd">
              <a:solidFill>
                <a:schemeClr val="accent5"/>
              </a:solidFill>
              <a:prstDash val="sysDash"/>
              <a:round/>
            </a:ln>
            <a:effectLst/>
          </c:spPr>
          <c:marker>
            <c:symbol val="circle"/>
            <c:size val="5"/>
            <c:spPr>
              <a:solidFill>
                <a:srgbClr val="0070C0"/>
              </a:solidFill>
              <a:ln w="9525">
                <a:solidFill>
                  <a:srgbClr val="0070C0"/>
                </a:solidFill>
              </a:ln>
              <a:effectLst/>
            </c:spPr>
          </c:marker>
          <c:yVal>
            <c:numRef>
              <c:f>×号!$D$163:$R$163</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yVal>
          <c:smooth val="0"/>
          <c:extLst>
            <c:ext xmlns:c16="http://schemas.microsoft.com/office/drawing/2014/chart" uri="{C3380CC4-5D6E-409C-BE32-E72D297353CC}">
              <c16:uniqueId val="{00000002-FB69-459E-A791-D32B092DC224}"/>
            </c:ext>
          </c:extLst>
        </c:ser>
        <c:dLbls>
          <c:showLegendKey val="0"/>
          <c:showVal val="0"/>
          <c:showCatName val="0"/>
          <c:showSerName val="0"/>
          <c:showPercent val="0"/>
          <c:showBubbleSize val="0"/>
        </c:dLbls>
        <c:axId val="327856384"/>
        <c:axId val="462128704"/>
      </c:scatterChart>
      <c:valAx>
        <c:axId val="327856384"/>
        <c:scaling>
          <c:orientation val="minMax"/>
          <c:max val="15"/>
          <c:min val="1"/>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crossAx val="462128704"/>
        <c:crosses val="autoZero"/>
        <c:crossBetween val="midCat"/>
        <c:majorUnit val="1"/>
      </c:valAx>
      <c:valAx>
        <c:axId val="462128704"/>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6384"/>
        <c:crosses val="autoZero"/>
        <c:crossBetween val="midCat"/>
        <c:majorUnit val="5"/>
      </c:valAx>
      <c:spPr>
        <a:noFill/>
        <a:ln>
          <a:noFill/>
        </a:ln>
        <a:effectLst/>
      </c:spPr>
    </c:plotArea>
    <c:legend>
      <c:legendPos val="r"/>
      <c:layout>
        <c:manualLayout>
          <c:xMode val="edge"/>
          <c:yMode val="edge"/>
          <c:x val="2.2127683767847163E-2"/>
          <c:y val="0.13286881047034291"/>
          <c:w val="0.43506229518470346"/>
          <c:h val="7.63353078260618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２日目以降のもろみ経過</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2352204639546844E-2"/>
          <c:y val="0.12566550374846339"/>
          <c:w val="0.94853143554185326"/>
          <c:h val="0.72942435918914394"/>
        </c:manualLayout>
      </c:layout>
      <c:scatterChart>
        <c:scatterStyle val="lineMarker"/>
        <c:varyColors val="0"/>
        <c:ser>
          <c:idx val="0"/>
          <c:order val="0"/>
          <c:tx>
            <c:v>室温</c:v>
          </c:tx>
          <c:spPr>
            <a:ln w="19050" cap="rnd">
              <a:solidFill>
                <a:srgbClr val="FF0000"/>
              </a:solidFill>
              <a:round/>
            </a:ln>
            <a:effectLst/>
          </c:spPr>
          <c:marker>
            <c:symbol val="circle"/>
            <c:size val="5"/>
            <c:spPr>
              <a:solidFill>
                <a:srgbClr val="FF0000"/>
              </a:solidFill>
              <a:ln w="9525">
                <a:solidFill>
                  <a:srgbClr val="FF0000"/>
                </a:solidFill>
                <a:beve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◎号!$S$11:$BE$11</c:f>
              <c:numCache>
                <c:formatCode>0.0_ </c:formatCode>
                <c:ptCount val="39"/>
              </c:numCache>
            </c:numRef>
          </c:yVal>
          <c:smooth val="0"/>
          <c:extLst>
            <c:ext xmlns:c16="http://schemas.microsoft.com/office/drawing/2014/chart" uri="{C3380CC4-5D6E-409C-BE32-E72D297353CC}">
              <c16:uniqueId val="{00000000-4075-4A6E-9A03-A1C722AC1F47}"/>
            </c:ext>
          </c:extLst>
        </c:ser>
        <c:ser>
          <c:idx val="1"/>
          <c:order val="1"/>
          <c:tx>
            <c:v>品温</c:v>
          </c:tx>
          <c:spPr>
            <a:ln w="19050" cap="rnd">
              <a:solidFill>
                <a:schemeClr val="tx1"/>
              </a:solidFill>
              <a:prstDash val="dash"/>
              <a:round/>
            </a:ln>
            <a:effectLst/>
          </c:spPr>
          <c:marker>
            <c:symbol val="circle"/>
            <c:size val="5"/>
            <c:spPr>
              <a:solidFill>
                <a:schemeClr val="tx1"/>
              </a:solidFill>
              <a:ln w="9525">
                <a:solidFill>
                  <a:schemeClr val="tx1"/>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◎号!$S$12:$BE$12</c:f>
              <c:numCache>
                <c:formatCode>0.0_ </c:formatCode>
                <c:ptCount val="39"/>
              </c:numCache>
            </c:numRef>
          </c:yVal>
          <c:smooth val="0"/>
          <c:extLst>
            <c:ext xmlns:c16="http://schemas.microsoft.com/office/drawing/2014/chart" uri="{C3380CC4-5D6E-409C-BE32-E72D297353CC}">
              <c16:uniqueId val="{00000001-4075-4A6E-9A03-A1C722AC1F47}"/>
            </c:ext>
          </c:extLst>
        </c:ser>
        <c:ser>
          <c:idx val="2"/>
          <c:order val="2"/>
          <c:tx>
            <c:v>ボーメ</c:v>
          </c:tx>
          <c:spPr>
            <a:ln w="19050" cap="rnd">
              <a:solidFill>
                <a:srgbClr val="0070C0"/>
              </a:solidFill>
              <a:prstDash val="sysDash"/>
              <a:miter lim="800000"/>
            </a:ln>
            <a:effectLst/>
          </c:spPr>
          <c:marker>
            <c:symbol val="circle"/>
            <c:size val="5"/>
            <c:spPr>
              <a:solidFill>
                <a:srgbClr val="0070C0"/>
              </a:solidFill>
              <a:ln w="9525">
                <a:solidFill>
                  <a:srgbClr val="0070C0"/>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◎号!$S$163:$BE$163</c:f>
              <c:numCache>
                <c:formatCode>General</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yVal>
          <c:smooth val="0"/>
          <c:extLst>
            <c:ext xmlns:c16="http://schemas.microsoft.com/office/drawing/2014/chart" uri="{C3380CC4-5D6E-409C-BE32-E72D297353CC}">
              <c16:uniqueId val="{00000002-4075-4A6E-9A03-A1C722AC1F47}"/>
            </c:ext>
          </c:extLst>
        </c:ser>
        <c:ser>
          <c:idx val="3"/>
          <c:order val="3"/>
          <c:tx>
            <c:v>アルコール分</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○号!$S$3:$BE$3</c:f>
              <c:numCache>
                <c:formatCode>General</c:formatCode>
                <c:ptCount val="3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numCache>
            </c:numRef>
          </c:xVal>
          <c:yVal>
            <c:numRef>
              <c:f>◎号!$S$16:$BE$16</c:f>
              <c:numCache>
                <c:formatCode>0.0_ </c:formatCode>
                <c:ptCount val="39"/>
              </c:numCache>
            </c:numRef>
          </c:yVal>
          <c:smooth val="0"/>
          <c:extLst>
            <c:ext xmlns:c16="http://schemas.microsoft.com/office/drawing/2014/chart" uri="{C3380CC4-5D6E-409C-BE32-E72D297353CC}">
              <c16:uniqueId val="{00000003-4075-4A6E-9A03-A1C722AC1F47}"/>
            </c:ext>
          </c:extLst>
        </c:ser>
        <c:dLbls>
          <c:showLegendKey val="0"/>
          <c:showVal val="0"/>
          <c:showCatName val="0"/>
          <c:showSerName val="0"/>
          <c:showPercent val="0"/>
          <c:showBubbleSize val="0"/>
        </c:dLbls>
        <c:axId val="462690824"/>
        <c:axId val="327855400"/>
      </c:scatterChart>
      <c:valAx>
        <c:axId val="462690824"/>
        <c:scaling>
          <c:orientation val="minMax"/>
          <c:max val="40"/>
          <c:min val="2"/>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もろみ日数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27855400"/>
        <c:crosses val="autoZero"/>
        <c:crossBetween val="midCat"/>
        <c:majorUnit val="1"/>
      </c:valAx>
      <c:valAx>
        <c:axId val="327855400"/>
        <c:scaling>
          <c:orientation val="minMax"/>
          <c:max val="2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2690824"/>
        <c:crosses val="autoZero"/>
        <c:crossBetween val="midCat"/>
        <c:majorUnit val="5"/>
      </c:valAx>
      <c:spPr>
        <a:noFill/>
        <a:ln>
          <a:noFill/>
        </a:ln>
        <a:effectLst/>
      </c:spPr>
    </c:plotArea>
    <c:legend>
      <c:legendPos val="r"/>
      <c:layout>
        <c:manualLayout>
          <c:xMode val="edge"/>
          <c:yMode val="edge"/>
          <c:x val="2.0352663978494463E-2"/>
          <c:y val="6.872038598495997E-2"/>
          <c:w val="0.27230936584318871"/>
          <c:h val="0.17636967524859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8"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2729315</xdr:rowOff>
    </xdr:from>
    <xdr:to>
      <xdr:col>1</xdr:col>
      <xdr:colOff>1936</xdr:colOff>
      <xdr:row>4</xdr:row>
      <xdr:rowOff>2301240</xdr:rowOff>
    </xdr:to>
    <xdr:pic>
      <xdr:nvPicPr>
        <xdr:cNvPr id="37" name="図 36">
          <a:extLst>
            <a:ext uri="{FF2B5EF4-FFF2-40B4-BE49-F238E27FC236}">
              <a16:creationId xmlns:a16="http://schemas.microsoft.com/office/drawing/2014/main" id="{E8D1CF0A-D89A-4CC0-92E6-534A6474FE76}"/>
            </a:ext>
          </a:extLst>
        </xdr:cNvPr>
        <xdr:cNvPicPr>
          <a:picLocks noChangeAspect="1"/>
        </xdr:cNvPicPr>
      </xdr:nvPicPr>
      <xdr:blipFill>
        <a:blip xmlns:r="http://schemas.openxmlformats.org/officeDocument/2006/relationships" r:embed="rId1"/>
        <a:stretch>
          <a:fillRect/>
        </a:stretch>
      </xdr:blipFill>
      <xdr:spPr>
        <a:xfrm>
          <a:off x="0" y="8044265"/>
          <a:ext cx="3244171" cy="2534835"/>
        </a:xfrm>
        <a:prstGeom prst="rect">
          <a:avLst/>
        </a:prstGeom>
      </xdr:spPr>
    </xdr:pic>
    <xdr:clientData/>
  </xdr:twoCellAnchor>
  <xdr:twoCellAnchor editAs="oneCell">
    <xdr:from>
      <xdr:col>0</xdr:col>
      <xdr:colOff>103173</xdr:colOff>
      <xdr:row>2</xdr:row>
      <xdr:rowOff>16384</xdr:rowOff>
    </xdr:from>
    <xdr:to>
      <xdr:col>0</xdr:col>
      <xdr:colOff>3178810</xdr:colOff>
      <xdr:row>2</xdr:row>
      <xdr:rowOff>2550476</xdr:rowOff>
    </xdr:to>
    <xdr:pic>
      <xdr:nvPicPr>
        <xdr:cNvPr id="38" name="図 37">
          <a:extLst>
            <a:ext uri="{FF2B5EF4-FFF2-40B4-BE49-F238E27FC236}">
              <a16:creationId xmlns:a16="http://schemas.microsoft.com/office/drawing/2014/main" id="{5637C9AD-B3CB-4899-AD42-BF9659FE9A42}"/>
            </a:ext>
          </a:extLst>
        </xdr:cNvPr>
        <xdr:cNvPicPr>
          <a:picLocks noChangeAspect="1"/>
        </xdr:cNvPicPr>
      </xdr:nvPicPr>
      <xdr:blipFill>
        <a:blip xmlns:r="http://schemas.openxmlformats.org/officeDocument/2006/relationships" r:embed="rId2"/>
        <a:stretch>
          <a:fillRect/>
        </a:stretch>
      </xdr:blipFill>
      <xdr:spPr>
        <a:xfrm>
          <a:off x="103173" y="2791334"/>
          <a:ext cx="3109927" cy="2536632"/>
        </a:xfrm>
        <a:prstGeom prst="rect">
          <a:avLst/>
        </a:prstGeom>
      </xdr:spPr>
    </xdr:pic>
    <xdr:clientData/>
  </xdr:twoCellAnchor>
  <xdr:twoCellAnchor editAs="oneCell">
    <xdr:from>
      <xdr:col>0</xdr:col>
      <xdr:colOff>46577</xdr:colOff>
      <xdr:row>1</xdr:row>
      <xdr:rowOff>14499</xdr:rowOff>
    </xdr:from>
    <xdr:to>
      <xdr:col>1</xdr:col>
      <xdr:colOff>0</xdr:colOff>
      <xdr:row>1</xdr:row>
      <xdr:rowOff>2531424</xdr:rowOff>
    </xdr:to>
    <xdr:pic>
      <xdr:nvPicPr>
        <xdr:cNvPr id="35" name="図 34">
          <a:extLst>
            <a:ext uri="{FF2B5EF4-FFF2-40B4-BE49-F238E27FC236}">
              <a16:creationId xmlns:a16="http://schemas.microsoft.com/office/drawing/2014/main" id="{6E8634D8-D08D-4B12-ACE3-F106DC0CD0F2}"/>
            </a:ext>
          </a:extLst>
        </xdr:cNvPr>
        <xdr:cNvPicPr>
          <a:picLocks noChangeAspect="1"/>
        </xdr:cNvPicPr>
      </xdr:nvPicPr>
      <xdr:blipFill>
        <a:blip xmlns:r="http://schemas.openxmlformats.org/officeDocument/2006/relationships" r:embed="rId3"/>
        <a:stretch>
          <a:fillRect/>
        </a:stretch>
      </xdr:blipFill>
      <xdr:spPr>
        <a:xfrm>
          <a:off x="46577" y="249449"/>
          <a:ext cx="3198273" cy="2513115"/>
        </a:xfrm>
        <a:prstGeom prst="rect">
          <a:avLst/>
        </a:prstGeom>
      </xdr:spPr>
    </xdr:pic>
    <xdr:clientData/>
  </xdr:twoCellAnchor>
  <xdr:twoCellAnchor>
    <xdr:from>
      <xdr:col>0</xdr:col>
      <xdr:colOff>772783</xdr:colOff>
      <xdr:row>1</xdr:row>
      <xdr:rowOff>2379663</xdr:rowOff>
    </xdr:from>
    <xdr:to>
      <xdr:col>0</xdr:col>
      <xdr:colOff>1052580</xdr:colOff>
      <xdr:row>2</xdr:row>
      <xdr:rowOff>12304</xdr:rowOff>
    </xdr:to>
    <xdr:sp macro="" textlink="">
      <xdr:nvSpPr>
        <xdr:cNvPr id="3" name="楕円 2">
          <a:extLst>
            <a:ext uri="{FF2B5EF4-FFF2-40B4-BE49-F238E27FC236}">
              <a16:creationId xmlns:a16="http://schemas.microsoft.com/office/drawing/2014/main" id="{899EF2EA-0CAD-47B9-8345-2D242C5CA4A3}"/>
            </a:ext>
          </a:extLst>
        </xdr:cNvPr>
        <xdr:cNvSpPr/>
      </xdr:nvSpPr>
      <xdr:spPr>
        <a:xfrm>
          <a:off x="772783" y="2614613"/>
          <a:ext cx="279797" cy="17264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1622571</xdr:colOff>
      <xdr:row>1</xdr:row>
      <xdr:rowOff>927757</xdr:rowOff>
    </xdr:from>
    <xdr:to>
      <xdr:col>0</xdr:col>
      <xdr:colOff>2323222</xdr:colOff>
      <xdr:row>1</xdr:row>
      <xdr:rowOff>1100398</xdr:rowOff>
    </xdr:to>
    <xdr:sp macro="" textlink="">
      <xdr:nvSpPr>
        <xdr:cNvPr id="5" name="楕円 4">
          <a:extLst>
            <a:ext uri="{FF2B5EF4-FFF2-40B4-BE49-F238E27FC236}">
              <a16:creationId xmlns:a16="http://schemas.microsoft.com/office/drawing/2014/main" id="{164387D6-84B8-4274-9F14-8198348BA0FD}"/>
            </a:ext>
          </a:extLst>
        </xdr:cNvPr>
        <xdr:cNvSpPr/>
      </xdr:nvSpPr>
      <xdr:spPr>
        <a:xfrm>
          <a:off x="1622571" y="1162707"/>
          <a:ext cx="700651" cy="172641"/>
        </a:xfrm>
        <a:prstGeom prst="ellipse">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1011605</xdr:colOff>
      <xdr:row>1</xdr:row>
      <xdr:rowOff>345746</xdr:rowOff>
    </xdr:from>
    <xdr:to>
      <xdr:col>1</xdr:col>
      <xdr:colOff>64158</xdr:colOff>
      <xdr:row>1</xdr:row>
      <xdr:rowOff>2404946</xdr:rowOff>
    </xdr:to>
    <xdr:cxnSp macro="">
      <xdr:nvCxnSpPr>
        <xdr:cNvPr id="6" name="直線矢印コネクタ 5">
          <a:extLst>
            <a:ext uri="{FF2B5EF4-FFF2-40B4-BE49-F238E27FC236}">
              <a16:creationId xmlns:a16="http://schemas.microsoft.com/office/drawing/2014/main" id="{FEFAF703-A8DC-4ED0-A09E-952D905EB6FD}"/>
            </a:ext>
          </a:extLst>
        </xdr:cNvPr>
        <xdr:cNvCxnSpPr>
          <a:endCxn id="3" idx="7"/>
        </xdr:cNvCxnSpPr>
      </xdr:nvCxnSpPr>
      <xdr:spPr>
        <a:xfrm flipH="1">
          <a:off x="1011605" y="580696"/>
          <a:ext cx="2297403" cy="2059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2323222</xdr:colOff>
      <xdr:row>1</xdr:row>
      <xdr:rowOff>1014078</xdr:rowOff>
    </xdr:from>
    <xdr:to>
      <xdr:col>1</xdr:col>
      <xdr:colOff>1866900</xdr:colOff>
      <xdr:row>1</xdr:row>
      <xdr:rowOff>2057400</xdr:rowOff>
    </xdr:to>
    <xdr:cxnSp macro="">
      <xdr:nvCxnSpPr>
        <xdr:cNvPr id="7" name="直線矢印コネクタ 6">
          <a:extLst>
            <a:ext uri="{FF2B5EF4-FFF2-40B4-BE49-F238E27FC236}">
              <a16:creationId xmlns:a16="http://schemas.microsoft.com/office/drawing/2014/main" id="{D38BE53F-25B0-4020-942C-B8519C40FB88}"/>
            </a:ext>
          </a:extLst>
        </xdr:cNvPr>
        <xdr:cNvCxnSpPr>
          <a:endCxn id="5" idx="6"/>
        </xdr:cNvCxnSpPr>
      </xdr:nvCxnSpPr>
      <xdr:spPr>
        <a:xfrm flipH="1" flipV="1">
          <a:off x="2323222" y="1249028"/>
          <a:ext cx="2788528" cy="10433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377716</xdr:colOff>
      <xdr:row>2</xdr:row>
      <xdr:rowOff>1087383</xdr:rowOff>
    </xdr:from>
    <xdr:to>
      <xdr:col>0</xdr:col>
      <xdr:colOff>1708150</xdr:colOff>
      <xdr:row>2</xdr:row>
      <xdr:rowOff>1540642</xdr:rowOff>
    </xdr:to>
    <xdr:sp macro="" textlink="">
      <xdr:nvSpPr>
        <xdr:cNvPr id="9" name="楕円 8">
          <a:extLst>
            <a:ext uri="{FF2B5EF4-FFF2-40B4-BE49-F238E27FC236}">
              <a16:creationId xmlns:a16="http://schemas.microsoft.com/office/drawing/2014/main" id="{CF7DA226-B4D2-41D8-908C-093CA0CA5102}"/>
            </a:ext>
          </a:extLst>
        </xdr:cNvPr>
        <xdr:cNvSpPr/>
      </xdr:nvSpPr>
      <xdr:spPr>
        <a:xfrm>
          <a:off x="377716" y="3862333"/>
          <a:ext cx="1330434" cy="45325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1708150</xdr:colOff>
      <xdr:row>2</xdr:row>
      <xdr:rowOff>495300</xdr:rowOff>
    </xdr:from>
    <xdr:to>
      <xdr:col>1</xdr:col>
      <xdr:colOff>114300</xdr:colOff>
      <xdr:row>2</xdr:row>
      <xdr:rowOff>1314013</xdr:rowOff>
    </xdr:to>
    <xdr:cxnSp macro="">
      <xdr:nvCxnSpPr>
        <xdr:cNvPr id="10" name="直線矢印コネクタ 9">
          <a:extLst>
            <a:ext uri="{FF2B5EF4-FFF2-40B4-BE49-F238E27FC236}">
              <a16:creationId xmlns:a16="http://schemas.microsoft.com/office/drawing/2014/main" id="{D96ECE58-D462-4032-9A52-75EE40D9ACFD}"/>
            </a:ext>
          </a:extLst>
        </xdr:cNvPr>
        <xdr:cNvCxnSpPr>
          <a:endCxn id="9" idx="6"/>
        </xdr:cNvCxnSpPr>
      </xdr:nvCxnSpPr>
      <xdr:spPr>
        <a:xfrm flipH="1">
          <a:off x="1708150" y="3270250"/>
          <a:ext cx="1651000" cy="81871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47621</xdr:colOff>
      <xdr:row>3</xdr:row>
      <xdr:rowOff>18468</xdr:rowOff>
    </xdr:from>
    <xdr:to>
      <xdr:col>1</xdr:col>
      <xdr:colOff>1465</xdr:colOff>
      <xdr:row>3</xdr:row>
      <xdr:rowOff>2496775</xdr:rowOff>
    </xdr:to>
    <xdr:pic>
      <xdr:nvPicPr>
        <xdr:cNvPr id="11" name="図 10">
          <a:extLst>
            <a:ext uri="{FF2B5EF4-FFF2-40B4-BE49-F238E27FC236}">
              <a16:creationId xmlns:a16="http://schemas.microsoft.com/office/drawing/2014/main" id="{E22F65E3-9083-4D19-9202-DED5C55BE6E0}"/>
            </a:ext>
          </a:extLst>
        </xdr:cNvPr>
        <xdr:cNvPicPr>
          <a:picLocks noChangeAspect="1"/>
        </xdr:cNvPicPr>
      </xdr:nvPicPr>
      <xdr:blipFill rotWithShape="1">
        <a:blip xmlns:r="http://schemas.openxmlformats.org/officeDocument/2006/relationships" r:embed="rId4"/>
        <a:srcRect r="22462"/>
        <a:stretch/>
      </xdr:blipFill>
      <xdr:spPr>
        <a:xfrm>
          <a:off x="47621" y="5333418"/>
          <a:ext cx="3198694" cy="2482117"/>
        </a:xfrm>
        <a:prstGeom prst="rect">
          <a:avLst/>
        </a:prstGeom>
      </xdr:spPr>
    </xdr:pic>
    <xdr:clientData/>
  </xdr:twoCellAnchor>
  <xdr:twoCellAnchor>
    <xdr:from>
      <xdr:col>0</xdr:col>
      <xdr:colOff>2345872</xdr:colOff>
      <xdr:row>3</xdr:row>
      <xdr:rowOff>431800</xdr:rowOff>
    </xdr:from>
    <xdr:to>
      <xdr:col>1</xdr:col>
      <xdr:colOff>146050</xdr:colOff>
      <xdr:row>3</xdr:row>
      <xdr:rowOff>930728</xdr:rowOff>
    </xdr:to>
    <xdr:cxnSp macro="">
      <xdr:nvCxnSpPr>
        <xdr:cNvPr id="12" name="直線矢印コネクタ 11">
          <a:extLst>
            <a:ext uri="{FF2B5EF4-FFF2-40B4-BE49-F238E27FC236}">
              <a16:creationId xmlns:a16="http://schemas.microsoft.com/office/drawing/2014/main" id="{D1250E6A-24DC-4595-BA5D-162D5B887EC7}"/>
            </a:ext>
          </a:extLst>
        </xdr:cNvPr>
        <xdr:cNvCxnSpPr/>
      </xdr:nvCxnSpPr>
      <xdr:spPr>
        <a:xfrm flipH="1">
          <a:off x="2345872" y="5746750"/>
          <a:ext cx="1045028" cy="4989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1780761</xdr:colOff>
      <xdr:row>3</xdr:row>
      <xdr:rowOff>936170</xdr:rowOff>
    </xdr:from>
    <xdr:to>
      <xdr:col>0</xdr:col>
      <xdr:colOff>2600739</xdr:colOff>
      <xdr:row>3</xdr:row>
      <xdr:rowOff>1035325</xdr:rowOff>
    </xdr:to>
    <xdr:sp macro="" textlink="">
      <xdr:nvSpPr>
        <xdr:cNvPr id="13" name="四角形: 角を丸くする 12">
          <a:extLst>
            <a:ext uri="{FF2B5EF4-FFF2-40B4-BE49-F238E27FC236}">
              <a16:creationId xmlns:a16="http://schemas.microsoft.com/office/drawing/2014/main" id="{8FED2452-A690-4B49-9885-AFEECAE23A9E}"/>
            </a:ext>
          </a:extLst>
        </xdr:cNvPr>
        <xdr:cNvSpPr/>
      </xdr:nvSpPr>
      <xdr:spPr>
        <a:xfrm>
          <a:off x="1780761" y="6251120"/>
          <a:ext cx="819978" cy="9915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1802531</xdr:colOff>
      <xdr:row>3</xdr:row>
      <xdr:rowOff>1736271</xdr:rowOff>
    </xdr:from>
    <xdr:to>
      <xdr:col>0</xdr:col>
      <xdr:colOff>3423556</xdr:colOff>
      <xdr:row>3</xdr:row>
      <xdr:rowOff>1937657</xdr:rowOff>
    </xdr:to>
    <xdr:sp macro="" textlink="">
      <xdr:nvSpPr>
        <xdr:cNvPr id="14" name="四角形: 角を丸くする 13">
          <a:extLst>
            <a:ext uri="{FF2B5EF4-FFF2-40B4-BE49-F238E27FC236}">
              <a16:creationId xmlns:a16="http://schemas.microsoft.com/office/drawing/2014/main" id="{5AC8EE9F-87F0-4C62-AFF3-DD35EFD67309}"/>
            </a:ext>
          </a:extLst>
        </xdr:cNvPr>
        <xdr:cNvSpPr/>
      </xdr:nvSpPr>
      <xdr:spPr>
        <a:xfrm>
          <a:off x="1802531" y="7051221"/>
          <a:ext cx="1443225" cy="20138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3004458</xdr:colOff>
      <xdr:row>3</xdr:row>
      <xdr:rowOff>660400</xdr:rowOff>
    </xdr:from>
    <xdr:to>
      <xdr:col>1</xdr:col>
      <xdr:colOff>196850</xdr:colOff>
      <xdr:row>3</xdr:row>
      <xdr:rowOff>1703614</xdr:rowOff>
    </xdr:to>
    <xdr:cxnSp macro="">
      <xdr:nvCxnSpPr>
        <xdr:cNvPr id="15" name="直線矢印コネクタ 14">
          <a:extLst>
            <a:ext uri="{FF2B5EF4-FFF2-40B4-BE49-F238E27FC236}">
              <a16:creationId xmlns:a16="http://schemas.microsoft.com/office/drawing/2014/main" id="{153C90C1-9EB3-45FC-AF3E-12A493A63A21}"/>
            </a:ext>
          </a:extLst>
        </xdr:cNvPr>
        <xdr:cNvCxnSpPr/>
      </xdr:nvCxnSpPr>
      <xdr:spPr>
        <a:xfrm flipH="1">
          <a:off x="3004458" y="5975350"/>
          <a:ext cx="437242" cy="10432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2393952</xdr:colOff>
      <xdr:row>4</xdr:row>
      <xdr:rowOff>635000</xdr:rowOff>
    </xdr:from>
    <xdr:to>
      <xdr:col>1</xdr:col>
      <xdr:colOff>69850</xdr:colOff>
      <xdr:row>4</xdr:row>
      <xdr:rowOff>2165350</xdr:rowOff>
    </xdr:to>
    <xdr:cxnSp macro="">
      <xdr:nvCxnSpPr>
        <xdr:cNvPr id="17" name="直線矢印コネクタ 16">
          <a:extLst>
            <a:ext uri="{FF2B5EF4-FFF2-40B4-BE49-F238E27FC236}">
              <a16:creationId xmlns:a16="http://schemas.microsoft.com/office/drawing/2014/main" id="{83BF5A81-00B0-4204-8DBB-438939CC7F77}"/>
            </a:ext>
          </a:extLst>
        </xdr:cNvPr>
        <xdr:cNvCxnSpPr/>
      </xdr:nvCxnSpPr>
      <xdr:spPr>
        <a:xfrm flipH="1">
          <a:off x="2393952" y="8712200"/>
          <a:ext cx="920748" cy="1530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1660525</xdr:colOff>
      <xdr:row>4</xdr:row>
      <xdr:rowOff>2143125</xdr:rowOff>
    </xdr:from>
    <xdr:to>
      <xdr:col>1</xdr:col>
      <xdr:colOff>12700</xdr:colOff>
      <xdr:row>4</xdr:row>
      <xdr:rowOff>2349500</xdr:rowOff>
    </xdr:to>
    <xdr:sp macro="" textlink="">
      <xdr:nvSpPr>
        <xdr:cNvPr id="19" name="四角形: 角を丸くする 18">
          <a:extLst>
            <a:ext uri="{FF2B5EF4-FFF2-40B4-BE49-F238E27FC236}">
              <a16:creationId xmlns:a16="http://schemas.microsoft.com/office/drawing/2014/main" id="{703F5D86-0BBF-41AC-9E46-4E1352D50BFA}"/>
            </a:ext>
          </a:extLst>
        </xdr:cNvPr>
        <xdr:cNvSpPr/>
      </xdr:nvSpPr>
      <xdr:spPr>
        <a:xfrm>
          <a:off x="1660525" y="10220325"/>
          <a:ext cx="1597025" cy="2063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42793</xdr:colOff>
      <xdr:row>5</xdr:row>
      <xdr:rowOff>0</xdr:rowOff>
    </xdr:from>
    <xdr:to>
      <xdr:col>1</xdr:col>
      <xdr:colOff>3363</xdr:colOff>
      <xdr:row>6</xdr:row>
      <xdr:rowOff>140715</xdr:rowOff>
    </xdr:to>
    <xdr:pic>
      <xdr:nvPicPr>
        <xdr:cNvPr id="24" name="図 23">
          <a:extLst>
            <a:ext uri="{FF2B5EF4-FFF2-40B4-BE49-F238E27FC236}">
              <a16:creationId xmlns:a16="http://schemas.microsoft.com/office/drawing/2014/main" id="{D5D4D37E-FAAF-4819-917F-E84A151D80C1}"/>
            </a:ext>
          </a:extLst>
        </xdr:cNvPr>
        <xdr:cNvPicPr>
          <a:picLocks noChangeAspect="1"/>
        </xdr:cNvPicPr>
      </xdr:nvPicPr>
      <xdr:blipFill rotWithShape="1">
        <a:blip xmlns:r="http://schemas.openxmlformats.org/officeDocument/2006/relationships" r:embed="rId5"/>
        <a:srcRect r="22832"/>
        <a:stretch/>
      </xdr:blipFill>
      <xdr:spPr>
        <a:xfrm>
          <a:off x="42793" y="10662022"/>
          <a:ext cx="3199070" cy="2479420"/>
        </a:xfrm>
        <a:prstGeom prst="rect">
          <a:avLst/>
        </a:prstGeom>
      </xdr:spPr>
    </xdr:pic>
    <xdr:clientData/>
  </xdr:twoCellAnchor>
  <xdr:twoCellAnchor editAs="oneCell">
    <xdr:from>
      <xdr:col>0</xdr:col>
      <xdr:colOff>38833</xdr:colOff>
      <xdr:row>5</xdr:row>
      <xdr:rowOff>0</xdr:rowOff>
    </xdr:from>
    <xdr:to>
      <xdr:col>1</xdr:col>
      <xdr:colOff>6544</xdr:colOff>
      <xdr:row>6</xdr:row>
      <xdr:rowOff>115167</xdr:rowOff>
    </xdr:to>
    <xdr:pic>
      <xdr:nvPicPr>
        <xdr:cNvPr id="29" name="図 28">
          <a:extLst>
            <a:ext uri="{FF2B5EF4-FFF2-40B4-BE49-F238E27FC236}">
              <a16:creationId xmlns:a16="http://schemas.microsoft.com/office/drawing/2014/main" id="{067BDCAA-B046-4760-A83B-D28433EC6AD9}"/>
            </a:ext>
          </a:extLst>
        </xdr:cNvPr>
        <xdr:cNvPicPr>
          <a:picLocks noChangeAspect="1"/>
        </xdr:cNvPicPr>
      </xdr:nvPicPr>
      <xdr:blipFill rotWithShape="1">
        <a:blip xmlns:r="http://schemas.openxmlformats.org/officeDocument/2006/relationships" r:embed="rId6"/>
        <a:srcRect r="5022"/>
        <a:stretch/>
      </xdr:blipFill>
      <xdr:spPr>
        <a:xfrm>
          <a:off x="38833" y="13205544"/>
          <a:ext cx="3210656" cy="2451967"/>
        </a:xfrm>
        <a:prstGeom prst="rect">
          <a:avLst/>
        </a:prstGeom>
      </xdr:spPr>
    </xdr:pic>
    <xdr:clientData/>
  </xdr:twoCellAnchor>
  <xdr:twoCellAnchor editAs="oneCell">
    <xdr:from>
      <xdr:col>0</xdr:col>
      <xdr:colOff>67235</xdr:colOff>
      <xdr:row>6</xdr:row>
      <xdr:rowOff>33618</xdr:rowOff>
    </xdr:from>
    <xdr:to>
      <xdr:col>1</xdr:col>
      <xdr:colOff>477</xdr:colOff>
      <xdr:row>7</xdr:row>
      <xdr:rowOff>13111</xdr:rowOff>
    </xdr:to>
    <xdr:pic>
      <xdr:nvPicPr>
        <xdr:cNvPr id="32" name="図 31">
          <a:extLst>
            <a:ext uri="{FF2B5EF4-FFF2-40B4-BE49-F238E27FC236}">
              <a16:creationId xmlns:a16="http://schemas.microsoft.com/office/drawing/2014/main" id="{49CEF061-7D05-4ED9-9570-5A7DB0ED388E}"/>
            </a:ext>
          </a:extLst>
        </xdr:cNvPr>
        <xdr:cNvPicPr>
          <a:picLocks noChangeAspect="1"/>
        </xdr:cNvPicPr>
      </xdr:nvPicPr>
      <xdr:blipFill rotWithShape="1">
        <a:blip xmlns:r="http://schemas.openxmlformats.org/officeDocument/2006/relationships" r:embed="rId7"/>
        <a:srcRect l="31056" t="24707" r="10994" b="5513"/>
        <a:stretch/>
      </xdr:blipFill>
      <xdr:spPr>
        <a:xfrm>
          <a:off x="67235" y="18067618"/>
          <a:ext cx="3178092" cy="2517588"/>
        </a:xfrm>
        <a:prstGeom prst="rect">
          <a:avLst/>
        </a:prstGeom>
      </xdr:spPr>
    </xdr:pic>
    <xdr:clientData/>
  </xdr:twoCellAnchor>
  <xdr:twoCellAnchor editAs="oneCell">
    <xdr:from>
      <xdr:col>0</xdr:col>
      <xdr:colOff>56032</xdr:colOff>
      <xdr:row>7</xdr:row>
      <xdr:rowOff>0</xdr:rowOff>
    </xdr:from>
    <xdr:to>
      <xdr:col>1</xdr:col>
      <xdr:colOff>3707</xdr:colOff>
      <xdr:row>7</xdr:row>
      <xdr:rowOff>2456022</xdr:rowOff>
    </xdr:to>
    <xdr:pic>
      <xdr:nvPicPr>
        <xdr:cNvPr id="33" name="図 32">
          <a:extLst>
            <a:ext uri="{FF2B5EF4-FFF2-40B4-BE49-F238E27FC236}">
              <a16:creationId xmlns:a16="http://schemas.microsoft.com/office/drawing/2014/main" id="{3A629A0F-E712-443B-97F9-F858E85D5E21}"/>
            </a:ext>
          </a:extLst>
        </xdr:cNvPr>
        <xdr:cNvPicPr>
          <a:picLocks noChangeAspect="1"/>
        </xdr:cNvPicPr>
      </xdr:nvPicPr>
      <xdr:blipFill rotWithShape="1">
        <a:blip xmlns:r="http://schemas.openxmlformats.org/officeDocument/2006/relationships" r:embed="rId8"/>
        <a:srcRect r="21026"/>
        <a:stretch/>
      </xdr:blipFill>
      <xdr:spPr>
        <a:xfrm>
          <a:off x="56032" y="20621580"/>
          <a:ext cx="3192525" cy="2459832"/>
        </a:xfrm>
        <a:prstGeom prst="rect">
          <a:avLst/>
        </a:prstGeom>
      </xdr:spPr>
    </xdr:pic>
    <xdr:clientData/>
  </xdr:twoCellAnchor>
  <xdr:twoCellAnchor editAs="oneCell">
    <xdr:from>
      <xdr:col>0</xdr:col>
      <xdr:colOff>16934</xdr:colOff>
      <xdr:row>5</xdr:row>
      <xdr:rowOff>16934</xdr:rowOff>
    </xdr:from>
    <xdr:to>
      <xdr:col>0</xdr:col>
      <xdr:colOff>3180504</xdr:colOff>
      <xdr:row>5</xdr:row>
      <xdr:rowOff>2317962</xdr:rowOff>
    </xdr:to>
    <xdr:pic>
      <xdr:nvPicPr>
        <xdr:cNvPr id="34" name="図 33">
          <a:extLst>
            <a:ext uri="{FF2B5EF4-FFF2-40B4-BE49-F238E27FC236}">
              <a16:creationId xmlns:a16="http://schemas.microsoft.com/office/drawing/2014/main" id="{D8A46C9A-16C5-4E73-AD83-80BBD321A729}"/>
            </a:ext>
          </a:extLst>
        </xdr:cNvPr>
        <xdr:cNvPicPr>
          <a:picLocks noChangeAspect="1"/>
        </xdr:cNvPicPr>
      </xdr:nvPicPr>
      <xdr:blipFill>
        <a:blip xmlns:r="http://schemas.openxmlformats.org/officeDocument/2006/relationships" r:embed="rId9"/>
        <a:stretch>
          <a:fillRect/>
        </a:stretch>
      </xdr:blipFill>
      <xdr:spPr>
        <a:xfrm>
          <a:off x="16934" y="15714134"/>
          <a:ext cx="3175000" cy="2302933"/>
        </a:xfrm>
        <a:prstGeom prst="rect">
          <a:avLst/>
        </a:prstGeom>
      </xdr:spPr>
    </xdr:pic>
    <xdr:clientData/>
  </xdr:twoCellAnchor>
  <xdr:twoCellAnchor editAs="oneCell">
    <xdr:from>
      <xdr:col>0</xdr:col>
      <xdr:colOff>0</xdr:colOff>
      <xdr:row>7</xdr:row>
      <xdr:rowOff>0</xdr:rowOff>
    </xdr:from>
    <xdr:to>
      <xdr:col>1</xdr:col>
      <xdr:colOff>1160</xdr:colOff>
      <xdr:row>7</xdr:row>
      <xdr:rowOff>2103755</xdr:rowOff>
    </xdr:to>
    <xdr:pic>
      <xdr:nvPicPr>
        <xdr:cNvPr id="40" name="図 39">
          <a:extLst>
            <a:ext uri="{FF2B5EF4-FFF2-40B4-BE49-F238E27FC236}">
              <a16:creationId xmlns:a16="http://schemas.microsoft.com/office/drawing/2014/main" id="{BD06CAA5-6B0D-40C7-A6DA-BF359ED57DAA}"/>
            </a:ext>
          </a:extLst>
        </xdr:cNvPr>
        <xdr:cNvPicPr>
          <a:picLocks noChangeAspect="1"/>
        </xdr:cNvPicPr>
      </xdr:nvPicPr>
      <xdr:blipFill>
        <a:blip xmlns:r="http://schemas.openxmlformats.org/officeDocument/2006/relationships" r:embed="rId10"/>
        <a:stretch>
          <a:fillRect/>
        </a:stretch>
      </xdr:blipFill>
      <xdr:spPr>
        <a:xfrm>
          <a:off x="0" y="20574000"/>
          <a:ext cx="3243395" cy="2101850"/>
        </a:xfrm>
        <a:prstGeom prst="rect">
          <a:avLst/>
        </a:prstGeom>
      </xdr:spPr>
    </xdr:pic>
    <xdr:clientData/>
  </xdr:twoCellAnchor>
  <xdr:twoCellAnchor>
    <xdr:from>
      <xdr:col>0</xdr:col>
      <xdr:colOff>1663700</xdr:colOff>
      <xdr:row>2</xdr:row>
      <xdr:rowOff>1924050</xdr:rowOff>
    </xdr:from>
    <xdr:to>
      <xdr:col>0</xdr:col>
      <xdr:colOff>3175000</xdr:colOff>
      <xdr:row>2</xdr:row>
      <xdr:rowOff>2317750</xdr:rowOff>
    </xdr:to>
    <xdr:sp macro="" textlink="">
      <xdr:nvSpPr>
        <xdr:cNvPr id="2" name="楕円 1">
          <a:extLst>
            <a:ext uri="{FF2B5EF4-FFF2-40B4-BE49-F238E27FC236}">
              <a16:creationId xmlns:a16="http://schemas.microsoft.com/office/drawing/2014/main" id="{8278E290-2129-48BE-AF5C-39E4EC92A104}"/>
            </a:ext>
          </a:extLst>
        </xdr:cNvPr>
        <xdr:cNvSpPr/>
      </xdr:nvSpPr>
      <xdr:spPr>
        <a:xfrm>
          <a:off x="1663700" y="4699000"/>
          <a:ext cx="1511300" cy="393700"/>
        </a:xfrm>
        <a:prstGeom prst="ellipse">
          <a:avLst/>
        </a:prstGeom>
        <a:solidFill>
          <a:schemeClr val="accent1">
            <a:alpha val="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3175000</xdr:colOff>
      <xdr:row>2</xdr:row>
      <xdr:rowOff>2120900</xdr:rowOff>
    </xdr:from>
    <xdr:to>
      <xdr:col>1</xdr:col>
      <xdr:colOff>641350</xdr:colOff>
      <xdr:row>2</xdr:row>
      <xdr:rowOff>2381250</xdr:rowOff>
    </xdr:to>
    <xdr:cxnSp macro="">
      <xdr:nvCxnSpPr>
        <xdr:cNvPr id="8" name="直線矢印コネクタ 7">
          <a:extLst>
            <a:ext uri="{FF2B5EF4-FFF2-40B4-BE49-F238E27FC236}">
              <a16:creationId xmlns:a16="http://schemas.microsoft.com/office/drawing/2014/main" id="{081B6815-B784-4F0F-9472-65FE0C21DB71}"/>
            </a:ext>
          </a:extLst>
        </xdr:cNvPr>
        <xdr:cNvCxnSpPr>
          <a:endCxn id="2" idx="6"/>
        </xdr:cNvCxnSpPr>
      </xdr:nvCxnSpPr>
      <xdr:spPr>
        <a:xfrm flipH="1" flipV="1">
          <a:off x="3175000" y="4895850"/>
          <a:ext cx="711200" cy="2603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7DBD157B-6B4D-4127-8F6C-BBD61B11C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C8253336-54E4-44B7-A119-61EACAC014EA}"/>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F1C196BD-B82E-4BC2-9EDD-7E9438ABD14A}"/>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9712280C-7900-46AC-A14A-42DCF4457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3B46B688-355B-446E-AADF-5CEB5A30AE7C}"/>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F0E0B827-082E-45FB-935E-FE1D1326075E}"/>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C5FA15EA-F80F-47C3-8662-3D27CD14F98B}"/>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C776B68E-CEA5-4184-8FDB-56856DDE89C7}"/>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589EC60C-C699-4BE4-8EBD-97C0F19DBF0D}"/>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CA749C95-35BA-4FFE-9632-CF83B0F08F3A}"/>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0</xdr:col>
      <xdr:colOff>494740</xdr:colOff>
      <xdr:row>1</xdr:row>
      <xdr:rowOff>78513</xdr:rowOff>
    </xdr:from>
    <xdr:to>
      <xdr:col>12</xdr:col>
      <xdr:colOff>11205</xdr:colOff>
      <xdr:row>26</xdr:row>
      <xdr:rowOff>56029</xdr:rowOff>
    </xdr:to>
    <xdr:graphicFrame macro="">
      <xdr:nvGraphicFramePr>
        <xdr:cNvPr id="6" name="グラフ 5">
          <a:extLst>
            <a:ext uri="{FF2B5EF4-FFF2-40B4-BE49-F238E27FC236}">
              <a16:creationId xmlns:a16="http://schemas.microsoft.com/office/drawing/2014/main" id="{33FB2679-0F69-4902-B147-7D064FCD7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315670</xdr:colOff>
      <xdr:row>28</xdr:row>
      <xdr:rowOff>7395</xdr:rowOff>
    </xdr:from>
    <xdr:to>
      <xdr:col>9</xdr:col>
      <xdr:colOff>609151</xdr:colOff>
      <xdr:row>66</xdr:row>
      <xdr:rowOff>85836</xdr:rowOff>
    </xdr:to>
    <xdr:graphicFrame macro="">
      <xdr:nvGraphicFramePr>
        <xdr:cNvPr id="5" name="グラフ 4">
          <a:extLst>
            <a:ext uri="{FF2B5EF4-FFF2-40B4-BE49-F238E27FC236}">
              <a16:creationId xmlns:a16="http://schemas.microsoft.com/office/drawing/2014/main" id="{133983A1-1F50-4C12-855E-BFCE5133E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211232</xdr:colOff>
      <xdr:row>27</xdr:row>
      <xdr:rowOff>159011</xdr:rowOff>
    </xdr:from>
    <xdr:to>
      <xdr:col>20</xdr:col>
      <xdr:colOff>522868</xdr:colOff>
      <xdr:row>66</xdr:row>
      <xdr:rowOff>71045</xdr:rowOff>
    </xdr:to>
    <xdr:graphicFrame macro="">
      <xdr:nvGraphicFramePr>
        <xdr:cNvPr id="7" name="グラフ 6">
          <a:extLst>
            <a:ext uri="{FF2B5EF4-FFF2-40B4-BE49-F238E27FC236}">
              <a16:creationId xmlns:a16="http://schemas.microsoft.com/office/drawing/2014/main" id="{E57EA0A9-6937-44C9-86BF-DEE5838E2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777014</xdr:colOff>
      <xdr:row>28</xdr:row>
      <xdr:rowOff>224</xdr:rowOff>
    </xdr:from>
    <xdr:to>
      <xdr:col>30</xdr:col>
      <xdr:colOff>87741</xdr:colOff>
      <xdr:row>66</xdr:row>
      <xdr:rowOff>76760</xdr:rowOff>
    </xdr:to>
    <xdr:graphicFrame macro="">
      <xdr:nvGraphicFramePr>
        <xdr:cNvPr id="8" name="グラフ 7">
          <a:extLst>
            <a:ext uri="{FF2B5EF4-FFF2-40B4-BE49-F238E27FC236}">
              <a16:creationId xmlns:a16="http://schemas.microsoft.com/office/drawing/2014/main" id="{9E5F9180-4794-4166-AA79-25DB09D0A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177389</xdr:colOff>
      <xdr:row>1</xdr:row>
      <xdr:rowOff>134470</xdr:rowOff>
    </xdr:from>
    <xdr:to>
      <xdr:col>23</xdr:col>
      <xdr:colOff>231513</xdr:colOff>
      <xdr:row>21</xdr:row>
      <xdr:rowOff>58158</xdr:rowOff>
    </xdr:to>
    <xdr:graphicFrame macro="">
      <xdr:nvGraphicFramePr>
        <xdr:cNvPr id="9" name="グラフ 8">
          <a:extLst>
            <a:ext uri="{FF2B5EF4-FFF2-40B4-BE49-F238E27FC236}">
              <a16:creationId xmlns:a16="http://schemas.microsoft.com/office/drawing/2014/main" id="{B4E0921C-C8A7-491A-838C-5B606A15E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014659" y="4300659"/>
          <a:ext cx="130614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00000000-0008-0000-0300-000004000000}"/>
            </a:ext>
          </a:extLst>
        </xdr:cNvPr>
        <xdr:cNvSpPr txBox="1"/>
      </xdr:nvSpPr>
      <xdr:spPr>
        <a:xfrm>
          <a:off x="6900007" y="4044217"/>
          <a:ext cx="699964" cy="25644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3352800" y="33404175"/>
          <a:ext cx="34099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3105150" y="36061650"/>
          <a:ext cx="34575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11" name="直線矢印コネクタ 10">
          <a:extLst>
            <a:ext uri="{FF2B5EF4-FFF2-40B4-BE49-F238E27FC236}">
              <a16:creationId xmlns:a16="http://schemas.microsoft.com/office/drawing/2014/main" id="{00000000-0008-0000-0300-00000B000000}"/>
            </a:ext>
          </a:extLst>
        </xdr:cNvPr>
        <xdr:cNvCxnSpPr/>
      </xdr:nvCxnSpPr>
      <xdr:spPr>
        <a:xfrm>
          <a:off x="19188793" y="8406492"/>
          <a:ext cx="2258786" cy="3918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12" name="直線矢印コネクタ 11">
          <a:extLst>
            <a:ext uri="{FF2B5EF4-FFF2-40B4-BE49-F238E27FC236}">
              <a16:creationId xmlns:a16="http://schemas.microsoft.com/office/drawing/2014/main" id="{00000000-0008-0000-0300-00000C000000}"/>
            </a:ext>
          </a:extLst>
        </xdr:cNvPr>
        <xdr:cNvCxnSpPr/>
      </xdr:nvCxnSpPr>
      <xdr:spPr>
        <a:xfrm flipV="1">
          <a:off x="18922093" y="8362950"/>
          <a:ext cx="2481943" cy="43543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3" name="矢印: 左カーブ 12">
          <a:extLst>
            <a:ext uri="{FF2B5EF4-FFF2-40B4-BE49-F238E27FC236}">
              <a16:creationId xmlns:a16="http://schemas.microsoft.com/office/drawing/2014/main" id="{00000000-0008-0000-0300-00000D000000}"/>
            </a:ext>
          </a:extLst>
        </xdr:cNvPr>
        <xdr:cNvSpPr/>
      </xdr:nvSpPr>
      <xdr:spPr>
        <a:xfrm>
          <a:off x="14845393" y="8264978"/>
          <a:ext cx="174171" cy="38100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DED37F0D-7DEC-45B3-ABE7-E5C20BC5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F29B7795-BAF7-4804-84D4-5AE4C99D8B98}"/>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9AC8C221-DF89-4B76-9EB4-C74203128084}"/>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91CB35DD-896A-44DE-8478-C4682F8D8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F6464F66-3B00-4242-AD6E-B7A81F8059DF}"/>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250E4B00-EB11-4323-A825-E686A209694A}"/>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4891C186-9A6A-450A-AA97-43D772C88DE9}"/>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B9CE1013-F187-4B23-9274-96D8B20F7468}"/>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22FC512E-E3D3-4F25-A745-DA419C634FA0}"/>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0A653DFD-C1A3-4B6E-86A2-85C9054D380A}"/>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F61DCD5B-8662-4728-845D-5EA47E30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05F49205-C74A-442C-90C1-C15FE9D4AA10}"/>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5482E4A3-C2AC-401A-A8F1-788335CC750A}"/>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6ACF754C-DBF7-44DA-AB77-952F3A6C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0DDC6919-5FE2-4418-8D4D-24B0E7AB3528}"/>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99D64B1E-277A-4E6D-BF31-43F084A0AB86}"/>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AFE6BDF7-17F4-4659-999B-AE8617EC7748}"/>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E81662A6-E5DE-4318-B14D-92754D9411E2}"/>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7AABEE56-FCB0-4B40-B911-B59F7E6188E5}"/>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7BC190E6-DDE7-4DD5-BAB1-D76C7AF4AEBD}"/>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16</xdr:col>
      <xdr:colOff>333375</xdr:colOff>
      <xdr:row>9</xdr:row>
      <xdr:rowOff>22225</xdr:rowOff>
    </xdr:from>
    <xdr:to>
      <xdr:col>56</xdr:col>
      <xdr:colOff>312510</xdr:colOff>
      <xdr:row>9</xdr:row>
      <xdr:rowOff>3006725</xdr:rowOff>
    </xdr:to>
    <xdr:graphicFrame macro="">
      <xdr:nvGraphicFramePr>
        <xdr:cNvPr id="2" name="グラフ 1">
          <a:extLst>
            <a:ext uri="{FF2B5EF4-FFF2-40B4-BE49-F238E27FC236}">
              <a16:creationId xmlns:a16="http://schemas.microsoft.com/office/drawing/2014/main" id="{138F92DE-8DB9-4FED-924C-4A81206EB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195384</xdr:colOff>
      <xdr:row>9</xdr:row>
      <xdr:rowOff>2576634</xdr:rowOff>
    </xdr:from>
    <xdr:to>
      <xdr:col>6</xdr:col>
      <xdr:colOff>244230</xdr:colOff>
      <xdr:row>9</xdr:row>
      <xdr:rowOff>2576634</xdr:rowOff>
    </xdr:to>
    <xdr:cxnSp macro="">
      <xdr:nvCxnSpPr>
        <xdr:cNvPr id="3" name="直線矢印コネクタ 2">
          <a:extLst>
            <a:ext uri="{FF2B5EF4-FFF2-40B4-BE49-F238E27FC236}">
              <a16:creationId xmlns:a16="http://schemas.microsoft.com/office/drawing/2014/main" id="{12EF3CE3-B66A-4B17-8D82-03B4C320148E}"/>
            </a:ext>
          </a:extLst>
        </xdr:cNvPr>
        <xdr:cNvCxnSpPr/>
      </xdr:nvCxnSpPr>
      <xdr:spPr>
        <a:xfrm>
          <a:off x="1826064" y="4601649"/>
          <a:ext cx="1165176"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61057</xdr:colOff>
      <xdr:row>9</xdr:row>
      <xdr:rowOff>2320192</xdr:rowOff>
    </xdr:from>
    <xdr:to>
      <xdr:col>16</xdr:col>
      <xdr:colOff>341921</xdr:colOff>
      <xdr:row>9</xdr:row>
      <xdr:rowOff>2576634</xdr:rowOff>
    </xdr:to>
    <xdr:sp macro="" textlink="">
      <xdr:nvSpPr>
        <xdr:cNvPr id="4" name="テキスト ボックス 1">
          <a:extLst>
            <a:ext uri="{FF2B5EF4-FFF2-40B4-BE49-F238E27FC236}">
              <a16:creationId xmlns:a16="http://schemas.microsoft.com/office/drawing/2014/main" id="{1E6AA24F-FCDD-431B-B1AA-BA0E3ADC404A}"/>
            </a:ext>
          </a:extLst>
        </xdr:cNvPr>
        <xdr:cNvSpPr txBox="1"/>
      </xdr:nvSpPr>
      <xdr:spPr>
        <a:xfrm>
          <a:off x="6134197" y="4347112"/>
          <a:ext cx="656149" cy="25453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t>留添</a:t>
          </a:r>
        </a:p>
      </xdr:txBody>
    </xdr:sp>
    <xdr:clientData/>
  </xdr:twoCellAnchor>
  <xdr:twoCellAnchor>
    <xdr:from>
      <xdr:col>3</xdr:col>
      <xdr:colOff>66675</xdr:colOff>
      <xdr:row>9</xdr:row>
      <xdr:rowOff>22225</xdr:rowOff>
    </xdr:from>
    <xdr:to>
      <xdr:col>17</xdr:col>
      <xdr:colOff>257175</xdr:colOff>
      <xdr:row>9</xdr:row>
      <xdr:rowOff>3009901</xdr:rowOff>
    </xdr:to>
    <xdr:graphicFrame macro="">
      <xdr:nvGraphicFramePr>
        <xdr:cNvPr id="5" name="グラフ 4">
          <a:extLst>
            <a:ext uri="{FF2B5EF4-FFF2-40B4-BE49-F238E27FC236}">
              <a16:creationId xmlns:a16="http://schemas.microsoft.com/office/drawing/2014/main" id="{B3EE4265-DA4B-4820-8D43-21366CA03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276225</xdr:colOff>
      <xdr:row>129</xdr:row>
      <xdr:rowOff>38100</xdr:rowOff>
    </xdr:from>
    <xdr:to>
      <xdr:col>14</xdr:col>
      <xdr:colOff>342900</xdr:colOff>
      <xdr:row>132</xdr:row>
      <xdr:rowOff>95250</xdr:rowOff>
    </xdr:to>
    <xdr:sp macro="" textlink="">
      <xdr:nvSpPr>
        <xdr:cNvPr id="6" name="テキスト ボックス 5">
          <a:extLst>
            <a:ext uri="{FF2B5EF4-FFF2-40B4-BE49-F238E27FC236}">
              <a16:creationId xmlns:a16="http://schemas.microsoft.com/office/drawing/2014/main" id="{40AB941F-91B4-456A-8C75-1F42501A736C}"/>
            </a:ext>
          </a:extLst>
        </xdr:cNvPr>
        <xdr:cNvSpPr txBox="1"/>
      </xdr:nvSpPr>
      <xdr:spPr>
        <a:xfrm>
          <a:off x="3021330" y="31765875"/>
          <a:ext cx="30270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a:t>
          </a:r>
          <a:r>
            <a:rPr kumimoji="1" lang="en-US" altLang="ja-JP" sz="1100"/>
            <a:t>#NA</a:t>
          </a:r>
          <a:r>
            <a:rPr kumimoji="1" lang="ja-JP" altLang="en-US" sz="1100"/>
            <a:t>を入れて計算したものを、＃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行に持っていく（表示上、＃</a:t>
          </a:r>
          <a:r>
            <a:rPr kumimoji="1" lang="en-US" altLang="ja-JP" sz="1100"/>
            <a:t>NA</a:t>
          </a:r>
          <a:r>
            <a:rPr kumimoji="1" lang="ja-JP" altLang="en-US" sz="1100"/>
            <a:t>が見にくいため）</a:t>
          </a:r>
        </a:p>
      </xdr:txBody>
    </xdr:sp>
    <xdr:clientData/>
  </xdr:twoCellAnchor>
  <xdr:twoCellAnchor>
    <xdr:from>
      <xdr:col>6</xdr:col>
      <xdr:colOff>28575</xdr:colOff>
      <xdr:row>140</xdr:row>
      <xdr:rowOff>180975</xdr:rowOff>
    </xdr:from>
    <xdr:to>
      <xdr:col>14</xdr:col>
      <xdr:colOff>142875</xdr:colOff>
      <xdr:row>144</xdr:row>
      <xdr:rowOff>9525</xdr:rowOff>
    </xdr:to>
    <xdr:sp macro="" textlink="">
      <xdr:nvSpPr>
        <xdr:cNvPr id="7" name="テキスト ボックス 6">
          <a:extLst>
            <a:ext uri="{FF2B5EF4-FFF2-40B4-BE49-F238E27FC236}">
              <a16:creationId xmlns:a16="http://schemas.microsoft.com/office/drawing/2014/main" id="{858791CD-4B21-4876-B832-0FB680863CE6}"/>
            </a:ext>
          </a:extLst>
        </xdr:cNvPr>
        <xdr:cNvSpPr txBox="1"/>
      </xdr:nvSpPr>
      <xdr:spPr>
        <a:xfrm>
          <a:off x="2769870" y="31765875"/>
          <a:ext cx="30765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グラフ描画用に、一度ここで計算したものを、＃</a:t>
          </a:r>
          <a:r>
            <a:rPr kumimoji="1" lang="en-US" altLang="ja-JP" sz="1100"/>
            <a:t>NA</a:t>
          </a:r>
          <a:r>
            <a:rPr kumimoji="1" lang="ja-JP" altLang="en-US" sz="1100"/>
            <a:t>を消して上の</a:t>
          </a:r>
          <a:r>
            <a:rPr kumimoji="1" lang="en-US" altLang="ja-JP" sz="1100"/>
            <a:t>17</a:t>
          </a:r>
          <a:r>
            <a:rPr kumimoji="1" lang="ja-JP" altLang="en-US" sz="1100"/>
            <a:t>～</a:t>
          </a:r>
          <a:r>
            <a:rPr kumimoji="1" lang="en-US" altLang="ja-JP" sz="1100"/>
            <a:t>25</a:t>
          </a:r>
          <a:r>
            <a:rPr kumimoji="1" lang="ja-JP" altLang="en-US" sz="1100"/>
            <a:t>行に持っていく（＃</a:t>
          </a:r>
          <a:r>
            <a:rPr kumimoji="1" lang="en-US" altLang="ja-JP" sz="1100"/>
            <a:t>NA</a:t>
          </a:r>
          <a:r>
            <a:rPr kumimoji="1" lang="ja-JP" altLang="en-US" sz="1100"/>
            <a:t>が見にくいため）</a:t>
          </a:r>
        </a:p>
      </xdr:txBody>
    </xdr:sp>
    <xdr:clientData/>
  </xdr:twoCellAnchor>
  <xdr:twoCellAnchor>
    <xdr:from>
      <xdr:col>44</xdr:col>
      <xdr:colOff>195943</xdr:colOff>
      <xdr:row>30</xdr:row>
      <xdr:rowOff>195942</xdr:rowOff>
    </xdr:from>
    <xdr:to>
      <xdr:col>49</xdr:col>
      <xdr:colOff>359229</xdr:colOff>
      <xdr:row>32</xdr:row>
      <xdr:rowOff>130628</xdr:rowOff>
    </xdr:to>
    <xdr:cxnSp macro="">
      <xdr:nvCxnSpPr>
        <xdr:cNvPr id="8" name="直線矢印コネクタ 7">
          <a:extLst>
            <a:ext uri="{FF2B5EF4-FFF2-40B4-BE49-F238E27FC236}">
              <a16:creationId xmlns:a16="http://schemas.microsoft.com/office/drawing/2014/main" id="{E9DFBC77-807A-4FE5-8975-18904777384E}"/>
            </a:ext>
          </a:extLst>
        </xdr:cNvPr>
        <xdr:cNvCxnSpPr/>
      </xdr:nvCxnSpPr>
      <xdr:spPr>
        <a:xfrm>
          <a:off x="17047573" y="7600950"/>
          <a:ext cx="2022566"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348343</xdr:colOff>
      <xdr:row>30</xdr:row>
      <xdr:rowOff>152400</xdr:rowOff>
    </xdr:from>
    <xdr:to>
      <xdr:col>49</xdr:col>
      <xdr:colOff>315686</xdr:colOff>
      <xdr:row>32</xdr:row>
      <xdr:rowOff>130630</xdr:rowOff>
    </xdr:to>
    <xdr:cxnSp macro="">
      <xdr:nvCxnSpPr>
        <xdr:cNvPr id="9" name="直線矢印コネクタ 8">
          <a:extLst>
            <a:ext uri="{FF2B5EF4-FFF2-40B4-BE49-F238E27FC236}">
              <a16:creationId xmlns:a16="http://schemas.microsoft.com/office/drawing/2014/main" id="{A02113CE-8252-4960-9CEC-A660E1FE6F35}"/>
            </a:ext>
          </a:extLst>
        </xdr:cNvPr>
        <xdr:cNvCxnSpPr/>
      </xdr:nvCxnSpPr>
      <xdr:spPr>
        <a:xfrm flipV="1">
          <a:off x="16828498" y="7600950"/>
          <a:ext cx="2196193" cy="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43543</xdr:colOff>
      <xdr:row>30</xdr:row>
      <xdr:rowOff>54428</xdr:rowOff>
    </xdr:from>
    <xdr:to>
      <xdr:col>34</xdr:col>
      <xdr:colOff>217714</xdr:colOff>
      <xdr:row>31</xdr:row>
      <xdr:rowOff>206828</xdr:rowOff>
    </xdr:to>
    <xdr:sp macro="" textlink="">
      <xdr:nvSpPr>
        <xdr:cNvPr id="10" name="矢印: 左カーブ 9">
          <a:extLst>
            <a:ext uri="{FF2B5EF4-FFF2-40B4-BE49-F238E27FC236}">
              <a16:creationId xmlns:a16="http://schemas.microsoft.com/office/drawing/2014/main" id="{4B1399BE-A448-46EC-9717-9174EB8A984A}"/>
            </a:ext>
          </a:extLst>
        </xdr:cNvPr>
        <xdr:cNvSpPr/>
      </xdr:nvSpPr>
      <xdr:spPr>
        <a:xfrm>
          <a:off x="13180423" y="7600950"/>
          <a:ext cx="170361"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357867</xdr:colOff>
      <xdr:row>30</xdr:row>
      <xdr:rowOff>54429</xdr:rowOff>
    </xdr:from>
    <xdr:to>
      <xdr:col>20</xdr:col>
      <xdr:colOff>161924</xdr:colOff>
      <xdr:row>31</xdr:row>
      <xdr:rowOff>206829</xdr:rowOff>
    </xdr:to>
    <xdr:sp macro="" textlink="">
      <xdr:nvSpPr>
        <xdr:cNvPr id="11" name="矢印: 左カーブ 10">
          <a:extLst>
            <a:ext uri="{FF2B5EF4-FFF2-40B4-BE49-F238E27FC236}">
              <a16:creationId xmlns:a16="http://schemas.microsoft.com/office/drawing/2014/main" id="{2C4BE2C4-A40B-4CE0-995B-4CD39B0F8DCC}"/>
            </a:ext>
          </a:extLst>
        </xdr:cNvPr>
        <xdr:cNvSpPr/>
      </xdr:nvSpPr>
      <xdr:spPr>
        <a:xfrm>
          <a:off x="7924527" y="7600950"/>
          <a:ext cx="173627" cy="0"/>
        </a:xfrm>
        <a:prstGeom prst="curved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0.3669</cdr:x>
      <cdr:y>0.9359</cdr:y>
    </cdr:from>
    <cdr:to>
      <cdr:x>0.70165</cdr:x>
      <cdr:y>0.9359</cdr:y>
    </cdr:to>
    <cdr:cxnSp macro="">
      <cdr:nvCxnSpPr>
        <cdr:cNvPr id="3" name="直線矢印コネクタ 2">
          <a:extLst xmlns:a="http://schemas.openxmlformats.org/drawingml/2006/main">
            <a:ext uri="{FF2B5EF4-FFF2-40B4-BE49-F238E27FC236}">
              <a16:creationId xmlns:a16="http://schemas.microsoft.com/office/drawing/2014/main" id="{80B96794-E238-4EE9-BA20-AEAF480BDB52}"/>
            </a:ext>
          </a:extLst>
        </cdr:cNvPr>
        <cdr:cNvCxnSpPr/>
      </cdr:nvCxnSpPr>
      <cdr:spPr>
        <a:xfrm xmlns:a="http://schemas.openxmlformats.org/drawingml/2006/main">
          <a:off x="2018430" y="2781300"/>
          <a:ext cx="1841500" cy="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0.70396</cdr:x>
      <cdr:y>0.93784</cdr:y>
    </cdr:from>
    <cdr:to>
      <cdr:x>0.99307</cdr:x>
      <cdr:y>0.94017</cdr:y>
    </cdr:to>
    <cdr:cxnSp macro="">
      <cdr:nvCxnSpPr>
        <cdr:cNvPr id="4" name="直線矢印コネクタ 3">
          <a:extLst xmlns:a="http://schemas.openxmlformats.org/drawingml/2006/main">
            <a:ext uri="{FF2B5EF4-FFF2-40B4-BE49-F238E27FC236}">
              <a16:creationId xmlns:a16="http://schemas.microsoft.com/office/drawing/2014/main" id="{AAB4E4D8-2CE3-40BF-952D-7E6EBB7ADE67}"/>
            </a:ext>
          </a:extLst>
        </cdr:cNvPr>
        <cdr:cNvCxnSpPr/>
      </cdr:nvCxnSpPr>
      <cdr:spPr>
        <a:xfrm xmlns:a="http://schemas.openxmlformats.org/drawingml/2006/main" flipV="1">
          <a:off x="3872630" y="2787077"/>
          <a:ext cx="1590511" cy="6923"/>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0.12892</cdr:x>
      <cdr:y>0.84864</cdr:y>
    </cdr:from>
    <cdr:to>
      <cdr:x>0.24135</cdr:x>
      <cdr:y>0.94115</cdr:y>
    </cdr:to>
    <cdr:sp macro="" textlink="">
      <cdr:nvSpPr>
        <cdr:cNvPr id="5" name="テキスト ボックス 4"/>
        <cdr:cNvSpPr txBox="1"/>
      </cdr:nvSpPr>
      <cdr:spPr>
        <a:xfrm xmlns:a="http://schemas.openxmlformats.org/drawingml/2006/main">
          <a:off x="709212" y="2521994"/>
          <a:ext cx="618505" cy="274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初添</a:t>
          </a:r>
        </a:p>
      </cdr:txBody>
    </cdr:sp>
  </cdr:relSizeAnchor>
  <cdr:relSizeAnchor xmlns:cdr="http://schemas.openxmlformats.org/drawingml/2006/chartDrawing">
    <cdr:from>
      <cdr:x>0.30743</cdr:x>
      <cdr:y>0.84974</cdr:y>
    </cdr:from>
    <cdr:to>
      <cdr:x>0.41986</cdr:x>
      <cdr:y>0.94225</cdr:y>
    </cdr:to>
    <cdr:sp macro="" textlink="">
      <cdr:nvSpPr>
        <cdr:cNvPr id="6" name="テキスト ボックス 1"/>
        <cdr:cNvSpPr txBox="1"/>
      </cdr:nvSpPr>
      <cdr:spPr>
        <a:xfrm xmlns:a="http://schemas.openxmlformats.org/drawingml/2006/main">
          <a:off x="1691223" y="2525262"/>
          <a:ext cx="618504" cy="2749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踊</a:t>
          </a:r>
        </a:p>
      </cdr:txBody>
    </cdr:sp>
  </cdr:relSizeAnchor>
  <cdr:relSizeAnchor xmlns:cdr="http://schemas.openxmlformats.org/drawingml/2006/chartDrawing">
    <cdr:from>
      <cdr:x>0.48389</cdr:x>
      <cdr:y>0.8452</cdr:y>
    </cdr:from>
    <cdr:to>
      <cdr:x>0.59631</cdr:x>
      <cdr:y>0.93772</cdr:y>
    </cdr:to>
    <cdr:sp macro="" textlink="">
      <cdr:nvSpPr>
        <cdr:cNvPr id="7" name="テキスト ボックス 1"/>
        <cdr:cNvSpPr txBox="1"/>
      </cdr:nvSpPr>
      <cdr:spPr>
        <a:xfrm xmlns:a="http://schemas.openxmlformats.org/drawingml/2006/main">
          <a:off x="2661988" y="251178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仲添</a:t>
          </a:r>
        </a:p>
      </cdr:txBody>
    </cdr:sp>
  </cdr:relSizeAnchor>
  <cdr:relSizeAnchor xmlns:cdr="http://schemas.openxmlformats.org/drawingml/2006/chartDrawing">
    <cdr:from>
      <cdr:x>0.808</cdr:x>
      <cdr:y>0.84188</cdr:y>
    </cdr:from>
    <cdr:to>
      <cdr:x>0.92042</cdr:x>
      <cdr:y>0.93439</cdr:y>
    </cdr:to>
    <cdr:sp macro="" textlink="">
      <cdr:nvSpPr>
        <cdr:cNvPr id="9" name="テキスト ボックス 1">
          <a:extLst xmlns:a="http://schemas.openxmlformats.org/drawingml/2006/main">
            <a:ext uri="{FF2B5EF4-FFF2-40B4-BE49-F238E27FC236}">
              <a16:creationId xmlns:a16="http://schemas.microsoft.com/office/drawing/2014/main" id="{0E05EE30-7D7C-4429-B596-ACA555BCEFA4}"/>
            </a:ext>
          </a:extLst>
        </cdr:cNvPr>
        <cdr:cNvSpPr txBox="1"/>
      </cdr:nvSpPr>
      <cdr:spPr>
        <a:xfrm xmlns:a="http://schemas.openxmlformats.org/drawingml/2006/main">
          <a:off x="4445000" y="2501900"/>
          <a:ext cx="618449" cy="274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留添</a:t>
          </a:r>
        </a:p>
      </cdr:txBody>
    </cdr:sp>
  </cdr:relSizeAnchor>
  <cdr:relSizeAnchor xmlns:cdr="http://schemas.openxmlformats.org/drawingml/2006/chartDrawing">
    <cdr:from>
      <cdr:x>0.06018</cdr:x>
      <cdr:y>0.93789</cdr:y>
    </cdr:from>
    <cdr:to>
      <cdr:x>0.31102</cdr:x>
      <cdr:y>0.93838</cdr:y>
    </cdr:to>
    <cdr:cxnSp macro="">
      <cdr:nvCxnSpPr>
        <cdr:cNvPr id="13" name="直線矢印コネクタ 12">
          <a:extLst xmlns:a="http://schemas.openxmlformats.org/drawingml/2006/main">
            <a:ext uri="{FF2B5EF4-FFF2-40B4-BE49-F238E27FC236}">
              <a16:creationId xmlns:a16="http://schemas.microsoft.com/office/drawing/2014/main" id="{25993CD6-36AD-4DB1-A0DF-AD42BC661C95}"/>
            </a:ext>
          </a:extLst>
        </cdr:cNvPr>
        <cdr:cNvCxnSpPr/>
      </cdr:nvCxnSpPr>
      <cdr:spPr>
        <a:xfrm xmlns:a="http://schemas.openxmlformats.org/drawingml/2006/main" flipV="1">
          <a:off x="334335" y="2787207"/>
          <a:ext cx="1393472" cy="1477"/>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DD48-CE7B-4139-ABD4-CB452C9922EE}">
  <sheetPr codeName="Sheet1"/>
  <dimension ref="A1:K17"/>
  <sheetViews>
    <sheetView tabSelected="1" zoomScale="75" zoomScaleNormal="75" zoomScaleSheetLayoutView="75" workbookViewId="0">
      <pane ySplit="1" topLeftCell="A2" activePane="bottomLeft" state="frozen"/>
      <selection pane="bottomLeft" activeCell="A16" sqref="A16"/>
    </sheetView>
  </sheetViews>
  <sheetFormatPr defaultRowHeight="13"/>
  <cols>
    <col min="1" max="1" width="13" bestFit="1" customWidth="1"/>
    <col min="5" max="5" width="10" customWidth="1"/>
    <col min="7" max="7" width="11.6328125" bestFit="1" customWidth="1"/>
    <col min="11" max="11" width="10.08984375" customWidth="1"/>
  </cols>
  <sheetData>
    <row r="1" spans="1:11" ht="21">
      <c r="A1" s="55" t="s">
        <v>271</v>
      </c>
      <c r="F1" s="206" t="s">
        <v>410</v>
      </c>
      <c r="G1" s="416">
        <v>45924</v>
      </c>
      <c r="I1" t="s">
        <v>61</v>
      </c>
    </row>
    <row r="3" spans="1:11" ht="122.15" customHeight="1">
      <c r="A3" s="427" t="s">
        <v>401</v>
      </c>
      <c r="B3" s="427"/>
      <c r="C3" s="427"/>
      <c r="D3" s="427"/>
      <c r="E3" s="427"/>
      <c r="F3" s="427"/>
      <c r="G3" s="427"/>
      <c r="H3" s="427"/>
      <c r="I3" s="427"/>
      <c r="J3" s="427"/>
      <c r="K3" s="427"/>
    </row>
    <row r="4" spans="1:11" ht="352.5" customHeight="1">
      <c r="A4" s="428" t="s">
        <v>400</v>
      </c>
      <c r="B4" s="429"/>
      <c r="C4" s="429"/>
      <c r="D4" s="429"/>
      <c r="E4" s="429"/>
      <c r="F4" s="429"/>
      <c r="G4" s="429"/>
      <c r="H4" s="429"/>
      <c r="I4" s="429"/>
      <c r="J4" s="429"/>
      <c r="K4" s="429"/>
    </row>
    <row r="5" spans="1:11" ht="97" customHeight="1">
      <c r="A5" s="430" t="s">
        <v>395</v>
      </c>
      <c r="B5" s="430"/>
      <c r="C5" s="430"/>
      <c r="D5" s="430"/>
      <c r="E5" s="430"/>
      <c r="F5" s="430"/>
      <c r="G5" s="430"/>
      <c r="H5" s="430"/>
      <c r="I5" s="430"/>
      <c r="J5" s="430"/>
      <c r="K5" s="430"/>
    </row>
    <row r="6" spans="1:11" ht="52.5" customHeight="1">
      <c r="A6" s="430" t="s">
        <v>337</v>
      </c>
      <c r="B6" s="430"/>
      <c r="C6" s="430"/>
      <c r="D6" s="430"/>
      <c r="E6" s="430"/>
      <c r="F6" s="430"/>
      <c r="G6" s="430"/>
      <c r="H6" s="430"/>
      <c r="I6" s="430"/>
      <c r="J6" s="430"/>
      <c r="K6" s="430"/>
    </row>
    <row r="7" spans="1:11">
      <c r="A7" t="s">
        <v>212</v>
      </c>
    </row>
    <row r="8" spans="1:11">
      <c r="A8" s="287" t="s">
        <v>213</v>
      </c>
      <c r="B8" s="287" t="s">
        <v>216</v>
      </c>
      <c r="C8" s="431" t="s">
        <v>215</v>
      </c>
      <c r="D8" s="431"/>
      <c r="E8" s="431"/>
      <c r="F8" s="431"/>
      <c r="G8" s="431"/>
      <c r="H8" s="431"/>
      <c r="I8" s="431"/>
      <c r="J8" s="432" t="s">
        <v>214</v>
      </c>
      <c r="K8" s="432"/>
    </row>
    <row r="9" spans="1:11">
      <c r="A9" s="164">
        <v>44146</v>
      </c>
      <c r="B9" s="165">
        <v>1</v>
      </c>
      <c r="C9" s="426" t="s">
        <v>218</v>
      </c>
      <c r="D9" s="426"/>
      <c r="E9" s="426"/>
      <c r="F9" s="426"/>
      <c r="G9" s="426"/>
      <c r="H9" s="426"/>
      <c r="I9" s="426"/>
      <c r="J9" s="421" t="s">
        <v>217</v>
      </c>
      <c r="K9" s="421"/>
    </row>
    <row r="10" spans="1:11" ht="27" customHeight="1">
      <c r="A10" s="164">
        <v>44327</v>
      </c>
      <c r="B10" s="165">
        <v>2</v>
      </c>
      <c r="C10" s="425" t="s">
        <v>219</v>
      </c>
      <c r="D10" s="425"/>
      <c r="E10" s="425"/>
      <c r="F10" s="425"/>
      <c r="G10" s="425"/>
      <c r="H10" s="425"/>
      <c r="I10" s="425"/>
      <c r="J10" s="421" t="s">
        <v>217</v>
      </c>
      <c r="K10" s="421"/>
    </row>
    <row r="11" spans="1:11">
      <c r="A11" s="164">
        <v>44770</v>
      </c>
      <c r="B11" s="165">
        <v>2.1</v>
      </c>
      <c r="C11" s="425" t="s">
        <v>272</v>
      </c>
      <c r="D11" s="425"/>
      <c r="E11" s="425"/>
      <c r="F11" s="425"/>
      <c r="G11" s="425"/>
      <c r="H11" s="425"/>
      <c r="I11" s="425"/>
      <c r="J11" s="421" t="s">
        <v>269</v>
      </c>
      <c r="K11" s="421"/>
    </row>
    <row r="12" spans="1:11" ht="56" customHeight="1">
      <c r="A12" s="164">
        <v>45079</v>
      </c>
      <c r="B12" s="165">
        <v>2</v>
      </c>
      <c r="C12" s="425" t="s">
        <v>273</v>
      </c>
      <c r="D12" s="425"/>
      <c r="E12" s="425"/>
      <c r="F12" s="425"/>
      <c r="G12" s="425"/>
      <c r="H12" s="425"/>
      <c r="I12" s="425"/>
      <c r="J12" s="421" t="s">
        <v>269</v>
      </c>
      <c r="K12" s="421"/>
    </row>
    <row r="13" spans="1:11" ht="15.75" customHeight="1">
      <c r="A13" s="164">
        <v>45468</v>
      </c>
      <c r="B13" s="165">
        <v>3.1</v>
      </c>
      <c r="C13" s="419" t="s">
        <v>330</v>
      </c>
      <c r="D13" s="420"/>
      <c r="E13" s="420"/>
      <c r="F13" s="420"/>
      <c r="G13" s="420"/>
      <c r="H13" s="420"/>
      <c r="I13" s="420"/>
      <c r="J13" s="421" t="s">
        <v>331</v>
      </c>
      <c r="K13" s="421"/>
    </row>
    <row r="14" spans="1:11" ht="15.75" customHeight="1">
      <c r="A14" s="164">
        <v>45475</v>
      </c>
      <c r="B14" s="165">
        <v>3.2</v>
      </c>
      <c r="C14" s="419" t="s">
        <v>332</v>
      </c>
      <c r="D14" s="420"/>
      <c r="E14" s="420"/>
      <c r="F14" s="420"/>
      <c r="G14" s="420"/>
      <c r="H14" s="420"/>
      <c r="I14" s="420"/>
      <c r="J14" s="421" t="s">
        <v>333</v>
      </c>
      <c r="K14" s="421"/>
    </row>
    <row r="15" spans="1:11" ht="57.5" customHeight="1">
      <c r="A15" s="164">
        <v>45824</v>
      </c>
      <c r="B15" s="165">
        <v>3.3</v>
      </c>
      <c r="C15" s="419" t="s">
        <v>402</v>
      </c>
      <c r="D15" s="420"/>
      <c r="E15" s="420"/>
      <c r="F15" s="420"/>
      <c r="G15" s="420"/>
      <c r="H15" s="420"/>
      <c r="I15" s="420"/>
      <c r="J15" s="421" t="s">
        <v>331</v>
      </c>
      <c r="K15" s="421"/>
    </row>
    <row r="16" spans="1:11" ht="44.5" customHeight="1">
      <c r="A16" s="417">
        <v>45924</v>
      </c>
      <c r="B16" s="415">
        <v>4.0999999999999996</v>
      </c>
      <c r="C16" s="422" t="s">
        <v>408</v>
      </c>
      <c r="D16" s="423"/>
      <c r="E16" s="423"/>
      <c r="F16" s="423"/>
      <c r="G16" s="423"/>
      <c r="H16" s="423"/>
      <c r="I16" s="424"/>
      <c r="J16" s="421" t="s">
        <v>403</v>
      </c>
      <c r="K16" s="421"/>
    </row>
    <row r="17" spans="1:11" ht="17" customHeight="1">
      <c r="A17" s="418">
        <v>45924</v>
      </c>
      <c r="B17" s="165">
        <v>3.4</v>
      </c>
      <c r="C17" s="419" t="s">
        <v>332</v>
      </c>
      <c r="D17" s="420"/>
      <c r="E17" s="420"/>
      <c r="F17" s="420"/>
      <c r="G17" s="420"/>
      <c r="H17" s="420"/>
      <c r="I17" s="420"/>
      <c r="J17" s="421" t="s">
        <v>403</v>
      </c>
      <c r="K17" s="421"/>
    </row>
  </sheetData>
  <sheetProtection algorithmName="SHA-512" hashValue="50msNNZO4CfNQEDnqowOoeYiPolZn3Jlc1RfNtgvEzLi74ku16hLnEP0gXvoyMki4Bg+OX70cJ7ZsCyYcSuQVQ==" saltValue="ShxEvZFKfqAwCEdUOFz2Xg==" spinCount="100000" sheet="1" objects="1" scenarios="1"/>
  <mergeCells count="24">
    <mergeCell ref="A3:K3"/>
    <mergeCell ref="A4:K4"/>
    <mergeCell ref="A5:K5"/>
    <mergeCell ref="A6:K6"/>
    <mergeCell ref="C8:I8"/>
    <mergeCell ref="J8:K8"/>
    <mergeCell ref="C9:I9"/>
    <mergeCell ref="J9:K9"/>
    <mergeCell ref="C10:I10"/>
    <mergeCell ref="J10:K10"/>
    <mergeCell ref="C11:I11"/>
    <mergeCell ref="J11:K11"/>
    <mergeCell ref="C12:I12"/>
    <mergeCell ref="J12:K12"/>
    <mergeCell ref="C13:I13"/>
    <mergeCell ref="J13:K13"/>
    <mergeCell ref="C14:I14"/>
    <mergeCell ref="J14:K14"/>
    <mergeCell ref="C17:I17"/>
    <mergeCell ref="J17:K17"/>
    <mergeCell ref="C16:I16"/>
    <mergeCell ref="J16:K16"/>
    <mergeCell ref="C15:I15"/>
    <mergeCell ref="J15:K15"/>
  </mergeCells>
  <phoneticPr fontId="1"/>
  <pageMargins left="0.26" right="0.2"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4AC0-F507-4215-8B20-C65ADA7FF5F5}">
  <sheetPr codeName="Sheet8"/>
  <dimension ref="A1:B17"/>
  <sheetViews>
    <sheetView topLeftCell="A16" zoomScaleNormal="100" zoomScaleSheetLayoutView="100" workbookViewId="0">
      <selection activeCell="B8" sqref="B8"/>
    </sheetView>
  </sheetViews>
  <sheetFormatPr defaultRowHeight="13"/>
  <cols>
    <col min="1" max="1" width="46.453125" customWidth="1"/>
    <col min="2" max="2" width="53.90625" customWidth="1"/>
  </cols>
  <sheetData>
    <row r="1" spans="1:2" ht="18.75" customHeight="1">
      <c r="A1" s="288" t="s">
        <v>274</v>
      </c>
      <c r="B1" s="288" t="s">
        <v>275</v>
      </c>
    </row>
    <row r="2" spans="1:2" ht="200.15" customHeight="1">
      <c r="A2" s="245"/>
      <c r="B2" s="267" t="s">
        <v>409</v>
      </c>
    </row>
    <row r="3" spans="1:2" ht="205.25" customHeight="1">
      <c r="A3" s="245"/>
      <c r="B3" s="267" t="s">
        <v>396</v>
      </c>
    </row>
    <row r="4" spans="1:2" ht="233" customHeight="1">
      <c r="A4" s="245"/>
      <c r="B4" s="267" t="s">
        <v>404</v>
      </c>
    </row>
    <row r="5" spans="1:2" ht="200.15" customHeight="1">
      <c r="A5" s="245"/>
      <c r="B5" s="267" t="s">
        <v>406</v>
      </c>
    </row>
    <row r="6" spans="1:2" ht="184" customHeight="1">
      <c r="A6" s="245"/>
      <c r="B6" s="267" t="s">
        <v>407</v>
      </c>
    </row>
    <row r="7" spans="1:2" ht="200.15" customHeight="1">
      <c r="A7" s="245"/>
      <c r="B7" s="267" t="s">
        <v>394</v>
      </c>
    </row>
    <row r="8" spans="1:2" ht="200.15" customHeight="1">
      <c r="B8" s="407" t="s">
        <v>390</v>
      </c>
    </row>
    <row r="9" spans="1:2" ht="200.15" customHeight="1"/>
    <row r="10" spans="1:2" ht="200.15" customHeight="1"/>
    <row r="11" spans="1:2" ht="200.15" customHeight="1"/>
    <row r="12" spans="1:2" ht="200.15" customHeight="1"/>
    <row r="13" spans="1:2" ht="200.15" customHeight="1"/>
    <row r="14" spans="1:2" ht="200.15" customHeight="1"/>
    <row r="15" spans="1:2" ht="200.15" customHeight="1"/>
    <row r="16" spans="1:2" ht="200.15" customHeight="1"/>
    <row r="17" ht="200.15" customHeight="1"/>
  </sheetData>
  <sheetProtection algorithmName="SHA-512" hashValue="X7If9CUsQT4dxci100NdcJCnJyF+vkM9pa3drPzllVTIhr+Fz79oZeV9sZj+YSHgYVdyC3SlmaxC1gx0DV2X1w==" saltValue="InINWhcKImqwLbyoag2dHA==" spinCount="100000" sheet="1" objects="1" scenarios="1"/>
  <phoneticPr fontId="1"/>
  <pageMargins left="0.7" right="0.7" top="0.75" bottom="0.75" header="0.3" footer="0.3"/>
  <pageSetup paperSize="9" scale="8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A362"/>
  <sheetViews>
    <sheetView zoomScale="60" zoomScaleNormal="60" zoomScaleSheetLayoutView="50" workbookViewId="0">
      <selection activeCell="E24" sqref="E24"/>
    </sheetView>
  </sheetViews>
  <sheetFormatPr defaultRowHeight="13"/>
  <cols>
    <col min="2" max="2" width="5" style="2" customWidth="1"/>
    <col min="3" max="3" width="9.90625" style="2" customWidth="1"/>
    <col min="4" max="7" width="5.453125" style="2" customWidth="1"/>
    <col min="8" max="8" width="5.36328125" style="2" customWidth="1"/>
    <col min="9" max="57" width="5.453125" style="2" customWidth="1"/>
    <col min="58" max="58" width="3.6328125" customWidth="1"/>
    <col min="59" max="63" width="9" customWidth="1"/>
    <col min="64" max="64" width="8.90625" customWidth="1"/>
  </cols>
  <sheetData>
    <row r="1" spans="1:57" ht="24" customHeight="1" thickBot="1">
      <c r="A1" s="60" t="s">
        <v>315</v>
      </c>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row>
    <row r="2" spans="1:57" ht="27.75" customHeight="1" thickBot="1">
      <c r="A2" s="818" t="s">
        <v>10</v>
      </c>
      <c r="B2" s="819"/>
      <c r="C2" s="819"/>
      <c r="D2" s="820" t="str">
        <f ca="1">RIGHT(CELL("filename",D2),LEN(CELL("filename",D2))-FIND("]",CELL("filename",D2)))</f>
        <v>○号</v>
      </c>
      <c r="E2" s="821"/>
      <c r="F2" s="821"/>
      <c r="G2" s="821"/>
      <c r="H2" s="822"/>
      <c r="I2" s="903" t="s">
        <v>353</v>
      </c>
      <c r="J2" s="904"/>
      <c r="K2" s="904"/>
      <c r="L2" s="1000"/>
      <c r="M2" s="1001"/>
      <c r="N2" s="1002"/>
      <c r="O2" s="1002"/>
      <c r="P2" s="1002"/>
      <c r="Q2" s="1002"/>
      <c r="R2" s="1003"/>
      <c r="S2" s="892" t="s">
        <v>265</v>
      </c>
      <c r="T2" s="893"/>
      <c r="U2" s="893"/>
      <c r="V2" s="894" t="s">
        <v>266</v>
      </c>
      <c r="W2" s="895"/>
      <c r="X2" s="895"/>
      <c r="Y2" s="896"/>
      <c r="BC2" s="2" t="str">
        <f>はじめに!F1</f>
        <v>Ver3.4</v>
      </c>
    </row>
    <row r="3" spans="1:57" ht="18" customHeight="1" thickBot="1">
      <c r="A3" s="905" t="s">
        <v>14</v>
      </c>
      <c r="B3" s="906"/>
      <c r="C3" s="907"/>
      <c r="D3" s="808" t="s">
        <v>11</v>
      </c>
      <c r="E3" s="809"/>
      <c r="F3" s="809"/>
      <c r="G3" s="908"/>
      <c r="H3" s="143" t="s">
        <v>12</v>
      </c>
      <c r="I3" s="808" t="s">
        <v>13</v>
      </c>
      <c r="J3" s="809"/>
      <c r="K3" s="809"/>
      <c r="L3" s="809"/>
      <c r="M3" s="909"/>
      <c r="N3" s="808" t="s">
        <v>18</v>
      </c>
      <c r="O3" s="809"/>
      <c r="P3" s="809"/>
      <c r="Q3" s="809"/>
      <c r="R3" s="908"/>
      <c r="S3" s="251">
        <v>2</v>
      </c>
      <c r="T3" s="252">
        <v>3</v>
      </c>
      <c r="U3" s="252">
        <v>4</v>
      </c>
      <c r="V3" s="253">
        <v>5</v>
      </c>
      <c r="W3" s="253">
        <v>6</v>
      </c>
      <c r="X3" s="253">
        <v>7</v>
      </c>
      <c r="Y3" s="253">
        <v>8</v>
      </c>
      <c r="Z3" s="222">
        <v>9</v>
      </c>
      <c r="AA3" s="222">
        <v>10</v>
      </c>
      <c r="AB3" s="222">
        <v>11</v>
      </c>
      <c r="AC3" s="222">
        <v>12</v>
      </c>
      <c r="AD3" s="222">
        <v>13</v>
      </c>
      <c r="AE3" s="222">
        <v>14</v>
      </c>
      <c r="AF3" s="222">
        <v>15</v>
      </c>
      <c r="AG3" s="222">
        <v>16</v>
      </c>
      <c r="AH3" s="222">
        <v>17</v>
      </c>
      <c r="AI3" s="222">
        <v>18</v>
      </c>
      <c r="AJ3" s="222">
        <v>19</v>
      </c>
      <c r="AK3" s="222">
        <v>20</v>
      </c>
      <c r="AL3" s="222">
        <v>21</v>
      </c>
      <c r="AM3" s="222">
        <v>22</v>
      </c>
      <c r="AN3" s="222">
        <v>23</v>
      </c>
      <c r="AO3" s="222">
        <v>24</v>
      </c>
      <c r="AP3" s="222">
        <v>25</v>
      </c>
      <c r="AQ3" s="222">
        <v>26</v>
      </c>
      <c r="AR3" s="222">
        <v>27</v>
      </c>
      <c r="AS3" s="222">
        <v>28</v>
      </c>
      <c r="AT3" s="222">
        <v>29</v>
      </c>
      <c r="AU3" s="222">
        <v>30</v>
      </c>
      <c r="AV3" s="222">
        <v>31</v>
      </c>
      <c r="AW3" s="222">
        <v>32</v>
      </c>
      <c r="AX3" s="222">
        <v>33</v>
      </c>
      <c r="AY3" s="222">
        <v>34</v>
      </c>
      <c r="AZ3" s="222">
        <v>35</v>
      </c>
      <c r="BA3" s="222">
        <v>36</v>
      </c>
      <c r="BB3" s="222">
        <v>37</v>
      </c>
      <c r="BC3" s="222">
        <v>38</v>
      </c>
      <c r="BD3" s="222">
        <v>39</v>
      </c>
      <c r="BE3" s="223">
        <v>40</v>
      </c>
    </row>
    <row r="4" spans="1:57" ht="18" customHeight="1">
      <c r="A4" s="823" t="s">
        <v>16</v>
      </c>
      <c r="B4" s="824"/>
      <c r="C4" s="912"/>
      <c r="D4" s="897"/>
      <c r="E4" s="898"/>
      <c r="F4" s="898"/>
      <c r="G4" s="899"/>
      <c r="H4" s="254">
        <f>D4+1</f>
        <v>1</v>
      </c>
      <c r="I4" s="900">
        <f>H4+1</f>
        <v>2</v>
      </c>
      <c r="J4" s="901"/>
      <c r="K4" s="901"/>
      <c r="L4" s="901"/>
      <c r="M4" s="902"/>
      <c r="N4" s="900">
        <f>I4+1</f>
        <v>3</v>
      </c>
      <c r="O4" s="901"/>
      <c r="P4" s="901"/>
      <c r="Q4" s="901"/>
      <c r="R4" s="902"/>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38" t="s">
        <v>17</v>
      </c>
      <c r="B5" s="439"/>
      <c r="C5" s="440"/>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38" t="s">
        <v>15</v>
      </c>
      <c r="B6" s="439"/>
      <c r="C6" s="440"/>
      <c r="D6" s="93" t="s">
        <v>19</v>
      </c>
      <c r="E6" s="230" t="s">
        <v>20</v>
      </c>
      <c r="F6" s="230" t="s">
        <v>21</v>
      </c>
      <c r="G6" s="94" t="s">
        <v>22</v>
      </c>
      <c r="H6" s="92" t="s">
        <v>242</v>
      </c>
      <c r="I6" s="93" t="s">
        <v>23</v>
      </c>
      <c r="J6" s="230" t="s">
        <v>19</v>
      </c>
      <c r="K6" s="230" t="s">
        <v>20</v>
      </c>
      <c r="L6" s="230" t="s">
        <v>21</v>
      </c>
      <c r="M6" s="174" t="s">
        <v>22</v>
      </c>
      <c r="N6" s="93" t="s">
        <v>23</v>
      </c>
      <c r="O6" s="230" t="s">
        <v>19</v>
      </c>
      <c r="P6" s="230" t="s">
        <v>20</v>
      </c>
      <c r="Q6" s="23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230"/>
      <c r="AW6" s="230"/>
      <c r="AX6" s="230"/>
      <c r="AY6" s="230"/>
      <c r="AZ6" s="230"/>
      <c r="BA6" s="230"/>
      <c r="BB6" s="230"/>
      <c r="BC6" s="230"/>
      <c r="BD6" s="230"/>
      <c r="BE6" s="94"/>
    </row>
    <row r="7" spans="1:57" ht="18" customHeight="1">
      <c r="A7" s="438" t="s">
        <v>193</v>
      </c>
      <c r="B7" s="439"/>
      <c r="C7" s="440"/>
      <c r="D7" s="93"/>
      <c r="E7" s="230"/>
      <c r="F7" s="230"/>
      <c r="G7" s="94"/>
      <c r="H7" s="92"/>
      <c r="I7" s="93"/>
      <c r="J7" s="230"/>
      <c r="K7" s="230"/>
      <c r="L7" s="230"/>
      <c r="M7" s="174"/>
      <c r="N7" s="93"/>
      <c r="O7" s="230"/>
      <c r="P7" s="230"/>
      <c r="Q7" s="230"/>
      <c r="R7" s="94"/>
      <c r="S7" s="130"/>
      <c r="T7" s="250"/>
      <c r="U7" s="250"/>
      <c r="V7" s="250"/>
      <c r="W7" s="250"/>
      <c r="X7" s="250"/>
      <c r="Y7" s="250"/>
      <c r="Z7" s="25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94"/>
    </row>
    <row r="8" spans="1:57" ht="18" customHeight="1">
      <c r="A8" s="438" t="s">
        <v>24</v>
      </c>
      <c r="B8" s="439"/>
      <c r="C8" s="440"/>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2.4" customHeight="1">
      <c r="A9" s="438" t="s">
        <v>398</v>
      </c>
      <c r="B9" s="439"/>
      <c r="C9" s="440"/>
      <c r="D9" s="93"/>
      <c r="E9" s="230"/>
      <c r="F9" s="230"/>
      <c r="G9" s="94"/>
      <c r="H9" s="92"/>
      <c r="I9" s="93"/>
      <c r="J9" s="230"/>
      <c r="K9" s="230"/>
      <c r="L9" s="230"/>
      <c r="M9" s="174"/>
      <c r="N9" s="93"/>
      <c r="O9" s="230"/>
      <c r="P9" s="230"/>
      <c r="Q9" s="230"/>
      <c r="R9" s="94"/>
      <c r="S9" s="130"/>
      <c r="T9" s="230"/>
      <c r="U9" s="230"/>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94"/>
    </row>
    <row r="10" spans="1:57" ht="240.75" customHeight="1">
      <c r="A10" s="438" t="s">
        <v>59</v>
      </c>
      <c r="B10" s="439"/>
      <c r="C10" s="440"/>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38" t="s">
        <v>256</v>
      </c>
      <c r="B11" s="439"/>
      <c r="C11" s="440"/>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38" t="s">
        <v>392</v>
      </c>
      <c r="B12" s="439"/>
      <c r="C12" s="440"/>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38" t="s">
        <v>393</v>
      </c>
      <c r="B13" s="439"/>
      <c r="C13" s="440"/>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910" t="s">
        <v>1</v>
      </c>
      <c r="B14" s="599"/>
      <c r="C14" s="911"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910" t="s">
        <v>2</v>
      </c>
      <c r="B15" s="599"/>
      <c r="C15" s="911"/>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38" t="s">
        <v>25</v>
      </c>
      <c r="B16" s="439"/>
      <c r="C16" s="440"/>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38" t="s">
        <v>143</v>
      </c>
      <c r="B17" s="439"/>
      <c r="C17" s="440"/>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38" t="s">
        <v>144</v>
      </c>
      <c r="B18" s="439"/>
      <c r="C18" s="440"/>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38" t="s">
        <v>142</v>
      </c>
      <c r="B19" s="439"/>
      <c r="C19" s="440"/>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38" t="s">
        <v>145</v>
      </c>
      <c r="B20" s="439"/>
      <c r="C20" s="440"/>
      <c r="D20" s="126"/>
      <c r="E20" s="127"/>
      <c r="F20" s="127"/>
      <c r="G20" s="128"/>
      <c r="H20" s="129"/>
      <c r="I20" s="126"/>
      <c r="J20" s="127"/>
      <c r="K20" s="127"/>
      <c r="L20" s="127"/>
      <c r="M20" s="177"/>
      <c r="N20" s="126"/>
      <c r="O20" s="127"/>
      <c r="P20" s="127"/>
      <c r="Q20" s="127"/>
      <c r="R20" s="128"/>
      <c r="S20" s="255" t="str">
        <f t="shared" ref="S20:BE20" si="1">IF(IFERROR(S130,"")="","",S130)</f>
        <v/>
      </c>
      <c r="T20" s="255" t="str">
        <f t="shared" si="1"/>
        <v/>
      </c>
      <c r="U20" s="255" t="str">
        <f t="shared" si="1"/>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 t="shared" si="1"/>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5" t="str">
        <f t="shared" si="1"/>
        <v/>
      </c>
    </row>
    <row r="21" spans="1:58" s="4" customFormat="1" ht="18" customHeight="1">
      <c r="A21" s="438" t="s">
        <v>197</v>
      </c>
      <c r="B21" s="439"/>
      <c r="C21" s="440"/>
      <c r="D21" s="126"/>
      <c r="E21" s="127"/>
      <c r="F21" s="127"/>
      <c r="G21" s="128"/>
      <c r="H21" s="129"/>
      <c r="I21" s="126"/>
      <c r="J21" s="127"/>
      <c r="K21" s="127"/>
      <c r="L21" s="127"/>
      <c r="M21" s="177"/>
      <c r="N21" s="126"/>
      <c r="O21" s="127"/>
      <c r="P21" s="127"/>
      <c r="Q21" s="127"/>
      <c r="R21" s="128"/>
      <c r="S21" s="255" t="str">
        <f t="shared" ref="S21:BE22" si="2">IF(IFERROR(S131,"")="","",S131)</f>
        <v/>
      </c>
      <c r="T21" s="256" t="str">
        <f>IF(IFERROR(T131,"")="","",T131)</f>
        <v/>
      </c>
      <c r="U21" s="256" t="str">
        <f t="shared" si="2"/>
        <v/>
      </c>
      <c r="V21" s="256" t="str">
        <f t="shared" si="2"/>
        <v/>
      </c>
      <c r="W21" s="256" t="str">
        <f t="shared" si="2"/>
        <v/>
      </c>
      <c r="X21" s="256" t="str">
        <f t="shared" si="2"/>
        <v/>
      </c>
      <c r="Y21" s="256" t="str">
        <f t="shared" si="2"/>
        <v/>
      </c>
      <c r="Z21" s="256" t="str">
        <f t="shared" si="2"/>
        <v/>
      </c>
      <c r="AA21" s="256" t="str">
        <f>IF(IFERROR(AA131,"")="","",AA131)</f>
        <v/>
      </c>
      <c r="AB21" s="256" t="str">
        <f>IF(IFERROR(AB131,"")="","",AB131)</f>
        <v/>
      </c>
      <c r="AC21" s="256" t="str">
        <f t="shared" si="2"/>
        <v/>
      </c>
      <c r="AD21" s="256" t="str">
        <f t="shared" si="2"/>
        <v/>
      </c>
      <c r="AE21" s="256" t="str">
        <f t="shared" si="2"/>
        <v/>
      </c>
      <c r="AF21" s="256" t="str">
        <f t="shared" si="2"/>
        <v/>
      </c>
      <c r="AG21" s="256" t="str">
        <f t="shared" si="2"/>
        <v/>
      </c>
      <c r="AH21" s="256" t="str">
        <f t="shared" si="2"/>
        <v/>
      </c>
      <c r="AI21" s="256" t="str">
        <f t="shared" si="2"/>
        <v/>
      </c>
      <c r="AJ21" s="256" t="str">
        <f t="shared" si="2"/>
        <v/>
      </c>
      <c r="AK21" s="256" t="str">
        <f t="shared" si="2"/>
        <v/>
      </c>
      <c r="AL21" s="256" t="str">
        <f t="shared" si="2"/>
        <v/>
      </c>
      <c r="AM21" s="256" t="str">
        <f t="shared" si="2"/>
        <v/>
      </c>
      <c r="AN21" s="256" t="str">
        <f t="shared" si="2"/>
        <v/>
      </c>
      <c r="AO21" s="256" t="str">
        <f t="shared" si="2"/>
        <v/>
      </c>
      <c r="AP21" s="256" t="str">
        <f t="shared" si="2"/>
        <v/>
      </c>
      <c r="AQ21" s="256" t="str">
        <f t="shared" si="2"/>
        <v/>
      </c>
      <c r="AR21" s="256" t="str">
        <f t="shared" si="2"/>
        <v/>
      </c>
      <c r="AS21" s="256" t="str">
        <f t="shared" si="2"/>
        <v/>
      </c>
      <c r="AT21" s="256" t="str">
        <f t="shared" si="2"/>
        <v/>
      </c>
      <c r="AU21" s="256" t="str">
        <f t="shared" si="2"/>
        <v/>
      </c>
      <c r="AV21" s="256" t="str">
        <f t="shared" si="2"/>
        <v/>
      </c>
      <c r="AW21" s="256" t="str">
        <f t="shared" si="2"/>
        <v/>
      </c>
      <c r="AX21" s="256" t="str">
        <f t="shared" si="2"/>
        <v/>
      </c>
      <c r="AY21" s="256" t="str">
        <f t="shared" si="2"/>
        <v/>
      </c>
      <c r="AZ21" s="256" t="str">
        <f t="shared" si="2"/>
        <v/>
      </c>
      <c r="BA21" s="256" t="str">
        <f t="shared" si="2"/>
        <v/>
      </c>
      <c r="BB21" s="256" t="str">
        <f t="shared" si="2"/>
        <v/>
      </c>
      <c r="BC21" s="256" t="str">
        <f t="shared" si="2"/>
        <v/>
      </c>
      <c r="BD21" s="256" t="str">
        <f t="shared" si="2"/>
        <v/>
      </c>
      <c r="BE21" s="257" t="str">
        <f t="shared" si="2"/>
        <v/>
      </c>
    </row>
    <row r="22" spans="1:58" ht="18" hidden="1" customHeight="1">
      <c r="A22" s="438" t="s">
        <v>199</v>
      </c>
      <c r="B22" s="439"/>
      <c r="C22" s="440"/>
      <c r="D22" s="126"/>
      <c r="E22" s="127"/>
      <c r="F22" s="127"/>
      <c r="G22" s="128"/>
      <c r="H22" s="129"/>
      <c r="I22" s="126"/>
      <c r="J22" s="127"/>
      <c r="K22" s="127"/>
      <c r="L22" s="127"/>
      <c r="M22" s="177"/>
      <c r="N22" s="126"/>
      <c r="O22" s="127"/>
      <c r="P22" s="127"/>
      <c r="Q22" s="127"/>
      <c r="R22" s="128"/>
      <c r="S22" s="255" t="str">
        <f t="shared" si="2"/>
        <v/>
      </c>
      <c r="T22" s="256" t="str">
        <f t="shared" si="2"/>
        <v/>
      </c>
      <c r="U22" s="256" t="str">
        <f t="shared" si="2"/>
        <v/>
      </c>
      <c r="V22" s="256" t="str">
        <f t="shared" si="2"/>
        <v/>
      </c>
      <c r="W22" s="256" t="str">
        <f t="shared" si="2"/>
        <v/>
      </c>
      <c r="X22" s="256" t="str">
        <f t="shared" si="2"/>
        <v/>
      </c>
      <c r="Y22" s="256" t="str">
        <f t="shared" si="2"/>
        <v/>
      </c>
      <c r="Z22" s="256" t="str">
        <f t="shared" si="2"/>
        <v/>
      </c>
      <c r="AA22" s="256" t="str">
        <f t="shared" si="2"/>
        <v/>
      </c>
      <c r="AB22" s="256" t="str">
        <f t="shared" si="2"/>
        <v/>
      </c>
      <c r="AC22" s="256" t="str">
        <f t="shared" si="2"/>
        <v/>
      </c>
      <c r="AD22" s="256" t="str">
        <f t="shared" si="2"/>
        <v/>
      </c>
      <c r="AE22" s="256" t="str">
        <f t="shared" si="2"/>
        <v/>
      </c>
      <c r="AF22" s="256" t="str">
        <f t="shared" si="2"/>
        <v/>
      </c>
      <c r="AG22" s="256" t="str">
        <f t="shared" si="2"/>
        <v/>
      </c>
      <c r="AH22" s="256" t="str">
        <f t="shared" si="2"/>
        <v/>
      </c>
      <c r="AI22" s="256" t="str">
        <f t="shared" si="2"/>
        <v/>
      </c>
      <c r="AJ22" s="256" t="str">
        <f t="shared" si="2"/>
        <v/>
      </c>
      <c r="AK22" s="256" t="str">
        <f t="shared" si="2"/>
        <v/>
      </c>
      <c r="AL22" s="256" t="str">
        <f t="shared" si="2"/>
        <v/>
      </c>
      <c r="AM22" s="256" t="str">
        <f t="shared" si="2"/>
        <v/>
      </c>
      <c r="AN22" s="256" t="str">
        <f t="shared" si="2"/>
        <v/>
      </c>
      <c r="AO22" s="256" t="str">
        <f t="shared" si="2"/>
        <v/>
      </c>
      <c r="AP22" s="256" t="str">
        <f t="shared" si="2"/>
        <v/>
      </c>
      <c r="AQ22" s="256" t="str">
        <f t="shared" si="2"/>
        <v/>
      </c>
      <c r="AR22" s="256" t="str">
        <f t="shared" si="2"/>
        <v/>
      </c>
      <c r="AS22" s="256" t="str">
        <f t="shared" si="2"/>
        <v/>
      </c>
      <c r="AT22" s="256" t="str">
        <f t="shared" si="2"/>
        <v/>
      </c>
      <c r="AU22" s="256" t="str">
        <f t="shared" si="2"/>
        <v/>
      </c>
      <c r="AV22" s="256" t="str">
        <f t="shared" si="2"/>
        <v/>
      </c>
      <c r="AW22" s="256" t="str">
        <f t="shared" si="2"/>
        <v/>
      </c>
      <c r="AX22" s="256" t="str">
        <f t="shared" si="2"/>
        <v/>
      </c>
      <c r="AY22" s="256" t="str">
        <f t="shared" si="2"/>
        <v/>
      </c>
      <c r="AZ22" s="256" t="str">
        <f t="shared" si="2"/>
        <v/>
      </c>
      <c r="BA22" s="256" t="str">
        <f t="shared" si="2"/>
        <v/>
      </c>
      <c r="BB22" s="256" t="str">
        <f t="shared" si="2"/>
        <v/>
      </c>
      <c r="BC22" s="256" t="str">
        <f t="shared" si="2"/>
        <v/>
      </c>
      <c r="BD22" s="256" t="str">
        <f t="shared" si="2"/>
        <v/>
      </c>
      <c r="BE22" s="257" t="str">
        <f t="shared" si="2"/>
        <v/>
      </c>
    </row>
    <row r="23" spans="1:58" s="4" customFormat="1" ht="18" customHeight="1">
      <c r="A23" s="438" t="s">
        <v>198</v>
      </c>
      <c r="B23" s="439"/>
      <c r="C23" s="440"/>
      <c r="D23" s="215"/>
      <c r="E23" s="220"/>
      <c r="F23" s="220"/>
      <c r="G23" s="231"/>
      <c r="H23" s="214"/>
      <c r="I23" s="215"/>
      <c r="J23" s="220"/>
      <c r="K23" s="220"/>
      <c r="L23" s="220"/>
      <c r="M23" s="221"/>
      <c r="N23" s="215"/>
      <c r="O23" s="220"/>
      <c r="P23" s="220"/>
      <c r="Q23" s="220"/>
      <c r="R23" s="231"/>
      <c r="S23" s="256" t="str">
        <f t="shared" ref="S23:BE23" si="3">IF($I$33="しない",IF(IFERROR(S133,"")="","",S133),IF(IFERROR(S146,"")="","",S146))</f>
        <v/>
      </c>
      <c r="T23" s="256" t="str">
        <f t="shared" si="3"/>
        <v/>
      </c>
      <c r="U23" s="256" t="str">
        <f t="shared" si="3"/>
        <v/>
      </c>
      <c r="V23" s="256" t="str">
        <f t="shared" si="3"/>
        <v/>
      </c>
      <c r="W23" s="256" t="str">
        <f t="shared" si="3"/>
        <v/>
      </c>
      <c r="X23" s="256" t="str">
        <f t="shared" si="3"/>
        <v/>
      </c>
      <c r="Y23" s="256" t="str">
        <f t="shared" si="3"/>
        <v/>
      </c>
      <c r="Z23" s="256" t="str">
        <f t="shared" si="3"/>
        <v/>
      </c>
      <c r="AA23" s="256" t="str">
        <f t="shared" si="3"/>
        <v/>
      </c>
      <c r="AB23" s="256" t="str">
        <f t="shared" si="3"/>
        <v/>
      </c>
      <c r="AC23" s="256" t="str">
        <f t="shared" si="3"/>
        <v/>
      </c>
      <c r="AD23" s="256" t="str">
        <f t="shared" si="3"/>
        <v/>
      </c>
      <c r="AE23" s="256" t="str">
        <f t="shared" si="3"/>
        <v/>
      </c>
      <c r="AF23" s="256" t="str">
        <f t="shared" si="3"/>
        <v/>
      </c>
      <c r="AG23" s="256" t="str">
        <f t="shared" si="3"/>
        <v/>
      </c>
      <c r="AH23" s="256" t="str">
        <f t="shared" si="3"/>
        <v/>
      </c>
      <c r="AI23" s="256" t="str">
        <f t="shared" si="3"/>
        <v/>
      </c>
      <c r="AJ23" s="256" t="str">
        <f t="shared" si="3"/>
        <v/>
      </c>
      <c r="AK23" s="256" t="str">
        <f t="shared" si="3"/>
        <v/>
      </c>
      <c r="AL23" s="256" t="str">
        <f t="shared" si="3"/>
        <v/>
      </c>
      <c r="AM23" s="256" t="str">
        <f t="shared" si="3"/>
        <v/>
      </c>
      <c r="AN23" s="256" t="str">
        <f t="shared" si="3"/>
        <v/>
      </c>
      <c r="AO23" s="256" t="str">
        <f t="shared" si="3"/>
        <v/>
      </c>
      <c r="AP23" s="256" t="str">
        <f t="shared" si="3"/>
        <v/>
      </c>
      <c r="AQ23" s="256" t="str">
        <f t="shared" si="3"/>
        <v/>
      </c>
      <c r="AR23" s="256" t="str">
        <f t="shared" si="3"/>
        <v/>
      </c>
      <c r="AS23" s="256" t="str">
        <f t="shared" si="3"/>
        <v/>
      </c>
      <c r="AT23" s="256" t="str">
        <f t="shared" si="3"/>
        <v/>
      </c>
      <c r="AU23" s="256" t="str">
        <f t="shared" si="3"/>
        <v/>
      </c>
      <c r="AV23" s="256" t="str">
        <f t="shared" si="3"/>
        <v/>
      </c>
      <c r="AW23" s="256" t="str">
        <f t="shared" si="3"/>
        <v/>
      </c>
      <c r="AX23" s="256" t="str">
        <f t="shared" si="3"/>
        <v/>
      </c>
      <c r="AY23" s="256" t="str">
        <f t="shared" si="3"/>
        <v/>
      </c>
      <c r="AZ23" s="256" t="str">
        <f t="shared" si="3"/>
        <v/>
      </c>
      <c r="BA23" s="256" t="str">
        <f t="shared" si="3"/>
        <v/>
      </c>
      <c r="BB23" s="256" t="str">
        <f t="shared" si="3"/>
        <v/>
      </c>
      <c r="BC23" s="256" t="str">
        <f t="shared" si="3"/>
        <v/>
      </c>
      <c r="BD23" s="256" t="str">
        <f t="shared" si="3"/>
        <v/>
      </c>
      <c r="BE23" s="257" t="str">
        <f t="shared" si="3"/>
        <v/>
      </c>
    </row>
    <row r="24" spans="1:58" s="4" customFormat="1" ht="18" customHeight="1">
      <c r="A24" s="444" t="s">
        <v>359</v>
      </c>
      <c r="B24" s="445"/>
      <c r="C24" s="445"/>
      <c r="D24" s="395"/>
      <c r="E24" s="393"/>
      <c r="F24" s="393"/>
      <c r="G24" s="231"/>
      <c r="H24" s="397"/>
      <c r="I24" s="395"/>
      <c r="J24" s="393"/>
      <c r="K24" s="393"/>
      <c r="L24" s="393"/>
      <c r="M24" s="391"/>
      <c r="N24" s="395"/>
      <c r="O24" s="393"/>
      <c r="P24" s="393"/>
      <c r="Q24" s="393"/>
      <c r="R24" s="231"/>
      <c r="S24" s="255" t="str">
        <f ca="1">IFERROR(E223,"")</f>
        <v/>
      </c>
      <c r="T24" s="255" t="str">
        <f t="shared" ref="T24:AD27" ca="1" si="4">IFERROR(F223,"")</f>
        <v/>
      </c>
      <c r="U24" s="255" t="str">
        <f t="shared" ca="1" si="4"/>
        <v/>
      </c>
      <c r="V24" s="255" t="str">
        <f t="shared" ca="1" si="4"/>
        <v/>
      </c>
      <c r="W24" s="255" t="str">
        <f t="shared" ca="1" si="4"/>
        <v/>
      </c>
      <c r="X24" s="255" t="str">
        <f t="shared" ca="1" si="4"/>
        <v/>
      </c>
      <c r="Y24" s="255" t="str">
        <f t="shared" ca="1" si="4"/>
        <v/>
      </c>
      <c r="Z24" s="255" t="str">
        <f t="shared" ca="1" si="4"/>
        <v/>
      </c>
      <c r="AA24" s="255" t="str">
        <f t="shared" ca="1" si="4"/>
        <v/>
      </c>
      <c r="AB24" s="255" t="str">
        <f t="shared" ca="1" si="4"/>
        <v/>
      </c>
      <c r="AC24" s="255" t="str">
        <f t="shared" ca="1" si="4"/>
        <v/>
      </c>
      <c r="AD24" s="255" t="str">
        <f t="shared" ca="1" si="4"/>
        <v/>
      </c>
      <c r="AE24" s="255" t="str">
        <f t="shared" ref="AE24:AE27" ca="1" si="5">IFERROR(Q223,"")</f>
        <v/>
      </c>
      <c r="AF24" s="255" t="str">
        <f t="shared" ref="AF24:AF27" ca="1" si="6">IFERROR(R223,"")</f>
        <v/>
      </c>
      <c r="AG24" s="255" t="str">
        <f t="shared" ref="AG24:AG27" ca="1" si="7">IFERROR(S223,"")</f>
        <v/>
      </c>
      <c r="AH24" s="255" t="str">
        <f t="shared" ref="AH24:AH27" ca="1" si="8">IFERROR(T223,"")</f>
        <v/>
      </c>
      <c r="AI24" s="255" t="str">
        <f t="shared" ref="AI24:AI27" ca="1" si="9">IFERROR(U223,"")</f>
        <v/>
      </c>
      <c r="AJ24" s="255" t="str">
        <f t="shared" ref="AJ24:AJ27" ca="1" si="10">IFERROR(V223,"")</f>
        <v/>
      </c>
      <c r="AK24" s="255" t="str">
        <f t="shared" ref="AK24:AK27" ca="1" si="11">IFERROR(W223,"")</f>
        <v/>
      </c>
      <c r="AL24" s="255" t="str">
        <f t="shared" ref="AL24:AL27" ca="1" si="12">IFERROR(X223,"")</f>
        <v/>
      </c>
      <c r="AM24" s="255" t="str">
        <f t="shared" ref="AM24:AM27" ca="1" si="13">IFERROR(Y223,"")</f>
        <v/>
      </c>
      <c r="AN24" s="255" t="str">
        <f t="shared" ref="AN24:AN27" ca="1" si="14">IFERROR(Z223,"")</f>
        <v/>
      </c>
      <c r="AO24" s="255" t="str">
        <f t="shared" ref="AO24:AO27" ca="1" si="15">IFERROR(AA223,"")</f>
        <v/>
      </c>
      <c r="AP24" s="255" t="str">
        <f t="shared" ref="AP24:AQ27" ca="1" si="16">IFERROR(AB223,"")</f>
        <v/>
      </c>
      <c r="AQ24" s="255" t="str">
        <f t="shared" ca="1" si="16"/>
        <v/>
      </c>
      <c r="AR24" s="255" t="str">
        <f t="shared" ref="AR24:AR27" ca="1" si="17">IFERROR(AD223,"")</f>
        <v/>
      </c>
      <c r="AS24" s="255" t="str">
        <f t="shared" ref="AS24:AS27" ca="1" si="18">IFERROR(AE223,"")</f>
        <v/>
      </c>
      <c r="AT24" s="255" t="str">
        <f t="shared" ref="AT24:AT27" ca="1" si="19">IFERROR(AF223,"")</f>
        <v/>
      </c>
      <c r="AU24" s="255" t="str">
        <f t="shared" ref="AU24:AU27" ca="1" si="20">IFERROR(AG223,"")</f>
        <v/>
      </c>
      <c r="AV24" s="255" t="str">
        <f t="shared" ref="AV24:AV27" ca="1" si="21">IFERROR(AH223,"")</f>
        <v/>
      </c>
      <c r="AW24" s="255" t="str">
        <f t="shared" ref="AW24:AW27" ca="1" si="22">IFERROR(AI223,"")</f>
        <v/>
      </c>
      <c r="AX24" s="255" t="str">
        <f t="shared" ref="AX24:AX27" ca="1" si="23">IFERROR(AJ223,"")</f>
        <v/>
      </c>
      <c r="AY24" s="255" t="str">
        <f t="shared" ref="AY24:AY27" ca="1" si="24">IFERROR(AK223,"")</f>
        <v/>
      </c>
      <c r="AZ24" s="255" t="str">
        <f t="shared" ref="AZ24:AZ27" ca="1" si="25">IFERROR(AL223,"")</f>
        <v/>
      </c>
      <c r="BA24" s="255" t="str">
        <f t="shared" ref="BA24:BA27" ca="1" si="26">IFERROR(AM223,"")</f>
        <v/>
      </c>
      <c r="BB24" s="255" t="str">
        <f t="shared" ref="BB24:BC27" ca="1" si="27">IFERROR(AN223,"")</f>
        <v/>
      </c>
      <c r="BC24" s="255" t="str">
        <f t="shared" ca="1" si="27"/>
        <v/>
      </c>
      <c r="BD24" s="255" t="str">
        <f t="shared" ref="BD24:BD27" ca="1" si="28">IFERROR(AP223,"")</f>
        <v/>
      </c>
      <c r="BE24" s="255" t="str">
        <f t="shared" ref="BE24:BE27" ca="1" si="29">IFERROR(AQ223,"")</f>
        <v/>
      </c>
    </row>
    <row r="25" spans="1:58" s="4" customFormat="1" ht="18" customHeight="1">
      <c r="A25" s="444" t="s">
        <v>358</v>
      </c>
      <c r="B25" s="445"/>
      <c r="C25" s="445"/>
      <c r="D25" s="395"/>
      <c r="E25" s="393"/>
      <c r="F25" s="393"/>
      <c r="G25" s="231"/>
      <c r="H25" s="397"/>
      <c r="I25" s="395"/>
      <c r="J25" s="393"/>
      <c r="K25" s="393"/>
      <c r="L25" s="393"/>
      <c r="M25" s="391"/>
      <c r="N25" s="395"/>
      <c r="O25" s="393"/>
      <c r="P25" s="393"/>
      <c r="Q25" s="393"/>
      <c r="R25" s="231"/>
      <c r="S25" s="255" t="str">
        <f t="shared" ref="S25:S27" si="30">IFERROR(E224,"")</f>
        <v/>
      </c>
      <c r="T25" s="255" t="str">
        <f t="shared" si="4"/>
        <v/>
      </c>
      <c r="U25" s="255" t="str">
        <f t="shared" si="4"/>
        <v/>
      </c>
      <c r="V25" s="255" t="str">
        <f t="shared" si="4"/>
        <v/>
      </c>
      <c r="W25" s="255" t="str">
        <f t="shared" si="4"/>
        <v/>
      </c>
      <c r="X25" s="255" t="str">
        <f t="shared" si="4"/>
        <v/>
      </c>
      <c r="Y25" s="255" t="str">
        <f t="shared" si="4"/>
        <v/>
      </c>
      <c r="Z25" s="255" t="str">
        <f t="shared" si="4"/>
        <v/>
      </c>
      <c r="AA25" s="255" t="str">
        <f t="shared" si="4"/>
        <v/>
      </c>
      <c r="AB25" s="255" t="str">
        <f t="shared" si="4"/>
        <v/>
      </c>
      <c r="AC25" s="255" t="str">
        <f t="shared" si="4"/>
        <v/>
      </c>
      <c r="AD25" s="255" t="str">
        <f t="shared" si="4"/>
        <v/>
      </c>
      <c r="AE25" s="255" t="str">
        <f t="shared" si="5"/>
        <v/>
      </c>
      <c r="AF25" s="255" t="str">
        <f t="shared" si="6"/>
        <v/>
      </c>
      <c r="AG25" s="255" t="str">
        <f t="shared" si="7"/>
        <v/>
      </c>
      <c r="AH25" s="255" t="str">
        <f t="shared" si="8"/>
        <v/>
      </c>
      <c r="AI25" s="255" t="str">
        <f t="shared" si="9"/>
        <v/>
      </c>
      <c r="AJ25" s="255" t="str">
        <f t="shared" si="10"/>
        <v/>
      </c>
      <c r="AK25" s="255" t="str">
        <f t="shared" si="11"/>
        <v/>
      </c>
      <c r="AL25" s="255" t="str">
        <f t="shared" si="12"/>
        <v/>
      </c>
      <c r="AM25" s="255" t="str">
        <f t="shared" si="13"/>
        <v/>
      </c>
      <c r="AN25" s="255" t="str">
        <f t="shared" si="14"/>
        <v/>
      </c>
      <c r="AO25" s="255" t="str">
        <f t="shared" si="15"/>
        <v/>
      </c>
      <c r="AP25" s="255" t="str">
        <f t="shared" si="16"/>
        <v/>
      </c>
      <c r="AQ25" s="255" t="str">
        <f t="shared" si="16"/>
        <v/>
      </c>
      <c r="AR25" s="255" t="str">
        <f t="shared" si="17"/>
        <v/>
      </c>
      <c r="AS25" s="255" t="str">
        <f t="shared" si="18"/>
        <v/>
      </c>
      <c r="AT25" s="255" t="str">
        <f t="shared" si="19"/>
        <v/>
      </c>
      <c r="AU25" s="255" t="str">
        <f t="shared" si="20"/>
        <v/>
      </c>
      <c r="AV25" s="255" t="str">
        <f t="shared" si="21"/>
        <v/>
      </c>
      <c r="AW25" s="255" t="str">
        <f t="shared" si="22"/>
        <v/>
      </c>
      <c r="AX25" s="255" t="str">
        <f t="shared" si="23"/>
        <v/>
      </c>
      <c r="AY25" s="255" t="str">
        <f t="shared" si="24"/>
        <v/>
      </c>
      <c r="AZ25" s="255" t="str">
        <f t="shared" si="25"/>
        <v/>
      </c>
      <c r="BA25" s="255" t="str">
        <f t="shared" si="26"/>
        <v/>
      </c>
      <c r="BB25" s="255" t="str">
        <f t="shared" si="27"/>
        <v/>
      </c>
      <c r="BC25" s="255" t="str">
        <f t="shared" si="27"/>
        <v/>
      </c>
      <c r="BD25" s="255" t="str">
        <f t="shared" si="28"/>
        <v/>
      </c>
      <c r="BE25" s="255" t="str">
        <f t="shared" si="29"/>
        <v/>
      </c>
    </row>
    <row r="26" spans="1:58" s="4" customFormat="1" ht="18" customHeight="1">
      <c r="A26" s="444" t="s">
        <v>388</v>
      </c>
      <c r="B26" s="445"/>
      <c r="C26" s="445"/>
      <c r="D26" s="395"/>
      <c r="E26" s="393"/>
      <c r="F26" s="393"/>
      <c r="G26" s="231"/>
      <c r="H26" s="397"/>
      <c r="I26" s="395"/>
      <c r="J26" s="393"/>
      <c r="K26" s="393"/>
      <c r="L26" s="393"/>
      <c r="M26" s="391"/>
      <c r="N26" s="395"/>
      <c r="O26" s="393"/>
      <c r="P26" s="393"/>
      <c r="Q26" s="393"/>
      <c r="R26" s="231"/>
      <c r="S26" s="255" t="str">
        <f t="shared" si="30"/>
        <v/>
      </c>
      <c r="T26" s="255" t="str">
        <f t="shared" si="4"/>
        <v/>
      </c>
      <c r="U26" s="255" t="str">
        <f t="shared" si="4"/>
        <v/>
      </c>
      <c r="V26" s="255" t="str">
        <f t="shared" si="4"/>
        <v/>
      </c>
      <c r="W26" s="255" t="str">
        <f t="shared" si="4"/>
        <v/>
      </c>
      <c r="X26" s="255" t="str">
        <f t="shared" si="4"/>
        <v/>
      </c>
      <c r="Y26" s="255" t="str">
        <f t="shared" si="4"/>
        <v/>
      </c>
      <c r="Z26" s="255" t="str">
        <f t="shared" si="4"/>
        <v/>
      </c>
      <c r="AA26" s="255" t="str">
        <f t="shared" si="4"/>
        <v/>
      </c>
      <c r="AB26" s="255" t="str">
        <f t="shared" si="4"/>
        <v/>
      </c>
      <c r="AC26" s="255" t="str">
        <f t="shared" si="4"/>
        <v/>
      </c>
      <c r="AD26" s="255" t="str">
        <f t="shared" si="4"/>
        <v/>
      </c>
      <c r="AE26" s="255" t="str">
        <f t="shared" si="5"/>
        <v/>
      </c>
      <c r="AF26" s="255" t="str">
        <f t="shared" si="6"/>
        <v/>
      </c>
      <c r="AG26" s="255" t="str">
        <f t="shared" si="7"/>
        <v/>
      </c>
      <c r="AH26" s="255" t="str">
        <f t="shared" si="8"/>
        <v/>
      </c>
      <c r="AI26" s="255" t="str">
        <f t="shared" si="9"/>
        <v/>
      </c>
      <c r="AJ26" s="255" t="str">
        <f t="shared" si="10"/>
        <v/>
      </c>
      <c r="AK26" s="255" t="str">
        <f t="shared" si="11"/>
        <v/>
      </c>
      <c r="AL26" s="255" t="str">
        <f t="shared" si="12"/>
        <v/>
      </c>
      <c r="AM26" s="255" t="str">
        <f t="shared" si="13"/>
        <v/>
      </c>
      <c r="AN26" s="255" t="str">
        <f t="shared" si="14"/>
        <v/>
      </c>
      <c r="AO26" s="255" t="str">
        <f t="shared" si="15"/>
        <v/>
      </c>
      <c r="AP26" s="255" t="str">
        <f t="shared" si="16"/>
        <v/>
      </c>
      <c r="AQ26" s="255" t="str">
        <f t="shared" si="16"/>
        <v/>
      </c>
      <c r="AR26" s="255" t="str">
        <f t="shared" si="17"/>
        <v/>
      </c>
      <c r="AS26" s="255" t="str">
        <f t="shared" si="18"/>
        <v/>
      </c>
      <c r="AT26" s="255" t="str">
        <f t="shared" si="19"/>
        <v/>
      </c>
      <c r="AU26" s="255" t="str">
        <f t="shared" si="20"/>
        <v/>
      </c>
      <c r="AV26" s="255" t="str">
        <f t="shared" si="21"/>
        <v/>
      </c>
      <c r="AW26" s="255" t="str">
        <f t="shared" si="22"/>
        <v/>
      </c>
      <c r="AX26" s="255" t="str">
        <f t="shared" si="23"/>
        <v/>
      </c>
      <c r="AY26" s="255" t="str">
        <f t="shared" si="24"/>
        <v/>
      </c>
      <c r="AZ26" s="255" t="str">
        <f t="shared" si="25"/>
        <v/>
      </c>
      <c r="BA26" s="255" t="str">
        <f t="shared" si="26"/>
        <v/>
      </c>
      <c r="BB26" s="255" t="str">
        <f t="shared" si="27"/>
        <v/>
      </c>
      <c r="BC26" s="255" t="str">
        <f t="shared" si="27"/>
        <v/>
      </c>
      <c r="BD26" s="255" t="str">
        <f t="shared" si="28"/>
        <v/>
      </c>
      <c r="BE26" s="255" t="str">
        <f t="shared" si="29"/>
        <v/>
      </c>
    </row>
    <row r="27" spans="1:58" s="4" customFormat="1" ht="18" customHeight="1" thickBot="1">
      <c r="A27" s="456" t="s">
        <v>405</v>
      </c>
      <c r="B27" s="457"/>
      <c r="C27" s="457"/>
      <c r="D27" s="396"/>
      <c r="E27" s="392"/>
      <c r="F27" s="392"/>
      <c r="G27" s="398"/>
      <c r="H27" s="388"/>
      <c r="I27" s="396"/>
      <c r="J27" s="392"/>
      <c r="K27" s="392"/>
      <c r="L27" s="392"/>
      <c r="M27" s="394"/>
      <c r="N27" s="396"/>
      <c r="O27" s="392"/>
      <c r="P27" s="392"/>
      <c r="Q27" s="392"/>
      <c r="R27" s="398"/>
      <c r="S27" s="255" t="str">
        <f t="shared" si="30"/>
        <v/>
      </c>
      <c r="T27" s="255" t="str">
        <f t="shared" si="4"/>
        <v/>
      </c>
      <c r="U27" s="255" t="str">
        <f t="shared" si="4"/>
        <v/>
      </c>
      <c r="V27" s="255" t="str">
        <f t="shared" si="4"/>
        <v/>
      </c>
      <c r="W27" s="255" t="str">
        <f t="shared" si="4"/>
        <v/>
      </c>
      <c r="X27" s="255" t="str">
        <f t="shared" si="4"/>
        <v/>
      </c>
      <c r="Y27" s="255" t="str">
        <f t="shared" si="4"/>
        <v/>
      </c>
      <c r="Z27" s="255" t="str">
        <f t="shared" si="4"/>
        <v/>
      </c>
      <c r="AA27" s="255" t="str">
        <f t="shared" si="4"/>
        <v/>
      </c>
      <c r="AB27" s="255" t="str">
        <f t="shared" si="4"/>
        <v/>
      </c>
      <c r="AC27" s="255" t="str">
        <f t="shared" si="4"/>
        <v/>
      </c>
      <c r="AD27" s="255" t="str">
        <f t="shared" si="4"/>
        <v/>
      </c>
      <c r="AE27" s="255" t="str">
        <f t="shared" si="5"/>
        <v/>
      </c>
      <c r="AF27" s="255" t="str">
        <f t="shared" si="6"/>
        <v/>
      </c>
      <c r="AG27" s="255" t="str">
        <f t="shared" si="7"/>
        <v/>
      </c>
      <c r="AH27" s="255" t="str">
        <f t="shared" si="8"/>
        <v/>
      </c>
      <c r="AI27" s="255" t="str">
        <f t="shared" si="9"/>
        <v/>
      </c>
      <c r="AJ27" s="255" t="str">
        <f t="shared" si="10"/>
        <v/>
      </c>
      <c r="AK27" s="255" t="str">
        <f t="shared" si="11"/>
        <v/>
      </c>
      <c r="AL27" s="255" t="str">
        <f t="shared" si="12"/>
        <v/>
      </c>
      <c r="AM27" s="255" t="str">
        <f t="shared" si="13"/>
        <v/>
      </c>
      <c r="AN27" s="255" t="str">
        <f t="shared" si="14"/>
        <v/>
      </c>
      <c r="AO27" s="255" t="str">
        <f t="shared" si="15"/>
        <v/>
      </c>
      <c r="AP27" s="255" t="str">
        <f t="shared" si="16"/>
        <v/>
      </c>
      <c r="AQ27" s="255" t="str">
        <f t="shared" si="16"/>
        <v/>
      </c>
      <c r="AR27" s="255" t="str">
        <f t="shared" si="17"/>
        <v/>
      </c>
      <c r="AS27" s="255" t="str">
        <f t="shared" si="18"/>
        <v/>
      </c>
      <c r="AT27" s="255" t="str">
        <f t="shared" si="19"/>
        <v/>
      </c>
      <c r="AU27" s="255" t="str">
        <f t="shared" si="20"/>
        <v/>
      </c>
      <c r="AV27" s="255" t="str">
        <f t="shared" si="21"/>
        <v/>
      </c>
      <c r="AW27" s="255" t="str">
        <f t="shared" si="22"/>
        <v/>
      </c>
      <c r="AX27" s="255" t="str">
        <f t="shared" si="23"/>
        <v/>
      </c>
      <c r="AY27" s="255" t="str">
        <f t="shared" si="24"/>
        <v/>
      </c>
      <c r="AZ27" s="255" t="str">
        <f t="shared" si="25"/>
        <v/>
      </c>
      <c r="BA27" s="255" t="str">
        <f t="shared" si="26"/>
        <v/>
      </c>
      <c r="BB27" s="255" t="str">
        <f t="shared" si="27"/>
        <v/>
      </c>
      <c r="BC27" s="255" t="str">
        <f t="shared" si="27"/>
        <v/>
      </c>
      <c r="BD27" s="255" t="str">
        <f t="shared" si="28"/>
        <v/>
      </c>
      <c r="BE27" s="255" t="str">
        <f t="shared" si="29"/>
        <v/>
      </c>
    </row>
    <row r="28" spans="1:58" ht="18" hidden="1" customHeight="1">
      <c r="A28" s="853" t="s">
        <v>196</v>
      </c>
      <c r="B28" s="854"/>
      <c r="C28" s="855"/>
      <c r="D28" s="215"/>
      <c r="E28" s="220"/>
      <c r="F28" s="220"/>
      <c r="G28" s="231"/>
      <c r="H28" s="214"/>
      <c r="I28" s="215"/>
      <c r="J28" s="220"/>
      <c r="K28" s="220"/>
      <c r="L28" s="220"/>
      <c r="M28" s="221"/>
      <c r="N28" s="215"/>
      <c r="O28" s="220"/>
      <c r="P28" s="220"/>
      <c r="Q28" s="220"/>
      <c r="R28" s="231"/>
      <c r="S28" s="255" t="str">
        <f t="shared" ref="S28:BE28" ca="1" si="31">IF($I$32="しない",IF(IFERROR(S147,"")="","",S147),IF(IFERROR(S143,"")="","",S143))</f>
        <v/>
      </c>
      <c r="T28" s="256" t="str">
        <f t="shared" ca="1" si="31"/>
        <v/>
      </c>
      <c r="U28" s="256" t="str">
        <f t="shared" ca="1" si="31"/>
        <v/>
      </c>
      <c r="V28" s="256" t="str">
        <f t="shared" ca="1" si="31"/>
        <v/>
      </c>
      <c r="W28" s="256" t="str">
        <f t="shared" ca="1" si="31"/>
        <v/>
      </c>
      <c r="X28" s="256" t="str">
        <f t="shared" ca="1" si="31"/>
        <v/>
      </c>
      <c r="Y28" s="256" t="str">
        <f t="shared" ca="1" si="31"/>
        <v/>
      </c>
      <c r="Z28" s="256" t="str">
        <f t="shared" ca="1" si="31"/>
        <v/>
      </c>
      <c r="AA28" s="256" t="str">
        <f t="shared" ca="1" si="31"/>
        <v/>
      </c>
      <c r="AB28" s="256" t="str">
        <f t="shared" ca="1" si="31"/>
        <v/>
      </c>
      <c r="AC28" s="256" t="str">
        <f t="shared" ca="1" si="31"/>
        <v/>
      </c>
      <c r="AD28" s="256" t="str">
        <f t="shared" ca="1" si="31"/>
        <v/>
      </c>
      <c r="AE28" s="256" t="str">
        <f t="shared" ca="1" si="31"/>
        <v/>
      </c>
      <c r="AF28" s="256" t="str">
        <f t="shared" ca="1" si="31"/>
        <v/>
      </c>
      <c r="AG28" s="256" t="str">
        <f t="shared" ca="1" si="31"/>
        <v/>
      </c>
      <c r="AH28" s="256" t="str">
        <f t="shared" ca="1" si="31"/>
        <v/>
      </c>
      <c r="AI28" s="256" t="str">
        <f t="shared" ca="1" si="31"/>
        <v/>
      </c>
      <c r="AJ28" s="256" t="str">
        <f t="shared" ca="1" si="31"/>
        <v/>
      </c>
      <c r="AK28" s="256" t="str">
        <f t="shared" ca="1" si="31"/>
        <v/>
      </c>
      <c r="AL28" s="256" t="str">
        <f t="shared" ca="1" si="31"/>
        <v/>
      </c>
      <c r="AM28" s="256" t="str">
        <f t="shared" ca="1" si="31"/>
        <v/>
      </c>
      <c r="AN28" s="256" t="str">
        <f t="shared" ca="1" si="31"/>
        <v/>
      </c>
      <c r="AO28" s="256" t="str">
        <f t="shared" ca="1" si="31"/>
        <v/>
      </c>
      <c r="AP28" s="256" t="str">
        <f t="shared" ca="1" si="31"/>
        <v/>
      </c>
      <c r="AQ28" s="256" t="str">
        <f t="shared" ca="1" si="31"/>
        <v/>
      </c>
      <c r="AR28" s="256" t="str">
        <f t="shared" ca="1" si="31"/>
        <v/>
      </c>
      <c r="AS28" s="256" t="str">
        <f t="shared" ca="1" si="31"/>
        <v/>
      </c>
      <c r="AT28" s="256" t="str">
        <f t="shared" ca="1" si="31"/>
        <v/>
      </c>
      <c r="AU28" s="256" t="str">
        <f t="shared" ca="1" si="31"/>
        <v/>
      </c>
      <c r="AV28" s="256" t="str">
        <f t="shared" ca="1" si="31"/>
        <v/>
      </c>
      <c r="AW28" s="256" t="str">
        <f t="shared" ca="1" si="31"/>
        <v/>
      </c>
      <c r="AX28" s="256" t="str">
        <f t="shared" ca="1" si="31"/>
        <v/>
      </c>
      <c r="AY28" s="256" t="str">
        <f t="shared" ca="1" si="31"/>
        <v/>
      </c>
      <c r="AZ28" s="256" t="str">
        <f t="shared" ca="1" si="31"/>
        <v/>
      </c>
      <c r="BA28" s="256" t="str">
        <f t="shared" ca="1" si="31"/>
        <v/>
      </c>
      <c r="BB28" s="256" t="str">
        <f t="shared" ca="1" si="31"/>
        <v/>
      </c>
      <c r="BC28" s="256" t="str">
        <f t="shared" ca="1" si="31"/>
        <v/>
      </c>
      <c r="BD28" s="256" t="str">
        <f t="shared" ca="1" si="31"/>
        <v/>
      </c>
      <c r="BE28" s="257" t="str">
        <f t="shared" ca="1" si="31"/>
        <v/>
      </c>
    </row>
    <row r="29" spans="1:58" ht="18" hidden="1" customHeight="1">
      <c r="A29" s="755" t="s">
        <v>200</v>
      </c>
      <c r="B29" s="511"/>
      <c r="C29" s="613"/>
      <c r="D29" s="215"/>
      <c r="E29" s="220"/>
      <c r="F29" s="220"/>
      <c r="G29" s="231"/>
      <c r="H29" s="214"/>
      <c r="I29" s="215"/>
      <c r="J29" s="220"/>
      <c r="K29" s="220"/>
      <c r="L29" s="220"/>
      <c r="M29" s="221"/>
      <c r="N29" s="215"/>
      <c r="O29" s="220"/>
      <c r="P29" s="220"/>
      <c r="Q29" s="220"/>
      <c r="R29" s="231"/>
      <c r="S29" s="255" t="str">
        <f t="shared" ref="S29:BE29" ca="1" si="32">IF($I$32="しない",IF(IFERROR(S148,"")="","",S148),IF(IFERROR(S144,"")="","",S144))</f>
        <v/>
      </c>
      <c r="T29" s="256" t="str">
        <f t="shared" ca="1" si="32"/>
        <v/>
      </c>
      <c r="U29" s="256" t="str">
        <f t="shared" ca="1" si="32"/>
        <v/>
      </c>
      <c r="V29" s="256" t="str">
        <f t="shared" ca="1" si="32"/>
        <v/>
      </c>
      <c r="W29" s="256" t="str">
        <f t="shared" ca="1" si="32"/>
        <v/>
      </c>
      <c r="X29" s="256" t="str">
        <f t="shared" ca="1" si="32"/>
        <v/>
      </c>
      <c r="Y29" s="256" t="str">
        <f t="shared" ca="1" si="32"/>
        <v/>
      </c>
      <c r="Z29" s="256" t="str">
        <f t="shared" ca="1" si="32"/>
        <v/>
      </c>
      <c r="AA29" s="256" t="str">
        <f t="shared" ca="1" si="32"/>
        <v/>
      </c>
      <c r="AB29" s="256" t="str">
        <f t="shared" ca="1" si="32"/>
        <v/>
      </c>
      <c r="AC29" s="256" t="str">
        <f t="shared" ca="1" si="32"/>
        <v/>
      </c>
      <c r="AD29" s="256" t="str">
        <f t="shared" ca="1" si="32"/>
        <v/>
      </c>
      <c r="AE29" s="256" t="str">
        <f t="shared" ca="1" si="32"/>
        <v/>
      </c>
      <c r="AF29" s="256" t="str">
        <f t="shared" ca="1" si="32"/>
        <v/>
      </c>
      <c r="AG29" s="256" t="str">
        <f t="shared" ca="1" si="32"/>
        <v/>
      </c>
      <c r="AH29" s="256" t="str">
        <f t="shared" ca="1" si="32"/>
        <v/>
      </c>
      <c r="AI29" s="256" t="str">
        <f t="shared" ca="1" si="32"/>
        <v/>
      </c>
      <c r="AJ29" s="256" t="str">
        <f t="shared" ca="1" si="32"/>
        <v/>
      </c>
      <c r="AK29" s="256" t="str">
        <f t="shared" ca="1" si="32"/>
        <v/>
      </c>
      <c r="AL29" s="256" t="str">
        <f t="shared" ca="1" si="32"/>
        <v/>
      </c>
      <c r="AM29" s="256" t="str">
        <f t="shared" ca="1" si="32"/>
        <v/>
      </c>
      <c r="AN29" s="256" t="str">
        <f t="shared" ca="1" si="32"/>
        <v/>
      </c>
      <c r="AO29" s="256" t="str">
        <f t="shared" ca="1" si="32"/>
        <v/>
      </c>
      <c r="AP29" s="256" t="str">
        <f t="shared" ca="1" si="32"/>
        <v/>
      </c>
      <c r="AQ29" s="256" t="str">
        <f t="shared" ca="1" si="32"/>
        <v/>
      </c>
      <c r="AR29" s="256" t="str">
        <f t="shared" ca="1" si="32"/>
        <v/>
      </c>
      <c r="AS29" s="256" t="str">
        <f t="shared" ca="1" si="32"/>
        <v/>
      </c>
      <c r="AT29" s="256" t="str">
        <f t="shared" ca="1" si="32"/>
        <v/>
      </c>
      <c r="AU29" s="256" t="str">
        <f t="shared" ca="1" si="32"/>
        <v/>
      </c>
      <c r="AV29" s="256" t="str">
        <f t="shared" ca="1" si="32"/>
        <v/>
      </c>
      <c r="AW29" s="256" t="str">
        <f t="shared" ca="1" si="32"/>
        <v/>
      </c>
      <c r="AX29" s="256" t="str">
        <f t="shared" ca="1" si="32"/>
        <v/>
      </c>
      <c r="AY29" s="256" t="str">
        <f t="shared" ca="1" si="32"/>
        <v/>
      </c>
      <c r="AZ29" s="256" t="str">
        <f t="shared" ca="1" si="32"/>
        <v/>
      </c>
      <c r="BA29" s="256" t="str">
        <f t="shared" ca="1" si="32"/>
        <v/>
      </c>
      <c r="BB29" s="256" t="str">
        <f t="shared" ca="1" si="32"/>
        <v/>
      </c>
      <c r="BC29" s="256" t="str">
        <f t="shared" ca="1" si="32"/>
        <v/>
      </c>
      <c r="BD29" s="256" t="str">
        <f t="shared" ca="1" si="32"/>
        <v/>
      </c>
      <c r="BE29" s="257" t="str">
        <f t="shared" ca="1" si="32"/>
        <v/>
      </c>
      <c r="BF29" s="212"/>
    </row>
    <row r="30" spans="1:58" ht="18" hidden="1" customHeight="1" thickBot="1">
      <c r="A30" s="856" t="s">
        <v>201</v>
      </c>
      <c r="B30" s="857"/>
      <c r="C30" s="858"/>
      <c r="D30" s="219"/>
      <c r="E30" s="232"/>
      <c r="F30" s="232"/>
      <c r="G30" s="131"/>
      <c r="H30" s="218"/>
      <c r="I30" s="215"/>
      <c r="J30" s="220"/>
      <c r="K30" s="220"/>
      <c r="L30" s="220"/>
      <c r="M30" s="221"/>
      <c r="N30" s="219"/>
      <c r="O30" s="232"/>
      <c r="P30" s="232"/>
      <c r="Q30" s="232"/>
      <c r="R30" s="131"/>
      <c r="S30" s="258" t="str">
        <f t="shared" ref="S30:BE30" ca="1" si="33">IF($I$32="しない",IF(IFERROR(S149,"")="","",S149),IF(IFERROR(S145,"")="","",S145))</f>
        <v/>
      </c>
      <c r="T30" s="259" t="str">
        <f t="shared" ca="1" si="33"/>
        <v/>
      </c>
      <c r="U30" s="259" t="str">
        <f t="shared" ca="1" si="33"/>
        <v/>
      </c>
      <c r="V30" s="259" t="str">
        <f t="shared" ca="1" si="33"/>
        <v/>
      </c>
      <c r="W30" s="259" t="str">
        <f t="shared" ca="1" si="33"/>
        <v/>
      </c>
      <c r="X30" s="259" t="str">
        <f t="shared" ca="1" si="33"/>
        <v/>
      </c>
      <c r="Y30" s="259" t="str">
        <f t="shared" ca="1" si="33"/>
        <v/>
      </c>
      <c r="Z30" s="259" t="str">
        <f t="shared" ca="1" si="33"/>
        <v/>
      </c>
      <c r="AA30" s="259" t="str">
        <f t="shared" ca="1" si="33"/>
        <v/>
      </c>
      <c r="AB30" s="259" t="str">
        <f t="shared" ca="1" si="33"/>
        <v/>
      </c>
      <c r="AC30" s="259" t="str">
        <f t="shared" ca="1" si="33"/>
        <v/>
      </c>
      <c r="AD30" s="259" t="str">
        <f t="shared" ca="1" si="33"/>
        <v/>
      </c>
      <c r="AE30" s="259" t="str">
        <f t="shared" ca="1" si="33"/>
        <v/>
      </c>
      <c r="AF30" s="259" t="str">
        <f t="shared" ca="1" si="33"/>
        <v/>
      </c>
      <c r="AG30" s="259" t="str">
        <f t="shared" ca="1" si="33"/>
        <v/>
      </c>
      <c r="AH30" s="259" t="str">
        <f t="shared" ca="1" si="33"/>
        <v/>
      </c>
      <c r="AI30" s="259" t="str">
        <f t="shared" ca="1" si="33"/>
        <v/>
      </c>
      <c r="AJ30" s="259" t="str">
        <f t="shared" ca="1" si="33"/>
        <v/>
      </c>
      <c r="AK30" s="259" t="str">
        <f t="shared" ca="1" si="33"/>
        <v/>
      </c>
      <c r="AL30" s="259" t="str">
        <f t="shared" ca="1" si="33"/>
        <v/>
      </c>
      <c r="AM30" s="259" t="str">
        <f t="shared" ca="1" si="33"/>
        <v/>
      </c>
      <c r="AN30" s="259" t="str">
        <f t="shared" ca="1" si="33"/>
        <v/>
      </c>
      <c r="AO30" s="259" t="str">
        <f t="shared" ca="1" si="33"/>
        <v/>
      </c>
      <c r="AP30" s="259" t="str">
        <f t="shared" ca="1" si="33"/>
        <v/>
      </c>
      <c r="AQ30" s="259" t="str">
        <f t="shared" ca="1" si="33"/>
        <v/>
      </c>
      <c r="AR30" s="259" t="str">
        <f t="shared" ca="1" si="33"/>
        <v/>
      </c>
      <c r="AS30" s="259" t="str">
        <f t="shared" ca="1" si="33"/>
        <v/>
      </c>
      <c r="AT30" s="259" t="str">
        <f t="shared" ca="1" si="33"/>
        <v/>
      </c>
      <c r="AU30" s="259" t="str">
        <f t="shared" ca="1" si="33"/>
        <v/>
      </c>
      <c r="AV30" s="259" t="str">
        <f t="shared" ca="1" si="33"/>
        <v/>
      </c>
      <c r="AW30" s="259" t="str">
        <f t="shared" ca="1" si="33"/>
        <v/>
      </c>
      <c r="AX30" s="259" t="str">
        <f t="shared" ca="1" si="33"/>
        <v/>
      </c>
      <c r="AY30" s="259" t="str">
        <f t="shared" ca="1" si="33"/>
        <v/>
      </c>
      <c r="AZ30" s="259" t="str">
        <f t="shared" ca="1" si="33"/>
        <v/>
      </c>
      <c r="BA30" s="259" t="str">
        <f t="shared" ca="1" si="33"/>
        <v/>
      </c>
      <c r="BB30" s="259" t="str">
        <f t="shared" ca="1" si="33"/>
        <v/>
      </c>
      <c r="BC30" s="259" t="str">
        <f t="shared" ca="1" si="33"/>
        <v/>
      </c>
      <c r="BD30" s="259" t="str">
        <f t="shared" ca="1" si="33"/>
        <v/>
      </c>
      <c r="BE30" s="260" t="str">
        <f t="shared" ca="1" si="33"/>
        <v/>
      </c>
    </row>
    <row r="31" spans="1:58" ht="18" hidden="1" customHeight="1" thickBot="1">
      <c r="A31" s="608" t="s">
        <v>190</v>
      </c>
      <c r="B31" s="609"/>
      <c r="C31" s="609"/>
      <c r="D31" s="609"/>
      <c r="E31" s="609"/>
      <c r="F31" s="609"/>
      <c r="G31" s="609"/>
      <c r="H31" s="859"/>
      <c r="I31" s="872">
        <v>1</v>
      </c>
      <c r="J31" s="872"/>
      <c r="K31" s="872"/>
      <c r="L31" s="872"/>
      <c r="M31" s="247" t="s">
        <v>191</v>
      </c>
      <c r="N31" s="834" t="s">
        <v>208</v>
      </c>
      <c r="O31" s="835"/>
      <c r="P31" s="835"/>
      <c r="Q31" s="835"/>
      <c r="R31" s="835"/>
      <c r="S31" s="873" t="str">
        <f>IF(L2="","",#REF!)</f>
        <v/>
      </c>
      <c r="T31" s="873"/>
      <c r="U31" s="873"/>
      <c r="V31" s="87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874"/>
      <c r="X31" s="874"/>
      <c r="Y31" s="874"/>
      <c r="Z31" s="874"/>
      <c r="AA31" s="875"/>
      <c r="AB31" s="834" t="s">
        <v>209</v>
      </c>
      <c r="AC31" s="835"/>
      <c r="AD31" s="835"/>
      <c r="AE31" s="835"/>
      <c r="AF31" s="835"/>
      <c r="AG31" s="880" t="str">
        <f>IF(L2="","",#REF!)</f>
        <v/>
      </c>
      <c r="AH31" s="880"/>
      <c r="AI31" s="880"/>
      <c r="AJ31" s="87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874"/>
      <c r="AL31" s="874"/>
      <c r="AM31" s="874"/>
      <c r="AN31" s="874"/>
      <c r="AO31" s="875"/>
      <c r="AP31" s="883" t="e">
        <f>"目標アルコール分（"&amp;#REF!&amp;"度）の時の予測日本酒度"</f>
        <v>#REF!</v>
      </c>
      <c r="AQ31" s="884"/>
      <c r="AR31" s="884"/>
      <c r="AS31" s="884"/>
      <c r="AT31" s="884"/>
      <c r="AU31" s="884"/>
      <c r="AV31" s="884"/>
      <c r="AW31" s="884"/>
      <c r="AX31" s="885" t="str">
        <f>IF(COUNTA(S15:BE15)=0,"",IF(H153=0,"",H152+(#REF!-H153)/1.8*10))</f>
        <v/>
      </c>
      <c r="AY31" s="885"/>
      <c r="AZ31" s="885"/>
      <c r="BA31" s="860"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861"/>
      <c r="BC31" s="861"/>
      <c r="BD31" s="861"/>
      <c r="BE31" s="862"/>
    </row>
    <row r="32" spans="1:58" ht="18" hidden="1" customHeight="1" thickBot="1">
      <c r="A32" s="866" t="s">
        <v>202</v>
      </c>
      <c r="B32" s="867"/>
      <c r="C32" s="867"/>
      <c r="D32" s="867"/>
      <c r="E32" s="867"/>
      <c r="F32" s="867"/>
      <c r="G32" s="867"/>
      <c r="H32" s="868"/>
      <c r="I32" s="869" t="s">
        <v>264</v>
      </c>
      <c r="J32" s="869"/>
      <c r="K32" s="869"/>
      <c r="L32" s="869"/>
      <c r="M32" s="869"/>
      <c r="N32" s="870" t="s">
        <v>207</v>
      </c>
      <c r="O32" s="622"/>
      <c r="P32" s="622"/>
      <c r="Q32" s="622"/>
      <c r="R32" s="622"/>
      <c r="S32" s="871" t="str">
        <f>IF(F156="","",IF(COUNTA(S14:BE14)=0,"",F156))</f>
        <v/>
      </c>
      <c r="T32" s="871"/>
      <c r="U32" s="871"/>
      <c r="V32" s="876"/>
      <c r="W32" s="876"/>
      <c r="X32" s="876"/>
      <c r="Y32" s="876"/>
      <c r="Z32" s="876"/>
      <c r="AA32" s="877"/>
      <c r="AB32" s="870" t="s">
        <v>210</v>
      </c>
      <c r="AC32" s="622"/>
      <c r="AD32" s="622"/>
      <c r="AE32" s="622"/>
      <c r="AF32" s="622"/>
      <c r="AG32" s="871" t="str">
        <f>IF(F159="","",IF(COUNTA(S14:BE14)=0,"",F159))</f>
        <v/>
      </c>
      <c r="AH32" s="871"/>
      <c r="AI32" s="871"/>
      <c r="AJ32" s="876"/>
      <c r="AK32" s="876"/>
      <c r="AL32" s="876"/>
      <c r="AM32" s="876"/>
      <c r="AN32" s="876"/>
      <c r="AO32" s="877"/>
      <c r="AP32" s="178"/>
      <c r="AQ32" s="179"/>
      <c r="AR32" s="179"/>
      <c r="AS32" s="179"/>
      <c r="AT32" s="179"/>
      <c r="AU32" s="179"/>
      <c r="AV32" s="179"/>
      <c r="AW32" s="179"/>
      <c r="AX32" s="179"/>
      <c r="AY32" s="179"/>
      <c r="AZ32" s="179"/>
      <c r="BA32" s="863"/>
      <c r="BB32" s="864"/>
      <c r="BC32" s="864"/>
      <c r="BD32" s="864"/>
      <c r="BE32" s="865"/>
    </row>
    <row r="33" spans="1:58" ht="18" hidden="1" customHeight="1">
      <c r="A33" s="837" t="s">
        <v>263</v>
      </c>
      <c r="B33" s="838"/>
      <c r="C33" s="838"/>
      <c r="D33" s="838"/>
      <c r="E33" s="838"/>
      <c r="F33" s="838"/>
      <c r="G33" s="838"/>
      <c r="H33" s="839"/>
      <c r="I33" s="840" t="s">
        <v>270</v>
      </c>
      <c r="J33" s="841"/>
      <c r="K33" s="841"/>
      <c r="L33" s="841"/>
      <c r="M33" s="842"/>
      <c r="N33" s="843" t="s">
        <v>192</v>
      </c>
      <c r="O33" s="844"/>
      <c r="P33" s="844"/>
      <c r="Q33" s="844"/>
      <c r="R33" s="844"/>
      <c r="S33" s="845" t="str">
        <f>IF(S32="","",IF(F157="","",F157&amp;"日"))</f>
        <v/>
      </c>
      <c r="T33" s="845"/>
      <c r="U33" s="845"/>
      <c r="V33" s="878"/>
      <c r="W33" s="878"/>
      <c r="X33" s="878"/>
      <c r="Y33" s="878"/>
      <c r="Z33" s="878"/>
      <c r="AA33" s="879"/>
      <c r="AB33" s="843" t="s">
        <v>151</v>
      </c>
      <c r="AC33" s="844"/>
      <c r="AD33" s="844"/>
      <c r="AE33" s="844"/>
      <c r="AF33" s="844"/>
      <c r="AG33" s="845" t="str">
        <f>IF(AG32="","",IF(F160="","",F160&amp;"日"))</f>
        <v/>
      </c>
      <c r="AH33" s="845"/>
      <c r="AI33" s="845"/>
      <c r="AJ33" s="878"/>
      <c r="AK33" s="878"/>
      <c r="AL33" s="878"/>
      <c r="AM33" s="878"/>
      <c r="AN33" s="878"/>
      <c r="AO33" s="879"/>
      <c r="AP33" s="881" t="e">
        <f>"目標日本酒度（"&amp;IF(#REF!&lt;0,#REF!,IF(#REF!&gt;0,"+"&amp;#REF!,"±"&amp;#REF!))&amp;"）の時の予測アルコール分（度）"</f>
        <v>#REF!</v>
      </c>
      <c r="AQ33" s="538"/>
      <c r="AR33" s="538"/>
      <c r="AS33" s="538"/>
      <c r="AT33" s="538"/>
      <c r="AU33" s="538"/>
      <c r="AV33" s="538"/>
      <c r="AW33" s="538"/>
      <c r="AX33" s="882" t="str">
        <f>IF(COUNTA(S15:BE15)=0,"",IF(AX31="","",ROUND((#REF!-H152)/10*1.8+H153,1)&amp;"度"))</f>
        <v/>
      </c>
      <c r="AY33" s="882"/>
      <c r="AZ33" s="882"/>
      <c r="BA33" s="863"/>
      <c r="BB33" s="864"/>
      <c r="BC33" s="864"/>
      <c r="BD33" s="864"/>
      <c r="BE33" s="865"/>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834" t="s">
        <v>42</v>
      </c>
      <c r="B35" s="835"/>
      <c r="C35" s="229"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49999999999999" customHeight="1" thickBot="1">
      <c r="A36" s="180"/>
      <c r="B36" s="226" t="s">
        <v>43</v>
      </c>
      <c r="C36" s="228" t="s">
        <v>147</v>
      </c>
      <c r="D36" s="836"/>
      <c r="E36" s="727"/>
      <c r="F36" s="727"/>
      <c r="G36" s="728"/>
      <c r="H36" s="227"/>
      <c r="I36" s="836"/>
      <c r="J36" s="727"/>
      <c r="K36" s="727"/>
      <c r="L36" s="727"/>
      <c r="M36" s="728"/>
      <c r="N36" s="836"/>
      <c r="O36" s="727"/>
      <c r="P36" s="727"/>
      <c r="Q36" s="727"/>
      <c r="R36" s="728"/>
      <c r="S36" s="108"/>
      <c r="T36" s="225"/>
      <c r="U36" s="225"/>
      <c r="V36" s="225"/>
      <c r="W36" s="225"/>
      <c r="X36" s="225"/>
      <c r="Y36" s="225"/>
      <c r="Z36" s="225"/>
      <c r="AA36" s="109"/>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110"/>
    </row>
    <row r="37" spans="1:58" s="52" customFormat="1" ht="20.149999999999999" customHeight="1">
      <c r="A37" s="834" t="s">
        <v>45</v>
      </c>
      <c r="B37" s="835"/>
      <c r="C37" s="229"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49999999999999" customHeight="1">
      <c r="A38" s="846"/>
      <c r="B38" s="848" t="s">
        <v>43</v>
      </c>
      <c r="C38" s="231" t="s">
        <v>44</v>
      </c>
      <c r="D38" s="217"/>
      <c r="E38" s="205"/>
      <c r="F38" s="205"/>
      <c r="G38" s="216"/>
      <c r="H38" s="146"/>
      <c r="I38" s="217"/>
      <c r="J38" s="205"/>
      <c r="K38" s="205"/>
      <c r="L38" s="205"/>
      <c r="M38" s="216"/>
      <c r="N38" s="217"/>
      <c r="O38" s="205"/>
      <c r="P38" s="205"/>
      <c r="Q38" s="205"/>
      <c r="R38" s="216"/>
      <c r="S38" s="105"/>
      <c r="T38" s="205"/>
      <c r="U38" s="205"/>
      <c r="V38" s="205"/>
      <c r="W38" s="205"/>
      <c r="X38" s="205"/>
      <c r="Y38" s="205"/>
      <c r="Z38" s="205"/>
      <c r="AA38" s="106"/>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107"/>
    </row>
    <row r="39" spans="1:58" s="52" customFormat="1" ht="20.149999999999999" customHeight="1" thickBot="1">
      <c r="A39" s="847"/>
      <c r="B39" s="849"/>
      <c r="C39" s="228" t="s">
        <v>147</v>
      </c>
      <c r="D39" s="850"/>
      <c r="E39" s="851"/>
      <c r="F39" s="851"/>
      <c r="G39" s="852"/>
      <c r="H39" s="227"/>
      <c r="I39" s="850"/>
      <c r="J39" s="851"/>
      <c r="K39" s="851"/>
      <c r="L39" s="851"/>
      <c r="M39" s="852"/>
      <c r="N39" s="850"/>
      <c r="O39" s="851"/>
      <c r="P39" s="851"/>
      <c r="Q39" s="851"/>
      <c r="R39" s="852"/>
      <c r="S39" s="108"/>
      <c r="T39" s="225"/>
      <c r="U39" s="225"/>
      <c r="V39" s="225"/>
      <c r="W39" s="225"/>
      <c r="X39" s="225"/>
      <c r="Y39" s="225"/>
      <c r="Z39" s="225"/>
      <c r="AA39" s="109"/>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110"/>
    </row>
    <row r="40" spans="1:58" s="52" customFormat="1" ht="20.149999999999999" customHeight="1">
      <c r="A40" s="834" t="s">
        <v>45</v>
      </c>
      <c r="B40" s="835"/>
      <c r="C40" s="229"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49999999999999" customHeight="1">
      <c r="A41" s="846"/>
      <c r="B41" s="848" t="s">
        <v>43</v>
      </c>
      <c r="C41" s="231" t="s">
        <v>44</v>
      </c>
      <c r="D41" s="217"/>
      <c r="E41" s="205"/>
      <c r="F41" s="205"/>
      <c r="G41" s="216"/>
      <c r="H41" s="146"/>
      <c r="I41" s="217"/>
      <c r="J41" s="205"/>
      <c r="K41" s="205"/>
      <c r="L41" s="205"/>
      <c r="M41" s="216"/>
      <c r="N41" s="217"/>
      <c r="O41" s="205"/>
      <c r="P41" s="205"/>
      <c r="Q41" s="205"/>
      <c r="R41" s="216"/>
      <c r="S41" s="105"/>
      <c r="T41" s="205"/>
      <c r="U41" s="205"/>
      <c r="V41" s="205"/>
      <c r="W41" s="205"/>
      <c r="X41" s="205"/>
      <c r="Y41" s="205"/>
      <c r="Z41" s="205"/>
      <c r="AA41" s="106"/>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107"/>
    </row>
    <row r="42" spans="1:58" s="52" customFormat="1" ht="20.149999999999999" customHeight="1" thickBot="1">
      <c r="A42" s="847"/>
      <c r="B42" s="849"/>
      <c r="C42" s="228" t="s">
        <v>147</v>
      </c>
      <c r="D42" s="850"/>
      <c r="E42" s="851"/>
      <c r="F42" s="851"/>
      <c r="G42" s="852"/>
      <c r="H42" s="227"/>
      <c r="I42" s="850"/>
      <c r="J42" s="851"/>
      <c r="K42" s="851"/>
      <c r="L42" s="851"/>
      <c r="M42" s="852"/>
      <c r="N42" s="850"/>
      <c r="O42" s="851"/>
      <c r="P42" s="851"/>
      <c r="Q42" s="851"/>
      <c r="R42" s="852"/>
      <c r="S42" s="108"/>
      <c r="T42" s="225"/>
      <c r="U42" s="225"/>
      <c r="V42" s="225"/>
      <c r="W42" s="225"/>
      <c r="X42" s="225"/>
      <c r="Y42" s="225"/>
      <c r="Z42" s="225"/>
      <c r="AA42" s="109"/>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110"/>
    </row>
    <row r="43" spans="1:58" s="52" customFormat="1" ht="20.149999999999999" customHeight="1" thickBot="1">
      <c r="A43" s="830" t="s">
        <v>148</v>
      </c>
      <c r="B43" s="583"/>
      <c r="C43" s="717"/>
      <c r="D43" s="831" t="str">
        <f>IF(SUM(D36,D39,D42)=0,"",IF(SUM(D71:I71)=0,"",ROUND(SUM(D36,D39,D42)/SUM(D71:I71),3)))</f>
        <v/>
      </c>
      <c r="E43" s="832"/>
      <c r="F43" s="832"/>
      <c r="G43" s="833"/>
      <c r="H43" s="188"/>
      <c r="I43" s="831" t="str">
        <f>IF(SUM(I36,I39,I42)=0,"",IF(SUM(D71:L71)=0,"",ROUND(SUM(I36,I39,I42)/SUM(D71:L71),3)))</f>
        <v/>
      </c>
      <c r="J43" s="832"/>
      <c r="K43" s="832"/>
      <c r="L43" s="832"/>
      <c r="M43" s="833"/>
      <c r="N43" s="831" t="str">
        <f>IF(N36="","",IF(SUM(D71:O71)=0,"",ROUND(SUM(N36,N39,N42)/SUM(D71:O71),3)))</f>
        <v/>
      </c>
      <c r="O43" s="832"/>
      <c r="P43" s="832"/>
      <c r="Q43" s="832"/>
      <c r="R43" s="833"/>
      <c r="S43" s="808" t="s">
        <v>220</v>
      </c>
      <c r="T43" s="809"/>
      <c r="U43" s="809"/>
      <c r="V43" s="809"/>
      <c r="W43" s="810" t="str">
        <f>IF(D71="","",IF(Y71="","",ROUND(D71/Y71,3)))</f>
        <v/>
      </c>
      <c r="X43" s="810"/>
      <c r="Y43" s="811"/>
      <c r="Z43" s="808" t="s">
        <v>4</v>
      </c>
      <c r="AA43" s="809"/>
      <c r="AB43" s="809"/>
      <c r="AC43" s="809"/>
      <c r="AD43" s="812" t="str">
        <f>IF(IFERROR(Q189,"")="","",Q189)</f>
        <v/>
      </c>
      <c r="AE43" s="812"/>
      <c r="AF43" s="812"/>
      <c r="AG43" s="813" t="str">
        <f>IF(IFERROR(R189,"")="","",R189)</f>
        <v/>
      </c>
      <c r="AH43" s="814"/>
      <c r="AI43" s="814"/>
      <c r="AJ43" s="814"/>
      <c r="AK43" s="813" t="str">
        <f>IF(IFERROR(T189,"")="","",T189)</f>
        <v/>
      </c>
      <c r="AL43" s="814"/>
      <c r="AM43" s="814"/>
      <c r="AN43" s="815"/>
      <c r="AO43" s="808" t="s">
        <v>140</v>
      </c>
      <c r="AP43" s="809"/>
      <c r="AQ43" s="809"/>
      <c r="AR43" s="809"/>
      <c r="AS43" s="812" t="str">
        <f>IF(IFERROR(AA189,"")="","",AA189)</f>
        <v/>
      </c>
      <c r="AT43" s="812"/>
      <c r="AU43" s="812"/>
      <c r="AV43" s="813" t="str">
        <f>IF(IFERROR(AB189,"")="","",AB189)</f>
        <v/>
      </c>
      <c r="AW43" s="814"/>
      <c r="AX43" s="814"/>
      <c r="AY43" s="815"/>
      <c r="BD43" s="53"/>
    </row>
    <row r="44" spans="1:58" s="52" customFormat="1" ht="20.149999999999999" customHeight="1" thickBot="1">
      <c r="A44" s="767" t="s">
        <v>229</v>
      </c>
      <c r="B44" s="562"/>
      <c r="C44" s="826"/>
      <c r="D44" s="827" t="str">
        <f>IF(SUM(D74:I74)=0,"",IF(SUM(D71:I71)=0,"",ROUND(SUM(D74:I74)/SUM(D71:I71),3)))</f>
        <v/>
      </c>
      <c r="E44" s="828"/>
      <c r="F44" s="828"/>
      <c r="G44" s="829"/>
      <c r="H44" s="235"/>
      <c r="I44" s="827" t="str">
        <f>IF(SUM(D74:L74)=0,"",IF(SUM(D71:L71)=0,"",ROUND(SUM(D74:L74)/SUM(D71:L71),3)))</f>
        <v/>
      </c>
      <c r="J44" s="828"/>
      <c r="K44" s="828"/>
      <c r="L44" s="828"/>
      <c r="M44" s="829"/>
      <c r="N44" s="827" t="str">
        <f>IF(SUM(D74:O74)=0,"",IF(SUM(D71:O71)=0,"",ROUND(SUM(D74:O74)/SUM(D71:O71),3)))</f>
        <v/>
      </c>
      <c r="O44" s="828"/>
      <c r="P44" s="828"/>
      <c r="Q44" s="828"/>
      <c r="R44" s="829"/>
      <c r="S44" s="808" t="s">
        <v>221</v>
      </c>
      <c r="T44" s="809"/>
      <c r="U44" s="809"/>
      <c r="V44" s="809"/>
      <c r="W44" s="810" t="str">
        <f>IF(Y73="","",Y73/Y71)</f>
        <v/>
      </c>
      <c r="X44" s="810"/>
      <c r="Y44" s="811"/>
      <c r="Z44" s="808" t="s">
        <v>139</v>
      </c>
      <c r="AA44" s="809"/>
      <c r="AB44" s="809"/>
      <c r="AC44" s="809"/>
      <c r="AD44" s="812" t="str">
        <f>IF(IFERROR(Q190,"")="","",Q190)</f>
        <v/>
      </c>
      <c r="AE44" s="812"/>
      <c r="AF44" s="812"/>
      <c r="AG44" s="813" t="str">
        <f>IF(IFERROR(R190,"")="","",R190)</f>
        <v/>
      </c>
      <c r="AH44" s="814"/>
      <c r="AI44" s="814"/>
      <c r="AJ44" s="814"/>
      <c r="AK44" s="813" t="str">
        <f>IF(IFERROR(T190,"")="","",T190)</f>
        <v/>
      </c>
      <c r="AL44" s="814"/>
      <c r="AM44" s="814"/>
      <c r="AN44" s="815"/>
      <c r="AO44" s="808" t="s">
        <v>141</v>
      </c>
      <c r="AP44" s="809"/>
      <c r="AQ44" s="809"/>
      <c r="AR44" s="809"/>
      <c r="AS44" s="812" t="str">
        <f>IF(IFERROR(AA190,"")="","",AA190)</f>
        <v/>
      </c>
      <c r="AT44" s="812"/>
      <c r="AU44" s="812"/>
      <c r="AV44" s="813" t="str">
        <f>IF(IFERROR(AB190,"")="","",AB190)</f>
        <v/>
      </c>
      <c r="AW44" s="814"/>
      <c r="AX44" s="814"/>
      <c r="AY44" s="815"/>
      <c r="BD44" s="53"/>
    </row>
    <row r="45" spans="1:58" s="52" customFormat="1" ht="20.25" customHeight="1" thickBot="1">
      <c r="B45" s="53"/>
      <c r="C45" s="53"/>
      <c r="D45" s="56"/>
      <c r="E45" s="56"/>
      <c r="F45" s="56"/>
      <c r="G45" s="56"/>
      <c r="H45" s="53"/>
      <c r="I45" s="56"/>
      <c r="J45" s="56"/>
      <c r="K45" s="56"/>
      <c r="L45" s="56"/>
      <c r="M45" s="56"/>
      <c r="N45" s="56"/>
      <c r="O45" s="56"/>
      <c r="P45" s="56"/>
      <c r="Q45" s="56"/>
      <c r="R45" s="56"/>
      <c r="S45" s="808" t="s">
        <v>230</v>
      </c>
      <c r="T45" s="809"/>
      <c r="U45" s="809"/>
      <c r="V45" s="809"/>
      <c r="W45" s="810" t="str">
        <f>IF(SUM(D71:O71)=0,"",IF(SUM(D74:O74)+S74=0,"",ROUND((SUM(D74:O74)+S74)/SUM(D71:O71),3)))</f>
        <v/>
      </c>
      <c r="X45" s="810"/>
      <c r="Y45" s="811"/>
      <c r="Z45" s="808" t="s">
        <v>113</v>
      </c>
      <c r="AA45" s="809"/>
      <c r="AB45" s="809"/>
      <c r="AC45" s="809"/>
      <c r="AD45" s="812" t="str">
        <f>IF(IFERROR(Q191,"")="","",Q191)</f>
        <v/>
      </c>
      <c r="AE45" s="812"/>
      <c r="AF45" s="812"/>
      <c r="AG45" s="813" t="str">
        <f>IF(IFERROR(R191,"")="","",R191)</f>
        <v/>
      </c>
      <c r="AH45" s="814"/>
      <c r="AI45" s="814"/>
      <c r="AJ45" s="814"/>
      <c r="AK45" s="813" t="str">
        <f>IF(IFERROR(T191,"")="","",T191)</f>
        <v/>
      </c>
      <c r="AL45" s="814"/>
      <c r="AM45" s="814"/>
      <c r="AN45" s="815"/>
      <c r="AO45" s="816" t="s">
        <v>236</v>
      </c>
      <c r="AP45" s="817"/>
      <c r="AQ45" s="817"/>
      <c r="AR45" s="8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632" t="s">
        <v>63</v>
      </c>
      <c r="B47" s="633"/>
      <c r="C47" s="634"/>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638"/>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40"/>
    </row>
    <row r="49" spans="1:57" ht="20.25" customHeight="1">
      <c r="A49" s="641"/>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3"/>
    </row>
    <row r="50" spans="1:57" ht="20.25" customHeight="1">
      <c r="A50" s="641"/>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3"/>
    </row>
    <row r="51" spans="1:57" ht="20.25" customHeight="1">
      <c r="A51" s="641"/>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c r="AO51" s="642"/>
      <c r="AP51" s="642"/>
      <c r="AQ51" s="642"/>
      <c r="AR51" s="642"/>
      <c r="AS51" s="642"/>
      <c r="AT51" s="642"/>
      <c r="AU51" s="642"/>
      <c r="AV51" s="642"/>
      <c r="AW51" s="642"/>
      <c r="AX51" s="642"/>
      <c r="AY51" s="642"/>
      <c r="AZ51" s="642"/>
      <c r="BA51" s="642"/>
      <c r="BB51" s="642"/>
      <c r="BC51" s="642"/>
      <c r="BD51" s="642"/>
      <c r="BE51" s="643"/>
    </row>
    <row r="52" spans="1:57" ht="20.25" customHeight="1">
      <c r="A52" s="641"/>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3"/>
    </row>
    <row r="53" spans="1:57" ht="7.25" customHeight="1">
      <c r="A53" s="641"/>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2"/>
      <c r="BB53" s="642"/>
      <c r="BC53" s="642"/>
      <c r="BD53" s="642"/>
      <c r="BE53" s="643"/>
    </row>
    <row r="54" spans="1:57" ht="7.25" customHeight="1">
      <c r="A54" s="641"/>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642"/>
      <c r="AQ54" s="642"/>
      <c r="AR54" s="642"/>
      <c r="AS54" s="642"/>
      <c r="AT54" s="642"/>
      <c r="AU54" s="642"/>
      <c r="AV54" s="642"/>
      <c r="AW54" s="642"/>
      <c r="AX54" s="642"/>
      <c r="AY54" s="642"/>
      <c r="AZ54" s="642"/>
      <c r="BA54" s="642"/>
      <c r="BB54" s="642"/>
      <c r="BC54" s="642"/>
      <c r="BD54" s="642"/>
      <c r="BE54" s="643"/>
    </row>
    <row r="55" spans="1:57" ht="7.25" customHeight="1">
      <c r="A55" s="641"/>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3"/>
    </row>
    <row r="56" spans="1:57" ht="7.25" customHeight="1">
      <c r="A56" s="641"/>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642"/>
      <c r="AQ56" s="642"/>
      <c r="AR56" s="642"/>
      <c r="AS56" s="642"/>
      <c r="AT56" s="642"/>
      <c r="AU56" s="642"/>
      <c r="AV56" s="642"/>
      <c r="AW56" s="642"/>
      <c r="AX56" s="642"/>
      <c r="AY56" s="642"/>
      <c r="AZ56" s="642"/>
      <c r="BA56" s="642"/>
      <c r="BB56" s="642"/>
      <c r="BC56" s="642"/>
      <c r="BD56" s="642"/>
      <c r="BE56" s="643"/>
    </row>
    <row r="57" spans="1:57" ht="20.25" customHeight="1">
      <c r="A57" s="641"/>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c r="AO57" s="642"/>
      <c r="AP57" s="642"/>
      <c r="AQ57" s="642"/>
      <c r="AR57" s="642"/>
      <c r="AS57" s="642"/>
      <c r="AT57" s="642"/>
      <c r="AU57" s="642"/>
      <c r="AV57" s="642"/>
      <c r="AW57" s="642"/>
      <c r="AX57" s="642"/>
      <c r="AY57" s="642"/>
      <c r="AZ57" s="642"/>
      <c r="BA57" s="642"/>
      <c r="BB57" s="642"/>
      <c r="BC57" s="642"/>
      <c r="BD57" s="642"/>
      <c r="BE57" s="643"/>
    </row>
    <row r="58" spans="1:57" ht="20.25" customHeight="1">
      <c r="A58" s="641"/>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42"/>
      <c r="AP58" s="642"/>
      <c r="AQ58" s="642"/>
      <c r="AR58" s="642"/>
      <c r="AS58" s="642"/>
      <c r="AT58" s="642"/>
      <c r="AU58" s="642"/>
      <c r="AV58" s="642"/>
      <c r="AW58" s="642"/>
      <c r="AX58" s="642"/>
      <c r="AY58" s="642"/>
      <c r="AZ58" s="642"/>
      <c r="BA58" s="642"/>
      <c r="BB58" s="642"/>
      <c r="BC58" s="642"/>
      <c r="BD58" s="642"/>
      <c r="BE58" s="643"/>
    </row>
    <row r="59" spans="1:57" ht="20.25" customHeight="1">
      <c r="A59" s="641"/>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2"/>
      <c r="BC59" s="642"/>
      <c r="BD59" s="642"/>
      <c r="BE59" s="643"/>
    </row>
    <row r="60" spans="1:57" ht="20.25" customHeight="1">
      <c r="A60" s="641"/>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c r="AO60" s="642"/>
      <c r="AP60" s="642"/>
      <c r="AQ60" s="642"/>
      <c r="AR60" s="642"/>
      <c r="AS60" s="642"/>
      <c r="AT60" s="642"/>
      <c r="AU60" s="642"/>
      <c r="AV60" s="642"/>
      <c r="AW60" s="642"/>
      <c r="AX60" s="642"/>
      <c r="AY60" s="642"/>
      <c r="AZ60" s="642"/>
      <c r="BA60" s="642"/>
      <c r="BB60" s="642"/>
      <c r="BC60" s="642"/>
      <c r="BD60" s="642"/>
      <c r="BE60" s="643"/>
    </row>
    <row r="61" spans="1:57" ht="20.25" customHeight="1">
      <c r="A61" s="641"/>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642"/>
      <c r="AQ61" s="642"/>
      <c r="AR61" s="642"/>
      <c r="AS61" s="642"/>
      <c r="AT61" s="642"/>
      <c r="AU61" s="642"/>
      <c r="AV61" s="642"/>
      <c r="AW61" s="642"/>
      <c r="AX61" s="642"/>
      <c r="AY61" s="642"/>
      <c r="AZ61" s="642"/>
      <c r="BA61" s="642"/>
      <c r="BB61" s="642"/>
      <c r="BC61" s="642"/>
      <c r="BD61" s="642"/>
      <c r="BE61" s="643"/>
    </row>
    <row r="62" spans="1:57" ht="20.25" customHeight="1">
      <c r="A62" s="641"/>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c r="AX62" s="642"/>
      <c r="AY62" s="642"/>
      <c r="AZ62" s="642"/>
      <c r="BA62" s="642"/>
      <c r="BB62" s="642"/>
      <c r="BC62" s="642"/>
      <c r="BD62" s="642"/>
      <c r="BE62" s="643"/>
    </row>
    <row r="63" spans="1:57" ht="20.25" customHeight="1">
      <c r="A63" s="641"/>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3"/>
    </row>
    <row r="64" spans="1:57" ht="20.25" customHeight="1" thickBot="1">
      <c r="A64" s="644"/>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5"/>
      <c r="AZ64" s="645"/>
      <c r="BA64" s="645"/>
      <c r="BB64" s="645"/>
      <c r="BC64" s="645"/>
      <c r="BD64" s="645"/>
      <c r="BE64" s="646"/>
    </row>
    <row r="65" spans="1:105" s="52" customFormat="1" ht="1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818" t="s">
        <v>10</v>
      </c>
      <c r="B67" s="819"/>
      <c r="C67" s="819"/>
      <c r="D67" s="820" t="str">
        <f ca="1">D2</f>
        <v>○号</v>
      </c>
      <c r="E67" s="821"/>
      <c r="F67" s="821"/>
      <c r="G67" s="821"/>
      <c r="H67" s="822"/>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265"/>
      <c r="C69" s="265"/>
      <c r="D69" s="265"/>
      <c r="E69" s="265"/>
      <c r="F69" s="265"/>
      <c r="G69" s="265"/>
      <c r="H69" s="265"/>
      <c r="I69" s="265"/>
      <c r="J69" s="265"/>
      <c r="K69" s="265"/>
      <c r="L69" s="265"/>
      <c r="M69" s="265"/>
      <c r="N69" s="265"/>
      <c r="O69" s="265"/>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823" t="s">
        <v>60</v>
      </c>
      <c r="B70" s="824"/>
      <c r="C70" s="824"/>
      <c r="D70" s="824" t="s">
        <v>46</v>
      </c>
      <c r="E70" s="824"/>
      <c r="F70" s="824"/>
      <c r="G70" s="824" t="s">
        <v>11</v>
      </c>
      <c r="H70" s="824"/>
      <c r="I70" s="824"/>
      <c r="J70" s="824" t="s">
        <v>13</v>
      </c>
      <c r="K70" s="824"/>
      <c r="L70" s="824"/>
      <c r="M70" s="824" t="s">
        <v>47</v>
      </c>
      <c r="N70" s="824"/>
      <c r="O70" s="824"/>
      <c r="P70" s="583" t="s">
        <v>48</v>
      </c>
      <c r="Q70" s="583"/>
      <c r="R70" s="583"/>
      <c r="S70" s="788" t="s">
        <v>51</v>
      </c>
      <c r="T70" s="788"/>
      <c r="U70" s="788"/>
      <c r="V70" s="788" t="s">
        <v>52</v>
      </c>
      <c r="W70" s="788"/>
      <c r="X70" s="788"/>
      <c r="Y70" s="788" t="s">
        <v>50</v>
      </c>
      <c r="Z70" s="788"/>
      <c r="AA70" s="789"/>
      <c r="AB70" s="208"/>
      <c r="AC70" s="790" t="s">
        <v>56</v>
      </c>
      <c r="AD70" s="790"/>
      <c r="AE70" s="790"/>
      <c r="AF70" s="790"/>
      <c r="AG70" s="791"/>
      <c r="AH70" s="792" t="s">
        <v>153</v>
      </c>
      <c r="AI70" s="793"/>
      <c r="AJ70" s="793"/>
      <c r="AK70" s="793"/>
      <c r="AM70" s="796" t="s">
        <v>46</v>
      </c>
      <c r="AN70" s="544" t="s">
        <v>64</v>
      </c>
      <c r="AO70" s="545"/>
      <c r="AP70" s="696"/>
      <c r="AQ70" s="658"/>
      <c r="AR70" s="658"/>
      <c r="AS70" s="825"/>
      <c r="AV70" s="747" t="s">
        <v>20</v>
      </c>
      <c r="AW70" s="544" t="s">
        <v>109</v>
      </c>
      <c r="AX70" s="545"/>
      <c r="AY70" s="696"/>
      <c r="AZ70" s="750"/>
      <c r="BA70" s="751"/>
      <c r="BB70" s="752"/>
    </row>
    <row r="71" spans="1:105" s="52" customFormat="1" ht="20.25" customHeight="1">
      <c r="A71" s="438" t="s">
        <v>150</v>
      </c>
      <c r="B71" s="439"/>
      <c r="C71" s="439"/>
      <c r="D71" s="787" t="str">
        <f>IF(D72+D73=0,"",D72+D73)</f>
        <v/>
      </c>
      <c r="E71" s="787"/>
      <c r="F71" s="787"/>
      <c r="G71" s="787" t="str">
        <f>IF(G72+G73=0,"",G72+G73)</f>
        <v/>
      </c>
      <c r="H71" s="787"/>
      <c r="I71" s="787"/>
      <c r="J71" s="787" t="str">
        <f>IF(J72+J73=0,"",J72+J73)</f>
        <v/>
      </c>
      <c r="K71" s="787"/>
      <c r="L71" s="787"/>
      <c r="M71" s="787" t="str">
        <f>IF(M72+M73=0,"",M72+M73)</f>
        <v/>
      </c>
      <c r="N71" s="787"/>
      <c r="O71" s="787"/>
      <c r="P71" s="787" t="str">
        <f>IF(P72+P73=0,"",P72+P73)</f>
        <v/>
      </c>
      <c r="Q71" s="787"/>
      <c r="R71" s="787"/>
      <c r="S71" s="722"/>
      <c r="T71" s="722"/>
      <c r="U71" s="722"/>
      <c r="V71" s="722"/>
      <c r="W71" s="722"/>
      <c r="X71" s="722"/>
      <c r="Y71" s="745" t="str">
        <f>IF(SUM(D71:X71)=0,"",SUM(D71:X71))</f>
        <v/>
      </c>
      <c r="Z71" s="745"/>
      <c r="AA71" s="746"/>
      <c r="AB71" s="208"/>
      <c r="AC71" s="803" t="s">
        <v>53</v>
      </c>
      <c r="AD71" s="804"/>
      <c r="AE71" s="805"/>
      <c r="AF71" s="806"/>
      <c r="AG71" s="807"/>
      <c r="AH71" s="794"/>
      <c r="AI71" s="795"/>
      <c r="AJ71" s="795"/>
      <c r="AK71" s="795"/>
      <c r="AM71" s="797"/>
      <c r="AN71" s="509" t="s">
        <v>65</v>
      </c>
      <c r="AO71" s="510"/>
      <c r="AP71" s="552"/>
      <c r="AQ71" s="541"/>
      <c r="AR71" s="541"/>
      <c r="AS71" s="550"/>
      <c r="AV71" s="748"/>
      <c r="AW71" s="483" t="s">
        <v>87</v>
      </c>
      <c r="AX71" s="484"/>
      <c r="AY71" s="485"/>
      <c r="AZ71" s="701"/>
      <c r="BA71" s="702"/>
      <c r="BB71" s="704"/>
    </row>
    <row r="72" spans="1:105" s="52" customFormat="1" ht="20.25" customHeight="1" thickBot="1">
      <c r="A72" s="438" t="s">
        <v>92</v>
      </c>
      <c r="B72" s="439"/>
      <c r="C72" s="439"/>
      <c r="D72" s="775"/>
      <c r="E72" s="775"/>
      <c r="F72" s="775"/>
      <c r="G72" s="775"/>
      <c r="H72" s="775"/>
      <c r="I72" s="775"/>
      <c r="J72" s="775"/>
      <c r="K72" s="775"/>
      <c r="L72" s="775"/>
      <c r="M72" s="775"/>
      <c r="N72" s="775"/>
      <c r="O72" s="775"/>
      <c r="P72" s="775"/>
      <c r="Q72" s="775"/>
      <c r="R72" s="775"/>
      <c r="S72" s="722"/>
      <c r="T72" s="722"/>
      <c r="U72" s="722"/>
      <c r="V72" s="722"/>
      <c r="W72" s="722"/>
      <c r="X72" s="722"/>
      <c r="Y72" s="745" t="str">
        <f>IF(SUM(D72:X72)=0,"",SUM(D72:X72))</f>
        <v/>
      </c>
      <c r="Z72" s="745"/>
      <c r="AA72" s="746"/>
      <c r="AB72" s="208"/>
      <c r="AC72" s="800" t="s">
        <v>54</v>
      </c>
      <c r="AD72" s="438"/>
      <c r="AE72" s="726"/>
      <c r="AF72" s="801"/>
      <c r="AG72" s="802"/>
      <c r="AH72" s="728"/>
      <c r="AI72" s="781"/>
      <c r="AJ72" s="781"/>
      <c r="AK72" s="781"/>
      <c r="AM72" s="797"/>
      <c r="AN72" s="509" t="s">
        <v>66</v>
      </c>
      <c r="AO72" s="510"/>
      <c r="AP72" s="552"/>
      <c r="AQ72" s="541"/>
      <c r="AR72" s="541"/>
      <c r="AS72" s="550"/>
      <c r="AV72" s="748"/>
      <c r="AW72" s="483" t="s">
        <v>250</v>
      </c>
      <c r="AX72" s="484"/>
      <c r="AY72" s="485"/>
      <c r="AZ72" s="701"/>
      <c r="BA72" s="702"/>
      <c r="BB72" s="704"/>
    </row>
    <row r="73" spans="1:105" s="52" customFormat="1" ht="20.25" customHeight="1" thickBot="1">
      <c r="A73" s="438" t="s">
        <v>49</v>
      </c>
      <c r="B73" s="439"/>
      <c r="C73" s="439"/>
      <c r="D73" s="775"/>
      <c r="E73" s="775"/>
      <c r="F73" s="775"/>
      <c r="G73" s="775"/>
      <c r="H73" s="775"/>
      <c r="I73" s="775"/>
      <c r="J73" s="775"/>
      <c r="K73" s="775"/>
      <c r="L73" s="775"/>
      <c r="M73" s="775"/>
      <c r="N73" s="775"/>
      <c r="O73" s="775"/>
      <c r="P73" s="775"/>
      <c r="Q73" s="775"/>
      <c r="R73" s="775"/>
      <c r="S73" s="722"/>
      <c r="T73" s="722"/>
      <c r="U73" s="722"/>
      <c r="V73" s="722"/>
      <c r="W73" s="722"/>
      <c r="X73" s="722"/>
      <c r="Y73" s="745" t="str">
        <f>IF(SUM(D73:X73)=0,"",SUM(D73:X73))</f>
        <v/>
      </c>
      <c r="Z73" s="745"/>
      <c r="AA73" s="746"/>
      <c r="AB73" s="54"/>
      <c r="AC73" s="776" t="s">
        <v>55</v>
      </c>
      <c r="AD73" s="777"/>
      <c r="AE73" s="778"/>
      <c r="AF73" s="779"/>
      <c r="AG73" s="780"/>
      <c r="AH73" s="782"/>
      <c r="AI73" s="783"/>
      <c r="AJ73" s="783"/>
      <c r="AK73" s="783"/>
      <c r="AM73" s="797"/>
      <c r="AN73" s="509" t="s">
        <v>67</v>
      </c>
      <c r="AO73" s="510"/>
      <c r="AP73" s="552"/>
      <c r="AQ73" s="541"/>
      <c r="AR73" s="541"/>
      <c r="AS73" s="550"/>
      <c r="AV73" s="748"/>
      <c r="AW73" s="483" t="s">
        <v>86</v>
      </c>
      <c r="AX73" s="484"/>
      <c r="AY73" s="485"/>
      <c r="AZ73" s="701"/>
      <c r="BA73" s="702"/>
      <c r="BB73" s="704"/>
    </row>
    <row r="74" spans="1:105" s="52" customFormat="1" ht="20.25" customHeight="1" thickBot="1">
      <c r="A74" s="438" t="s">
        <v>149</v>
      </c>
      <c r="B74" s="439"/>
      <c r="C74" s="439"/>
      <c r="D74" s="775"/>
      <c r="E74" s="775"/>
      <c r="F74" s="775"/>
      <c r="G74" s="775"/>
      <c r="H74" s="775"/>
      <c r="I74" s="775"/>
      <c r="J74" s="775"/>
      <c r="K74" s="775"/>
      <c r="L74" s="775"/>
      <c r="M74" s="775"/>
      <c r="N74" s="775"/>
      <c r="O74" s="775"/>
      <c r="P74" s="775"/>
      <c r="Q74" s="775"/>
      <c r="R74" s="775"/>
      <c r="S74" s="745">
        <f>IF(SUM(D7:BE7)=0,0,SUM(D7:BE7))</f>
        <v>0</v>
      </c>
      <c r="T74" s="745"/>
      <c r="U74" s="745"/>
      <c r="V74" s="722"/>
      <c r="W74" s="722"/>
      <c r="X74" s="722"/>
      <c r="Y74" s="745" t="str">
        <f>IF(SUM(D74:X74)=0,"",SUM(D74:X74))</f>
        <v/>
      </c>
      <c r="Z74" s="745"/>
      <c r="AA74" s="746"/>
      <c r="AB74" s="209"/>
      <c r="AC74" s="753" t="s">
        <v>79</v>
      </c>
      <c r="AD74" s="753"/>
      <c r="AE74" s="753"/>
      <c r="AF74" s="753"/>
      <c r="AG74" s="754"/>
      <c r="AH74" s="782"/>
      <c r="AI74" s="783"/>
      <c r="AJ74" s="783"/>
      <c r="AK74" s="783"/>
      <c r="AM74" s="797"/>
      <c r="AN74" s="509" t="s">
        <v>147</v>
      </c>
      <c r="AO74" s="510"/>
      <c r="AP74" s="552"/>
      <c r="AQ74" s="541"/>
      <c r="AR74" s="541"/>
      <c r="AS74" s="550"/>
      <c r="AV74" s="748"/>
      <c r="AW74" s="784" t="s">
        <v>88</v>
      </c>
      <c r="AX74" s="785"/>
      <c r="AY74" s="786"/>
      <c r="AZ74" s="701"/>
      <c r="BA74" s="702"/>
      <c r="BB74" s="704"/>
    </row>
    <row r="75" spans="1:105" s="52" customFormat="1" ht="20.25" customHeight="1" thickBot="1">
      <c r="A75" s="755" t="s">
        <v>221</v>
      </c>
      <c r="B75" s="511"/>
      <c r="C75" s="465"/>
      <c r="D75" s="719" t="str">
        <f>IF(D73=0,"",D73/D71)</f>
        <v/>
      </c>
      <c r="E75" s="720"/>
      <c r="F75" s="756"/>
      <c r="G75" s="719" t="str">
        <f>IF(G73=0,"",G73/G71)</f>
        <v/>
      </c>
      <c r="H75" s="720"/>
      <c r="I75" s="756"/>
      <c r="J75" s="719" t="str">
        <f>IF(J73=0,"",J73/J71)</f>
        <v/>
      </c>
      <c r="K75" s="720"/>
      <c r="L75" s="756"/>
      <c r="M75" s="719" t="str">
        <f>IF(M73=0,"",M73/M71)</f>
        <v/>
      </c>
      <c r="N75" s="720"/>
      <c r="O75" s="756"/>
      <c r="P75" s="719" t="str">
        <f>IF(P73=0,"",P73/P71)</f>
        <v/>
      </c>
      <c r="Q75" s="720"/>
      <c r="R75" s="756"/>
      <c r="S75" s="718"/>
      <c r="T75" s="449"/>
      <c r="U75" s="450"/>
      <c r="V75" s="718"/>
      <c r="W75" s="449"/>
      <c r="X75" s="450"/>
      <c r="Y75" s="719" t="str">
        <f>IF(Y73="","",Y73/Y71)</f>
        <v/>
      </c>
      <c r="Z75" s="720"/>
      <c r="AA75" s="721"/>
      <c r="AB75" s="209"/>
      <c r="AC75" s="757"/>
      <c r="AD75" s="757"/>
      <c r="AE75" s="757"/>
      <c r="AF75" s="757"/>
      <c r="AG75" s="758"/>
      <c r="AH75" s="782"/>
      <c r="AI75" s="783"/>
      <c r="AJ75" s="783"/>
      <c r="AK75" s="783"/>
      <c r="AM75" s="798"/>
      <c r="AN75" s="671" t="s">
        <v>58</v>
      </c>
      <c r="AO75" s="672"/>
      <c r="AP75" s="673"/>
      <c r="AQ75" s="729"/>
      <c r="AR75" s="730"/>
      <c r="AS75" s="731"/>
      <c r="AV75" s="749"/>
      <c r="AW75" s="738" t="s">
        <v>152</v>
      </c>
      <c r="AX75" s="739"/>
      <c r="AY75" s="740"/>
      <c r="AZ75" s="741" t="str">
        <f>IF(AZ71="","",IF(AZ72="","",ROUND(AZ71/AZ72,2)))</f>
        <v/>
      </c>
      <c r="BA75" s="742"/>
      <c r="BB75" s="743"/>
    </row>
    <row r="76" spans="1:105" s="52" customFormat="1" ht="20.25" customHeight="1" thickBot="1">
      <c r="A76" s="755" t="s">
        <v>229</v>
      </c>
      <c r="B76" s="511"/>
      <c r="C76" s="465"/>
      <c r="D76" s="719" t="str">
        <f>IF(D71="","",IF(D74=0,"",D74/D71))</f>
        <v/>
      </c>
      <c r="E76" s="720"/>
      <c r="F76" s="756"/>
      <c r="G76" s="719" t="str">
        <f>IF(G71="","",IF(G74=0,"",G74/G71))</f>
        <v/>
      </c>
      <c r="H76" s="720"/>
      <c r="I76" s="756"/>
      <c r="J76" s="719" t="str">
        <f>IF(J71="","",IF(J74=0,"",J74/J71))</f>
        <v/>
      </c>
      <c r="K76" s="720"/>
      <c r="L76" s="756"/>
      <c r="M76" s="719" t="str">
        <f>IF(M71="","",IF(M74=0,"",M74/M71))</f>
        <v/>
      </c>
      <c r="N76" s="720"/>
      <c r="O76" s="756"/>
      <c r="P76" s="719" t="str">
        <f>IF(P71="","",IF(P74=0,"",P74/P71))</f>
        <v/>
      </c>
      <c r="Q76" s="720"/>
      <c r="R76" s="756"/>
      <c r="S76" s="718"/>
      <c r="T76" s="449"/>
      <c r="U76" s="450"/>
      <c r="V76" s="718"/>
      <c r="W76" s="449"/>
      <c r="X76" s="450"/>
      <c r="Y76" s="719" t="str">
        <f>IF(Y71="","",IF(Y74="","",Y74/Y71))</f>
        <v/>
      </c>
      <c r="Z76" s="720"/>
      <c r="AA76" s="721"/>
      <c r="AB76" s="207"/>
      <c r="AC76" s="759"/>
      <c r="AD76" s="759"/>
      <c r="AE76" s="759"/>
      <c r="AF76" s="759"/>
      <c r="AG76" s="760"/>
      <c r="AH76" s="782"/>
      <c r="AI76" s="783"/>
      <c r="AJ76" s="783"/>
      <c r="AK76" s="783"/>
      <c r="AM76" s="798"/>
      <c r="AN76" s="761"/>
      <c r="AO76" s="762"/>
      <c r="AP76" s="763"/>
      <c r="AQ76" s="732"/>
      <c r="AR76" s="733"/>
      <c r="AS76" s="734"/>
    </row>
    <row r="77" spans="1:105" s="52" customFormat="1" ht="20.25" customHeight="1" thickBot="1">
      <c r="A77" s="438" t="s">
        <v>231</v>
      </c>
      <c r="B77" s="439"/>
      <c r="C77" s="439"/>
      <c r="D77" s="718"/>
      <c r="E77" s="449"/>
      <c r="F77" s="450"/>
      <c r="G77" s="718"/>
      <c r="H77" s="449"/>
      <c r="I77" s="450"/>
      <c r="J77" s="718"/>
      <c r="K77" s="449"/>
      <c r="L77" s="450"/>
      <c r="M77" s="718"/>
      <c r="N77" s="449"/>
      <c r="O77" s="450"/>
      <c r="P77" s="718"/>
      <c r="Q77" s="449"/>
      <c r="R77" s="450"/>
      <c r="S77" s="722"/>
      <c r="T77" s="722"/>
      <c r="U77" s="722"/>
      <c r="V77" s="745">
        <f>IF(AB94="",0,IF(AB95="",0,ROUND(AB94*AB95/30,1)))</f>
        <v>0</v>
      </c>
      <c r="W77" s="745"/>
      <c r="X77" s="745"/>
      <c r="Y77" s="745">
        <f>V77</f>
        <v>0</v>
      </c>
      <c r="Z77" s="745"/>
      <c r="AA77" s="746"/>
      <c r="AB77" s="207"/>
      <c r="AC77" s="759"/>
      <c r="AD77" s="759"/>
      <c r="AE77" s="759"/>
      <c r="AF77" s="759"/>
      <c r="AG77" s="760"/>
      <c r="AH77" s="782"/>
      <c r="AI77" s="783"/>
      <c r="AJ77" s="783"/>
      <c r="AK77" s="783"/>
      <c r="AM77" s="799"/>
      <c r="AN77" s="764"/>
      <c r="AO77" s="765"/>
      <c r="AP77" s="766"/>
      <c r="AQ77" s="735"/>
      <c r="AR77" s="736"/>
      <c r="AS77" s="737"/>
      <c r="AV77" s="714" t="s">
        <v>232</v>
      </c>
      <c r="AW77" s="583" t="s">
        <v>70</v>
      </c>
      <c r="AX77" s="583"/>
      <c r="AY77" s="583"/>
      <c r="AZ77" s="583" t="s">
        <v>233</v>
      </c>
      <c r="BA77" s="583"/>
      <c r="BB77" s="583"/>
      <c r="BC77" s="583" t="s">
        <v>234</v>
      </c>
      <c r="BD77" s="583"/>
      <c r="BE77" s="717"/>
    </row>
    <row r="78" spans="1:105" s="52" customFormat="1" ht="20.25" customHeight="1" thickBot="1">
      <c r="A78" s="438" t="s">
        <v>223</v>
      </c>
      <c r="B78" s="439"/>
      <c r="C78" s="439"/>
      <c r="D78" s="772" t="str">
        <f>IF(D71="","",D71/$D$71)</f>
        <v/>
      </c>
      <c r="E78" s="773"/>
      <c r="F78" s="774"/>
      <c r="G78" s="772" t="str">
        <f>IF($D$71="","",IF(G71="","",G71/$D$71))</f>
        <v/>
      </c>
      <c r="H78" s="773"/>
      <c r="I78" s="774"/>
      <c r="J78" s="772" t="str">
        <f>IF($D$71="","",IF(J71="","",J71/$D$71))</f>
        <v/>
      </c>
      <c r="K78" s="773"/>
      <c r="L78" s="774"/>
      <c r="M78" s="772" t="str">
        <f>IF($D$71="","",IF(M71="","",M71/$D$71))</f>
        <v/>
      </c>
      <c r="N78" s="773"/>
      <c r="O78" s="774"/>
      <c r="P78" s="772" t="str">
        <f>IF($D$71="","",IF(P71="","",P71/$D$71))</f>
        <v/>
      </c>
      <c r="Q78" s="773"/>
      <c r="R78" s="774"/>
      <c r="S78" s="722"/>
      <c r="T78" s="722"/>
      <c r="U78" s="722"/>
      <c r="V78" s="722"/>
      <c r="W78" s="722"/>
      <c r="X78" s="722"/>
      <c r="Y78" s="722"/>
      <c r="Z78" s="722"/>
      <c r="AA78" s="723"/>
      <c r="AB78" s="207"/>
      <c r="AC78" s="759"/>
      <c r="AD78" s="759"/>
      <c r="AE78" s="759"/>
      <c r="AF78" s="759"/>
      <c r="AG78" s="760"/>
      <c r="AH78" s="782"/>
      <c r="AI78" s="783"/>
      <c r="AJ78" s="783"/>
      <c r="AK78" s="783"/>
      <c r="AV78" s="715"/>
      <c r="AW78" s="724"/>
      <c r="AX78" s="724"/>
      <c r="AY78" s="724"/>
      <c r="AZ78" s="725"/>
      <c r="BA78" s="724"/>
      <c r="BB78" s="724"/>
      <c r="BC78" s="724"/>
      <c r="BD78" s="724"/>
      <c r="BE78" s="726"/>
    </row>
    <row r="79" spans="1:105" s="52" customFormat="1" ht="20.25" customHeight="1" thickBot="1">
      <c r="A79" s="767" t="s">
        <v>222</v>
      </c>
      <c r="B79" s="562"/>
      <c r="C79" s="562"/>
      <c r="D79" s="768"/>
      <c r="E79" s="768"/>
      <c r="F79" s="768"/>
      <c r="G79" s="769" t="str">
        <f>IF($G$71="","",G71/$G$71)</f>
        <v/>
      </c>
      <c r="H79" s="770"/>
      <c r="I79" s="771"/>
      <c r="J79" s="769" t="str">
        <f>IF($G$71="","",IF(J71="","",J71/$G$71))</f>
        <v/>
      </c>
      <c r="K79" s="770"/>
      <c r="L79" s="771"/>
      <c r="M79" s="769" t="str">
        <f>IF($G$71="","",IF(M71="","",M71/$G$71))</f>
        <v/>
      </c>
      <c r="N79" s="770"/>
      <c r="O79" s="771"/>
      <c r="P79" s="769" t="str">
        <f>IF($G$71="","",IF(P71="","",P71/$G$71))</f>
        <v/>
      </c>
      <c r="Q79" s="770"/>
      <c r="R79" s="771"/>
      <c r="S79" s="692"/>
      <c r="T79" s="452"/>
      <c r="U79" s="453"/>
      <c r="V79" s="692"/>
      <c r="W79" s="452"/>
      <c r="X79" s="453"/>
      <c r="Y79" s="692"/>
      <c r="Z79" s="452"/>
      <c r="AA79" s="744"/>
      <c r="AB79" s="210"/>
      <c r="AC79" s="759"/>
      <c r="AD79" s="759"/>
      <c r="AE79" s="759"/>
      <c r="AF79" s="759"/>
      <c r="AG79" s="760"/>
      <c r="AH79" s="782"/>
      <c r="AI79" s="783"/>
      <c r="AJ79" s="783"/>
      <c r="AK79" s="783"/>
      <c r="AV79" s="716"/>
      <c r="AW79" s="727"/>
      <c r="AX79" s="727"/>
      <c r="AY79" s="727"/>
      <c r="AZ79" s="727"/>
      <c r="BA79" s="727"/>
      <c r="BB79" s="727"/>
      <c r="BC79" s="727"/>
      <c r="BD79" s="727"/>
      <c r="BE79" s="728"/>
    </row>
    <row r="80" spans="1:105" ht="20.25" customHeight="1" thickBot="1">
      <c r="CV80" s="2"/>
      <c r="CW80" s="2"/>
      <c r="CX80" s="2"/>
      <c r="CY80" s="2"/>
      <c r="CZ80" s="2"/>
      <c r="DA80" s="2"/>
    </row>
    <row r="81" spans="1:105" ht="20.25" customHeight="1">
      <c r="A81" s="693" t="s">
        <v>55</v>
      </c>
      <c r="B81" s="690" t="s">
        <v>71</v>
      </c>
      <c r="C81" s="690"/>
      <c r="D81" s="690" t="s">
        <v>11</v>
      </c>
      <c r="E81" s="690"/>
      <c r="F81" s="690"/>
      <c r="G81" s="544" t="s">
        <v>13</v>
      </c>
      <c r="H81" s="545"/>
      <c r="I81" s="696"/>
      <c r="J81" s="544" t="s">
        <v>47</v>
      </c>
      <c r="K81" s="545"/>
      <c r="L81" s="697"/>
      <c r="O81" s="698" t="s">
        <v>91</v>
      </c>
      <c r="P81" s="687" t="s">
        <v>71</v>
      </c>
      <c r="Q81" s="687"/>
      <c r="R81" s="688" t="s">
        <v>262</v>
      </c>
      <c r="S81" s="689"/>
      <c r="T81" s="688" t="s">
        <v>93</v>
      </c>
      <c r="U81" s="690"/>
      <c r="V81" s="690" t="s">
        <v>75</v>
      </c>
      <c r="W81" s="690"/>
      <c r="X81" s="690"/>
      <c r="Y81" s="690"/>
      <c r="Z81" s="690" t="s">
        <v>76</v>
      </c>
      <c r="AA81" s="690"/>
      <c r="AB81" s="690"/>
      <c r="AC81" s="690"/>
      <c r="AD81" s="690"/>
      <c r="AE81" s="690"/>
      <c r="AF81" s="690"/>
      <c r="AG81" s="690"/>
      <c r="AH81" s="690"/>
      <c r="AI81" s="690"/>
      <c r="AJ81" s="690"/>
      <c r="AK81" s="690" t="s">
        <v>77</v>
      </c>
      <c r="AL81" s="690"/>
      <c r="AM81" s="690"/>
      <c r="AN81" s="690"/>
      <c r="AO81" s="690"/>
      <c r="AP81" s="690"/>
      <c r="AQ81" s="690"/>
      <c r="AR81" s="690"/>
      <c r="AS81" s="690"/>
      <c r="AT81" s="690"/>
      <c r="AU81" s="690"/>
      <c r="AV81" s="690"/>
      <c r="AW81" s="690"/>
      <c r="AX81" s="690"/>
      <c r="AY81" s="690"/>
      <c r="AZ81" s="690"/>
      <c r="BA81" s="690"/>
      <c r="BB81" s="690"/>
      <c r="BC81" s="690"/>
      <c r="BD81" s="691"/>
      <c r="CV81" s="2"/>
      <c r="CW81" s="2"/>
      <c r="CX81" s="2"/>
      <c r="CY81" s="2"/>
      <c r="CZ81" s="2"/>
      <c r="DA81" s="2"/>
    </row>
    <row r="82" spans="1:105" ht="20.25" customHeight="1">
      <c r="A82" s="694"/>
      <c r="B82" s="542" t="s">
        <v>72</v>
      </c>
      <c r="C82" s="542"/>
      <c r="D82" s="541"/>
      <c r="E82" s="541"/>
      <c r="F82" s="541"/>
      <c r="G82" s="701"/>
      <c r="H82" s="702"/>
      <c r="I82" s="703"/>
      <c r="J82" s="701"/>
      <c r="K82" s="702"/>
      <c r="L82" s="704"/>
      <c r="O82" s="699"/>
      <c r="P82" s="665"/>
      <c r="Q82" s="665"/>
      <c r="R82" s="620"/>
      <c r="S82" s="620"/>
      <c r="T82" s="542"/>
      <c r="U82" s="542"/>
      <c r="V82" s="542" t="s">
        <v>257</v>
      </c>
      <c r="W82" s="542"/>
      <c r="X82" s="542" t="s">
        <v>78</v>
      </c>
      <c r="Y82" s="542"/>
      <c r="Z82" s="542" t="s">
        <v>78</v>
      </c>
      <c r="AA82" s="542"/>
      <c r="AB82" s="685" t="s">
        <v>261</v>
      </c>
      <c r="AC82" s="620"/>
      <c r="AD82" s="620"/>
      <c r="AE82" s="619" t="s">
        <v>253</v>
      </c>
      <c r="AF82" s="619"/>
      <c r="AG82" s="619"/>
      <c r="AH82" s="619" t="s">
        <v>258</v>
      </c>
      <c r="AI82" s="619"/>
      <c r="AJ82" s="619"/>
      <c r="AK82" s="542" t="s">
        <v>78</v>
      </c>
      <c r="AL82" s="542"/>
      <c r="AM82" s="685" t="s">
        <v>90</v>
      </c>
      <c r="AN82" s="620"/>
      <c r="AO82" s="620"/>
      <c r="AP82" s="619" t="s">
        <v>154</v>
      </c>
      <c r="AQ82" s="619"/>
      <c r="AR82" s="619"/>
      <c r="AS82" s="619" t="s">
        <v>259</v>
      </c>
      <c r="AT82" s="619"/>
      <c r="AU82" s="619"/>
      <c r="AV82" s="685" t="s">
        <v>94</v>
      </c>
      <c r="AW82" s="620"/>
      <c r="AX82" s="620"/>
      <c r="AY82" s="619" t="s">
        <v>155</v>
      </c>
      <c r="AZ82" s="619"/>
      <c r="BA82" s="619"/>
      <c r="BB82" s="619" t="s">
        <v>260</v>
      </c>
      <c r="BC82" s="619"/>
      <c r="BD82" s="686"/>
      <c r="CV82" s="2"/>
      <c r="CW82" s="2"/>
      <c r="CX82" s="2"/>
      <c r="CY82" s="2"/>
      <c r="CZ82" s="2"/>
      <c r="DA82" s="2"/>
    </row>
    <row r="83" spans="1:105" ht="20.25" customHeight="1">
      <c r="A83" s="694"/>
      <c r="B83" s="542" t="s">
        <v>73</v>
      </c>
      <c r="C83" s="542"/>
      <c r="D83" s="541"/>
      <c r="E83" s="541"/>
      <c r="F83" s="541"/>
      <c r="G83" s="701"/>
      <c r="H83" s="702"/>
      <c r="I83" s="703"/>
      <c r="J83" s="701"/>
      <c r="K83" s="702"/>
      <c r="L83" s="704"/>
      <c r="O83" s="699"/>
      <c r="P83" s="665"/>
      <c r="Q83" s="665"/>
      <c r="R83" s="620"/>
      <c r="S83" s="620"/>
      <c r="T83" s="542"/>
      <c r="U83" s="542"/>
      <c r="V83" s="542"/>
      <c r="W83" s="542"/>
      <c r="X83" s="542"/>
      <c r="Y83" s="542"/>
      <c r="Z83" s="542"/>
      <c r="AA83" s="542"/>
      <c r="AB83" s="620"/>
      <c r="AC83" s="620"/>
      <c r="AD83" s="620"/>
      <c r="AE83" s="619"/>
      <c r="AF83" s="619"/>
      <c r="AG83" s="619"/>
      <c r="AH83" s="619"/>
      <c r="AI83" s="619"/>
      <c r="AJ83" s="619"/>
      <c r="AK83" s="542"/>
      <c r="AL83" s="542"/>
      <c r="AM83" s="620"/>
      <c r="AN83" s="620"/>
      <c r="AO83" s="620"/>
      <c r="AP83" s="619"/>
      <c r="AQ83" s="619"/>
      <c r="AR83" s="619"/>
      <c r="AS83" s="619"/>
      <c r="AT83" s="619"/>
      <c r="AU83" s="619"/>
      <c r="AV83" s="620"/>
      <c r="AW83" s="620"/>
      <c r="AX83" s="620"/>
      <c r="AY83" s="619"/>
      <c r="AZ83" s="619"/>
      <c r="BA83" s="619"/>
      <c r="BB83" s="619"/>
      <c r="BC83" s="619"/>
      <c r="BD83" s="686"/>
      <c r="CV83" s="2"/>
      <c r="CW83" s="2"/>
      <c r="CX83" s="2"/>
      <c r="CY83" s="2"/>
      <c r="CZ83" s="2"/>
      <c r="DA83" s="2"/>
    </row>
    <row r="84" spans="1:105" ht="20.25" customHeight="1" thickBot="1">
      <c r="A84" s="695"/>
      <c r="B84" s="575" t="s">
        <v>74</v>
      </c>
      <c r="C84" s="575"/>
      <c r="D84" s="551"/>
      <c r="E84" s="551"/>
      <c r="F84" s="551"/>
      <c r="G84" s="705"/>
      <c r="H84" s="706"/>
      <c r="I84" s="707"/>
      <c r="J84" s="705"/>
      <c r="K84" s="706"/>
      <c r="L84" s="708"/>
      <c r="O84" s="699"/>
      <c r="P84" s="665" t="s">
        <v>252</v>
      </c>
      <c r="Q84" s="665"/>
      <c r="R84" s="560" t="str">
        <f>IF(E352=0,"",E352)</f>
        <v/>
      </c>
      <c r="S84" s="560"/>
      <c r="T84" s="560" t="str">
        <f t="shared" ref="T84:T91" si="34">IF(G352=0,"",G352)</f>
        <v/>
      </c>
      <c r="U84" s="560"/>
      <c r="V84" s="560" t="str">
        <f t="shared" ref="V84:V91" si="35">IF(I352=0,"",I352)</f>
        <v/>
      </c>
      <c r="W84" s="560"/>
      <c r="X84" s="560" t="str">
        <f t="shared" ref="X84:X91" si="36">IF(K352=0,"",K352)</f>
        <v/>
      </c>
      <c r="Y84" s="560"/>
      <c r="Z84" s="560" t="str">
        <f t="shared" ref="Z84:Z91" si="37">IF(M352=0,"",M352)</f>
        <v/>
      </c>
      <c r="AA84" s="560"/>
      <c r="AB84" s="666" t="str">
        <f>IF(O352=0,"",O352)</f>
        <v/>
      </c>
      <c r="AC84" s="666"/>
      <c r="AD84" s="666"/>
      <c r="AE84" s="666" t="str">
        <f t="shared" ref="AE84:AE91" si="38">IF(R352=0,"",R352)</f>
        <v/>
      </c>
      <c r="AF84" s="666"/>
      <c r="AG84" s="666"/>
      <c r="AH84" s="666" t="str">
        <f t="shared" ref="AH84:AH91" si="39">IF(U352=0,"",U352)</f>
        <v/>
      </c>
      <c r="AI84" s="666"/>
      <c r="AJ84" s="666"/>
      <c r="AK84" s="666" t="str">
        <f>IF(X352=0,"",X352)</f>
        <v/>
      </c>
      <c r="AL84" s="666"/>
      <c r="AM84" s="666" t="str">
        <f>IF(Z352=0,"",Z352)</f>
        <v/>
      </c>
      <c r="AN84" s="666"/>
      <c r="AO84" s="666"/>
      <c r="AP84" s="666" t="str">
        <f t="shared" ref="AP84:AP91" si="40">IF(AC352=0,"",AC352)</f>
        <v/>
      </c>
      <c r="AQ84" s="666"/>
      <c r="AR84" s="666"/>
      <c r="AS84" s="666" t="str">
        <f t="shared" ref="AS84:AS91" si="41">IF(AF352=0,"",AF352)</f>
        <v/>
      </c>
      <c r="AT84" s="666"/>
      <c r="AU84" s="666"/>
      <c r="AV84" s="666" t="str">
        <f t="shared" ref="AV84:AV91" si="42">IF(AI352=0,"",AI352)</f>
        <v>酒母こうじ米</v>
      </c>
      <c r="AW84" s="666"/>
      <c r="AX84" s="666"/>
      <c r="AY84" s="666" t="str">
        <f t="shared" ref="AY84:AY91" si="43">IF(AL352=0,"",AL352)</f>
        <v/>
      </c>
      <c r="AZ84" s="666"/>
      <c r="BA84" s="666"/>
      <c r="BB84" s="666" t="str">
        <f t="shared" ref="BB84:BB91" si="44">IF(AO352=0,"",AO352)</f>
        <v/>
      </c>
      <c r="BC84" s="666"/>
      <c r="BD84" s="667"/>
      <c r="CV84" s="2"/>
      <c r="CW84" s="2"/>
      <c r="CX84" s="2"/>
      <c r="CY84" s="2"/>
      <c r="CZ84" s="2"/>
      <c r="DA84" s="2"/>
    </row>
    <row r="85" spans="1:105" ht="20.25" customHeight="1" thickBot="1">
      <c r="O85" s="699"/>
      <c r="P85" s="683" t="s">
        <v>11</v>
      </c>
      <c r="Q85" s="684"/>
      <c r="R85" s="560" t="str">
        <f t="shared" ref="R85:R91" si="45">IF(E353=0,"",E353)</f>
        <v/>
      </c>
      <c r="S85" s="560"/>
      <c r="T85" s="560" t="str">
        <f t="shared" si="34"/>
        <v/>
      </c>
      <c r="U85" s="560"/>
      <c r="V85" s="560" t="str">
        <f t="shared" si="35"/>
        <v/>
      </c>
      <c r="W85" s="560"/>
      <c r="X85" s="560" t="str">
        <f t="shared" si="36"/>
        <v/>
      </c>
      <c r="Y85" s="560"/>
      <c r="Z85" s="560" t="str">
        <f t="shared" si="37"/>
        <v/>
      </c>
      <c r="AA85" s="560"/>
      <c r="AB85" s="666" t="str">
        <f t="shared" ref="AB85:AB91" si="46">IF(O353=0,"",O353)</f>
        <v/>
      </c>
      <c r="AC85" s="666"/>
      <c r="AD85" s="666"/>
      <c r="AE85" s="666" t="str">
        <f t="shared" si="38"/>
        <v/>
      </c>
      <c r="AF85" s="666"/>
      <c r="AG85" s="666"/>
      <c r="AH85" s="666" t="str">
        <f t="shared" si="39"/>
        <v/>
      </c>
      <c r="AI85" s="666"/>
      <c r="AJ85" s="666"/>
      <c r="AK85" s="666" t="str">
        <f t="shared" ref="AK85:AK91" si="47">IF(X353=0,"",X353)</f>
        <v/>
      </c>
      <c r="AL85" s="666"/>
      <c r="AM85" s="666" t="str">
        <f t="shared" ref="AM85:AM91" si="48">IF(Z353=0,"",Z353)</f>
        <v/>
      </c>
      <c r="AN85" s="666"/>
      <c r="AO85" s="666"/>
      <c r="AP85" s="666" t="str">
        <f t="shared" si="40"/>
        <v/>
      </c>
      <c r="AQ85" s="666"/>
      <c r="AR85" s="666"/>
      <c r="AS85" s="666" t="str">
        <f t="shared" si="41"/>
        <v/>
      </c>
      <c r="AT85" s="666"/>
      <c r="AU85" s="666"/>
      <c r="AV85" s="666" t="str">
        <f t="shared" si="42"/>
        <v>酒母掛米</v>
      </c>
      <c r="AW85" s="666"/>
      <c r="AX85" s="666"/>
      <c r="AY85" s="666" t="str">
        <f t="shared" si="43"/>
        <v/>
      </c>
      <c r="AZ85" s="666"/>
      <c r="BA85" s="666"/>
      <c r="BB85" s="666" t="str">
        <f t="shared" si="44"/>
        <v/>
      </c>
      <c r="BC85" s="666"/>
      <c r="BD85" s="667"/>
      <c r="CV85" s="2"/>
      <c r="CW85" s="2"/>
      <c r="CX85" s="2"/>
      <c r="CY85" s="2"/>
      <c r="CZ85" s="2"/>
      <c r="DA85" s="2"/>
    </row>
    <row r="86" spans="1:105" ht="20.25" customHeight="1">
      <c r="A86" s="711" t="s">
        <v>68</v>
      </c>
      <c r="B86" s="690" t="s">
        <v>69</v>
      </c>
      <c r="C86" s="690"/>
      <c r="D86" s="690"/>
      <c r="E86" s="690"/>
      <c r="F86" s="690"/>
      <c r="G86" s="690"/>
      <c r="H86" s="690"/>
      <c r="I86" s="690"/>
      <c r="J86" s="691"/>
      <c r="O86" s="699"/>
      <c r="P86" s="683" t="s">
        <v>13</v>
      </c>
      <c r="Q86" s="684"/>
      <c r="R86" s="560" t="str">
        <f t="shared" si="45"/>
        <v/>
      </c>
      <c r="S86" s="560"/>
      <c r="T86" s="560" t="str">
        <f t="shared" si="34"/>
        <v/>
      </c>
      <c r="U86" s="560"/>
      <c r="V86" s="560" t="str">
        <f t="shared" si="35"/>
        <v/>
      </c>
      <c r="W86" s="560"/>
      <c r="X86" s="560" t="str">
        <f t="shared" si="36"/>
        <v/>
      </c>
      <c r="Y86" s="560"/>
      <c r="Z86" s="560" t="str">
        <f t="shared" si="37"/>
        <v/>
      </c>
      <c r="AA86" s="560"/>
      <c r="AB86" s="666" t="str">
        <f t="shared" si="46"/>
        <v/>
      </c>
      <c r="AC86" s="666"/>
      <c r="AD86" s="666"/>
      <c r="AE86" s="666" t="str">
        <f t="shared" si="38"/>
        <v/>
      </c>
      <c r="AF86" s="666"/>
      <c r="AG86" s="666"/>
      <c r="AH86" s="666" t="str">
        <f t="shared" si="39"/>
        <v/>
      </c>
      <c r="AI86" s="666"/>
      <c r="AJ86" s="666"/>
      <c r="AK86" s="666" t="str">
        <f t="shared" si="47"/>
        <v/>
      </c>
      <c r="AL86" s="666"/>
      <c r="AM86" s="666" t="str">
        <f t="shared" si="48"/>
        <v/>
      </c>
      <c r="AN86" s="666"/>
      <c r="AO86" s="666"/>
      <c r="AP86" s="666" t="str">
        <f t="shared" si="40"/>
        <v/>
      </c>
      <c r="AQ86" s="666"/>
      <c r="AR86" s="666"/>
      <c r="AS86" s="666" t="str">
        <f t="shared" si="41"/>
        <v/>
      </c>
      <c r="AT86" s="666"/>
      <c r="AU86" s="666"/>
      <c r="AV86" s="666" t="str">
        <f t="shared" si="42"/>
        <v>添こうじ米</v>
      </c>
      <c r="AW86" s="666"/>
      <c r="AX86" s="666"/>
      <c r="AY86" s="666" t="str">
        <f t="shared" si="43"/>
        <v/>
      </c>
      <c r="AZ86" s="666"/>
      <c r="BA86" s="666"/>
      <c r="BB86" s="666" t="str">
        <f t="shared" si="44"/>
        <v/>
      </c>
      <c r="BC86" s="666"/>
      <c r="BD86" s="667"/>
      <c r="CV86" s="2"/>
      <c r="CW86" s="2"/>
      <c r="CX86" s="2"/>
      <c r="CY86" s="2"/>
      <c r="CZ86" s="2"/>
      <c r="DA86" s="2"/>
    </row>
    <row r="87" spans="1:105" ht="20.25" customHeight="1">
      <c r="A87" s="712"/>
      <c r="B87" s="671" t="s">
        <v>70</v>
      </c>
      <c r="C87" s="672"/>
      <c r="D87" s="673"/>
      <c r="E87" s="671" t="s">
        <v>89</v>
      </c>
      <c r="F87" s="672"/>
      <c r="G87" s="673"/>
      <c r="H87" s="677" t="s">
        <v>251</v>
      </c>
      <c r="I87" s="678"/>
      <c r="J87" s="679"/>
      <c r="M87" s="49"/>
      <c r="N87" s="49"/>
      <c r="O87" s="699"/>
      <c r="P87" s="683" t="s">
        <v>47</v>
      </c>
      <c r="Q87" s="684"/>
      <c r="R87" s="560" t="str">
        <f t="shared" si="45"/>
        <v/>
      </c>
      <c r="S87" s="560"/>
      <c r="T87" s="560" t="str">
        <f t="shared" si="34"/>
        <v/>
      </c>
      <c r="U87" s="560"/>
      <c r="V87" s="560" t="str">
        <f t="shared" si="35"/>
        <v/>
      </c>
      <c r="W87" s="560"/>
      <c r="X87" s="560" t="str">
        <f t="shared" si="36"/>
        <v/>
      </c>
      <c r="Y87" s="560"/>
      <c r="Z87" s="560" t="str">
        <f t="shared" si="37"/>
        <v/>
      </c>
      <c r="AA87" s="560"/>
      <c r="AB87" s="666" t="str">
        <f t="shared" si="46"/>
        <v/>
      </c>
      <c r="AC87" s="666"/>
      <c r="AD87" s="666"/>
      <c r="AE87" s="666" t="str">
        <f t="shared" si="38"/>
        <v/>
      </c>
      <c r="AF87" s="666"/>
      <c r="AG87" s="666"/>
      <c r="AH87" s="666" t="str">
        <f t="shared" si="39"/>
        <v/>
      </c>
      <c r="AI87" s="666"/>
      <c r="AJ87" s="666"/>
      <c r="AK87" s="666" t="str">
        <f t="shared" si="47"/>
        <v/>
      </c>
      <c r="AL87" s="666"/>
      <c r="AM87" s="666" t="str">
        <f t="shared" si="48"/>
        <v/>
      </c>
      <c r="AN87" s="666"/>
      <c r="AO87" s="666"/>
      <c r="AP87" s="666" t="str">
        <f t="shared" si="40"/>
        <v/>
      </c>
      <c r="AQ87" s="666"/>
      <c r="AR87" s="666"/>
      <c r="AS87" s="666" t="str">
        <f t="shared" si="41"/>
        <v/>
      </c>
      <c r="AT87" s="666"/>
      <c r="AU87" s="666"/>
      <c r="AV87" s="666" t="str">
        <f t="shared" si="42"/>
        <v>仲こうじ米</v>
      </c>
      <c r="AW87" s="666"/>
      <c r="AX87" s="666"/>
      <c r="AY87" s="666" t="str">
        <f t="shared" si="43"/>
        <v/>
      </c>
      <c r="AZ87" s="666"/>
      <c r="BA87" s="666"/>
      <c r="BB87" s="666" t="str">
        <f t="shared" si="44"/>
        <v/>
      </c>
      <c r="BC87" s="666"/>
      <c r="BD87" s="667"/>
      <c r="CV87" s="2"/>
      <c r="CW87" s="2"/>
      <c r="CX87" s="2"/>
      <c r="CY87" s="2"/>
      <c r="CZ87" s="2"/>
      <c r="DA87" s="2"/>
    </row>
    <row r="88" spans="1:105" ht="20.25" customHeight="1">
      <c r="A88" s="712"/>
      <c r="B88" s="674"/>
      <c r="C88" s="675"/>
      <c r="D88" s="676"/>
      <c r="E88" s="674"/>
      <c r="F88" s="675"/>
      <c r="G88" s="676"/>
      <c r="H88" s="680"/>
      <c r="I88" s="681"/>
      <c r="J88" s="682"/>
      <c r="O88" s="699"/>
      <c r="P88" s="665" t="s">
        <v>243</v>
      </c>
      <c r="Q88" s="665"/>
      <c r="R88" s="560" t="str">
        <f t="shared" si="45"/>
        <v/>
      </c>
      <c r="S88" s="560"/>
      <c r="T88" s="560" t="str">
        <f t="shared" si="34"/>
        <v/>
      </c>
      <c r="U88" s="560"/>
      <c r="V88" s="560" t="str">
        <f t="shared" si="35"/>
        <v/>
      </c>
      <c r="W88" s="560"/>
      <c r="X88" s="560" t="str">
        <f t="shared" si="36"/>
        <v/>
      </c>
      <c r="Y88" s="560"/>
      <c r="Z88" s="560" t="str">
        <f t="shared" si="37"/>
        <v/>
      </c>
      <c r="AA88" s="560"/>
      <c r="AB88" s="666" t="str">
        <f t="shared" si="46"/>
        <v/>
      </c>
      <c r="AC88" s="666"/>
      <c r="AD88" s="666"/>
      <c r="AE88" s="666" t="str">
        <f t="shared" si="38"/>
        <v/>
      </c>
      <c r="AF88" s="666"/>
      <c r="AG88" s="666"/>
      <c r="AH88" s="666" t="str">
        <f t="shared" si="39"/>
        <v/>
      </c>
      <c r="AI88" s="666"/>
      <c r="AJ88" s="666"/>
      <c r="AK88" s="666" t="str">
        <f t="shared" si="47"/>
        <v/>
      </c>
      <c r="AL88" s="666"/>
      <c r="AM88" s="666" t="str">
        <f t="shared" si="48"/>
        <v/>
      </c>
      <c r="AN88" s="666"/>
      <c r="AO88" s="666"/>
      <c r="AP88" s="666" t="str">
        <f t="shared" si="40"/>
        <v/>
      </c>
      <c r="AQ88" s="666"/>
      <c r="AR88" s="666"/>
      <c r="AS88" s="666" t="str">
        <f t="shared" si="41"/>
        <v/>
      </c>
      <c r="AT88" s="666"/>
      <c r="AU88" s="666"/>
      <c r="AV88" s="666" t="str">
        <f t="shared" si="42"/>
        <v>留こうじ米</v>
      </c>
      <c r="AW88" s="666"/>
      <c r="AX88" s="666"/>
      <c r="AY88" s="666" t="str">
        <f t="shared" si="43"/>
        <v/>
      </c>
      <c r="AZ88" s="666"/>
      <c r="BA88" s="666"/>
      <c r="BB88" s="666" t="str">
        <f t="shared" si="44"/>
        <v/>
      </c>
      <c r="BC88" s="666"/>
      <c r="BD88" s="667"/>
    </row>
    <row r="89" spans="1:105" ht="20.25" customHeight="1">
      <c r="A89" s="712"/>
      <c r="B89" s="540"/>
      <c r="C89" s="540"/>
      <c r="D89" s="540"/>
      <c r="E89" s="540"/>
      <c r="F89" s="540"/>
      <c r="G89" s="540"/>
      <c r="H89" s="579" t="str">
        <f>IF(E89="","",IF($Y$74="","",E89/$Y$74*1000))</f>
        <v/>
      </c>
      <c r="I89" s="579"/>
      <c r="J89" s="670"/>
      <c r="O89" s="699"/>
      <c r="P89" s="665" t="s">
        <v>244</v>
      </c>
      <c r="Q89" s="665"/>
      <c r="R89" s="560" t="str">
        <f t="shared" si="45"/>
        <v/>
      </c>
      <c r="S89" s="560"/>
      <c r="T89" s="560" t="str">
        <f t="shared" si="34"/>
        <v/>
      </c>
      <c r="U89" s="560"/>
      <c r="V89" s="560" t="str">
        <f t="shared" si="35"/>
        <v/>
      </c>
      <c r="W89" s="560"/>
      <c r="X89" s="560" t="str">
        <f t="shared" si="36"/>
        <v/>
      </c>
      <c r="Y89" s="560"/>
      <c r="Z89" s="560" t="str">
        <f t="shared" si="37"/>
        <v/>
      </c>
      <c r="AA89" s="560"/>
      <c r="AB89" s="666" t="str">
        <f t="shared" si="46"/>
        <v/>
      </c>
      <c r="AC89" s="666"/>
      <c r="AD89" s="666"/>
      <c r="AE89" s="666" t="str">
        <f t="shared" si="38"/>
        <v/>
      </c>
      <c r="AF89" s="666"/>
      <c r="AG89" s="666"/>
      <c r="AH89" s="666" t="str">
        <f t="shared" si="39"/>
        <v/>
      </c>
      <c r="AI89" s="666"/>
      <c r="AJ89" s="666"/>
      <c r="AK89" s="666" t="str">
        <f t="shared" si="47"/>
        <v/>
      </c>
      <c r="AL89" s="666"/>
      <c r="AM89" s="666" t="str">
        <f t="shared" si="48"/>
        <v/>
      </c>
      <c r="AN89" s="666"/>
      <c r="AO89" s="666"/>
      <c r="AP89" s="666" t="str">
        <f t="shared" si="40"/>
        <v/>
      </c>
      <c r="AQ89" s="666"/>
      <c r="AR89" s="666"/>
      <c r="AS89" s="666" t="str">
        <f t="shared" si="41"/>
        <v/>
      </c>
      <c r="AT89" s="666"/>
      <c r="AU89" s="666"/>
      <c r="AV89" s="666" t="str">
        <f t="shared" si="42"/>
        <v>添掛米</v>
      </c>
      <c r="AW89" s="666"/>
      <c r="AX89" s="666"/>
      <c r="AY89" s="666" t="str">
        <f t="shared" si="43"/>
        <v/>
      </c>
      <c r="AZ89" s="666"/>
      <c r="BA89" s="666"/>
      <c r="BB89" s="666" t="str">
        <f t="shared" si="44"/>
        <v/>
      </c>
      <c r="BC89" s="666"/>
      <c r="BD89" s="667"/>
      <c r="CV89" s="2"/>
      <c r="CW89" s="2"/>
      <c r="CX89" s="2"/>
      <c r="CY89" s="2"/>
      <c r="CZ89" s="2"/>
      <c r="DA89" s="2"/>
    </row>
    <row r="90" spans="1:105" ht="20.25" customHeight="1">
      <c r="A90" s="712"/>
      <c r="B90" s="499"/>
      <c r="C90" s="709"/>
      <c r="D90" s="710"/>
      <c r="E90" s="499"/>
      <c r="F90" s="709"/>
      <c r="G90" s="710"/>
      <c r="H90" s="579" t="str">
        <f t="shared" ref="H90:H91" si="49">IF(E90="","",IF($Y$74="","",E90/$Y$74*1000))</f>
        <v/>
      </c>
      <c r="I90" s="579"/>
      <c r="J90" s="670"/>
      <c r="O90" s="699"/>
      <c r="P90" s="665" t="s">
        <v>245</v>
      </c>
      <c r="Q90" s="665"/>
      <c r="R90" s="560" t="str">
        <f t="shared" si="45"/>
        <v/>
      </c>
      <c r="S90" s="560"/>
      <c r="T90" s="560" t="str">
        <f t="shared" si="34"/>
        <v/>
      </c>
      <c r="U90" s="560"/>
      <c r="V90" s="560" t="str">
        <f t="shared" si="35"/>
        <v/>
      </c>
      <c r="W90" s="560"/>
      <c r="X90" s="560" t="str">
        <f t="shared" si="36"/>
        <v/>
      </c>
      <c r="Y90" s="560"/>
      <c r="Z90" s="560" t="str">
        <f t="shared" si="37"/>
        <v/>
      </c>
      <c r="AA90" s="560"/>
      <c r="AB90" s="666" t="str">
        <f t="shared" si="46"/>
        <v/>
      </c>
      <c r="AC90" s="666"/>
      <c r="AD90" s="666"/>
      <c r="AE90" s="666" t="str">
        <f t="shared" si="38"/>
        <v/>
      </c>
      <c r="AF90" s="666"/>
      <c r="AG90" s="666"/>
      <c r="AH90" s="666" t="str">
        <f t="shared" si="39"/>
        <v/>
      </c>
      <c r="AI90" s="666"/>
      <c r="AJ90" s="666"/>
      <c r="AK90" s="666" t="str">
        <f t="shared" si="47"/>
        <v/>
      </c>
      <c r="AL90" s="666"/>
      <c r="AM90" s="666" t="str">
        <f t="shared" si="48"/>
        <v/>
      </c>
      <c r="AN90" s="666"/>
      <c r="AO90" s="666"/>
      <c r="AP90" s="666" t="str">
        <f t="shared" si="40"/>
        <v/>
      </c>
      <c r="AQ90" s="666"/>
      <c r="AR90" s="666"/>
      <c r="AS90" s="666" t="str">
        <f t="shared" si="41"/>
        <v/>
      </c>
      <c r="AT90" s="666"/>
      <c r="AU90" s="666"/>
      <c r="AV90" s="666" t="str">
        <f t="shared" si="42"/>
        <v>仲掛米</v>
      </c>
      <c r="AW90" s="666"/>
      <c r="AX90" s="666"/>
      <c r="AY90" s="666" t="str">
        <f t="shared" si="43"/>
        <v/>
      </c>
      <c r="AZ90" s="666"/>
      <c r="BA90" s="666"/>
      <c r="BB90" s="666" t="str">
        <f t="shared" si="44"/>
        <v/>
      </c>
      <c r="BC90" s="666"/>
      <c r="BD90" s="667"/>
      <c r="CV90" s="2"/>
      <c r="CW90" s="2"/>
    </row>
    <row r="91" spans="1:105" ht="20.25" customHeight="1" thickBot="1">
      <c r="A91" s="713"/>
      <c r="B91" s="624"/>
      <c r="C91" s="625"/>
      <c r="D91" s="626"/>
      <c r="E91" s="624"/>
      <c r="F91" s="625"/>
      <c r="G91" s="626"/>
      <c r="H91" s="627" t="str">
        <f t="shared" si="49"/>
        <v/>
      </c>
      <c r="I91" s="627"/>
      <c r="J91" s="628"/>
      <c r="O91" s="700"/>
      <c r="P91" s="668" t="s">
        <v>246</v>
      </c>
      <c r="Q91" s="668"/>
      <c r="R91" s="669" t="str">
        <f t="shared" si="45"/>
        <v/>
      </c>
      <c r="S91" s="669"/>
      <c r="T91" s="669" t="str">
        <f t="shared" si="34"/>
        <v/>
      </c>
      <c r="U91" s="669"/>
      <c r="V91" s="669" t="str">
        <f t="shared" si="35"/>
        <v/>
      </c>
      <c r="W91" s="669"/>
      <c r="X91" s="669" t="str">
        <f t="shared" si="36"/>
        <v/>
      </c>
      <c r="Y91" s="669"/>
      <c r="Z91" s="669" t="str">
        <f t="shared" si="37"/>
        <v/>
      </c>
      <c r="AA91" s="669"/>
      <c r="AB91" s="663" t="str">
        <f t="shared" si="46"/>
        <v/>
      </c>
      <c r="AC91" s="663"/>
      <c r="AD91" s="663"/>
      <c r="AE91" s="663" t="str">
        <f t="shared" si="38"/>
        <v/>
      </c>
      <c r="AF91" s="663"/>
      <c r="AG91" s="663"/>
      <c r="AH91" s="663" t="str">
        <f t="shared" si="39"/>
        <v/>
      </c>
      <c r="AI91" s="663"/>
      <c r="AJ91" s="663"/>
      <c r="AK91" s="663" t="str">
        <f t="shared" si="47"/>
        <v/>
      </c>
      <c r="AL91" s="663"/>
      <c r="AM91" s="663" t="str">
        <f t="shared" si="48"/>
        <v/>
      </c>
      <c r="AN91" s="663"/>
      <c r="AO91" s="663"/>
      <c r="AP91" s="663" t="str">
        <f t="shared" si="40"/>
        <v/>
      </c>
      <c r="AQ91" s="663"/>
      <c r="AR91" s="663"/>
      <c r="AS91" s="663" t="str">
        <f t="shared" si="41"/>
        <v/>
      </c>
      <c r="AT91" s="663"/>
      <c r="AU91" s="663"/>
      <c r="AV91" s="663" t="str">
        <f t="shared" si="42"/>
        <v>留掛米</v>
      </c>
      <c r="AW91" s="663"/>
      <c r="AX91" s="663"/>
      <c r="AY91" s="663" t="str">
        <f t="shared" si="43"/>
        <v/>
      </c>
      <c r="AZ91" s="663"/>
      <c r="BA91" s="663"/>
      <c r="BB91" s="663" t="str">
        <f t="shared" si="44"/>
        <v/>
      </c>
      <c r="BC91" s="663"/>
      <c r="BD91" s="664"/>
      <c r="CV91" s="2"/>
      <c r="CW91" s="2"/>
      <c r="CX91" s="2"/>
      <c r="CY91" s="2"/>
      <c r="CZ91" s="2"/>
      <c r="DA91" s="2"/>
    </row>
    <row r="92" spans="1:105" ht="20.25" customHeight="1" thickBot="1">
      <c r="O92" s="62"/>
      <c r="BD92" s="49"/>
      <c r="BE92" s="49"/>
      <c r="CV92" s="2"/>
      <c r="CW92" s="2"/>
      <c r="CX92" s="2"/>
      <c r="CY92" s="2"/>
      <c r="CZ92" s="2"/>
      <c r="DA92" s="2"/>
    </row>
    <row r="93" spans="1:105" ht="20.25" customHeight="1">
      <c r="A93" s="635" t="s">
        <v>276</v>
      </c>
      <c r="B93" s="913" t="s">
        <v>286</v>
      </c>
      <c r="C93" s="536"/>
      <c r="D93" s="922"/>
      <c r="E93" s="922"/>
      <c r="F93" s="923"/>
      <c r="G93" s="269" t="s">
        <v>287</v>
      </c>
      <c r="H93" s="924"/>
      <c r="I93" s="922"/>
      <c r="J93" s="923"/>
      <c r="K93" s="919" t="s">
        <v>288</v>
      </c>
      <c r="L93" s="920"/>
      <c r="M93" s="921"/>
      <c r="N93" s="925"/>
      <c r="O93" s="926"/>
      <c r="P93" s="926"/>
      <c r="Q93" s="926"/>
      <c r="R93" s="927"/>
      <c r="S93"/>
      <c r="T93"/>
      <c r="U93" s="930" t="s">
        <v>302</v>
      </c>
      <c r="V93" s="544" t="s">
        <v>81</v>
      </c>
      <c r="W93" s="545"/>
      <c r="X93" s="545"/>
      <c r="Y93" s="545"/>
      <c r="Z93" s="546"/>
      <c r="AA93" s="546"/>
      <c r="AB93" s="502"/>
      <c r="AC93" s="503"/>
      <c r="AD93" s="503"/>
      <c r="AE93" s="504"/>
      <c r="AF93" s="502"/>
      <c r="AG93" s="503"/>
      <c r="AH93" s="503"/>
      <c r="AI93" s="504"/>
      <c r="AJ93" s="502"/>
      <c r="AK93" s="503"/>
      <c r="AL93" s="503"/>
      <c r="AM93" s="504"/>
      <c r="AN93" s="502"/>
      <c r="AO93" s="503"/>
      <c r="AP93" s="503"/>
      <c r="AQ93" s="504"/>
      <c r="AR93" s="502"/>
      <c r="AS93" s="503"/>
      <c r="AT93" s="503"/>
      <c r="AU93" s="504"/>
      <c r="AV93" s="502"/>
      <c r="AW93" s="503"/>
      <c r="AX93" s="503"/>
      <c r="AY93" s="504"/>
      <c r="AZ93" s="941" t="s">
        <v>306</v>
      </c>
      <c r="BA93" s="920"/>
      <c r="BB93" s="920"/>
      <c r="BC93" s="921"/>
      <c r="BF93" s="2"/>
      <c r="BG93" s="492"/>
      <c r="BH93" s="493"/>
      <c r="BI93" s="493"/>
      <c r="BJ93" s="493"/>
    </row>
    <row r="94" spans="1:105" ht="20.25" customHeight="1">
      <c r="A94" s="636"/>
      <c r="B94" s="886" t="s">
        <v>284</v>
      </c>
      <c r="C94" s="916"/>
      <c r="D94" s="501"/>
      <c r="E94" s="500"/>
      <c r="F94" s="917" t="s">
        <v>299</v>
      </c>
      <c r="G94" s="918"/>
      <c r="H94" s="918"/>
      <c r="I94" s="917" t="s">
        <v>291</v>
      </c>
      <c r="J94" s="918"/>
      <c r="K94" s="918"/>
      <c r="L94" s="565" t="s">
        <v>289</v>
      </c>
      <c r="M94" s="914"/>
      <c r="N94" s="914"/>
      <c r="O94" s="567"/>
      <c r="P94" s="569"/>
      <c r="Q94" s="570"/>
      <c r="R94" s="571"/>
      <c r="S94"/>
      <c r="T94"/>
      <c r="U94" s="931"/>
      <c r="V94" s="440" t="s">
        <v>224</v>
      </c>
      <c r="W94" s="511"/>
      <c r="X94" s="511"/>
      <c r="Y94" s="511"/>
      <c r="Z94" s="501"/>
      <c r="AA94" s="501"/>
      <c r="AB94" s="499"/>
      <c r="AC94" s="501"/>
      <c r="AD94" s="501"/>
      <c r="AE94" s="500"/>
      <c r="AF94" s="499"/>
      <c r="AG94" s="501"/>
      <c r="AH94" s="501"/>
      <c r="AI94" s="500"/>
      <c r="AJ94" s="499"/>
      <c r="AK94" s="501"/>
      <c r="AL94" s="501"/>
      <c r="AM94" s="500"/>
      <c r="AN94" s="499"/>
      <c r="AO94" s="501"/>
      <c r="AP94" s="501"/>
      <c r="AQ94" s="500"/>
      <c r="AR94" s="499"/>
      <c r="AS94" s="501"/>
      <c r="AT94" s="501"/>
      <c r="AU94" s="500"/>
      <c r="AV94" s="499"/>
      <c r="AW94" s="501"/>
      <c r="AX94" s="501"/>
      <c r="AY94" s="500"/>
      <c r="AZ94" s="942">
        <f>SUM(AB94:AY94)</f>
        <v>0</v>
      </c>
      <c r="BA94" s="943"/>
      <c r="BB94" s="943"/>
      <c r="BC94" s="944"/>
      <c r="BF94" s="2"/>
      <c r="BG94" s="2"/>
      <c r="BH94" s="2"/>
    </row>
    <row r="95" spans="1:105" ht="20.25" customHeight="1">
      <c r="A95" s="636"/>
      <c r="B95" s="887"/>
      <c r="C95" s="565" t="s">
        <v>277</v>
      </c>
      <c r="D95" s="501"/>
      <c r="E95" s="500"/>
      <c r="F95" s="563"/>
      <c r="G95" s="563"/>
      <c r="H95" s="563"/>
      <c r="I95" s="563"/>
      <c r="J95" s="563"/>
      <c r="K95" s="563"/>
      <c r="L95" s="915" t="s">
        <v>290</v>
      </c>
      <c r="M95" s="914"/>
      <c r="N95" s="914"/>
      <c r="O95" s="567"/>
      <c r="P95" s="569"/>
      <c r="Q95" s="570"/>
      <c r="R95" s="571"/>
      <c r="S95"/>
      <c r="T95"/>
      <c r="U95" s="931"/>
      <c r="V95" s="440" t="s">
        <v>235</v>
      </c>
      <c r="W95" s="511"/>
      <c r="X95" s="511"/>
      <c r="Y95" s="511"/>
      <c r="Z95" s="501"/>
      <c r="AA95" s="501"/>
      <c r="AB95" s="499"/>
      <c r="AC95" s="501"/>
      <c r="AD95" s="501"/>
      <c r="AE95" s="500"/>
      <c r="AF95" s="499"/>
      <c r="AG95" s="501"/>
      <c r="AH95" s="501"/>
      <c r="AI95" s="500"/>
      <c r="AJ95" s="499"/>
      <c r="AK95" s="501"/>
      <c r="AL95" s="501"/>
      <c r="AM95" s="500"/>
      <c r="AN95" s="499"/>
      <c r="AO95" s="501"/>
      <c r="AP95" s="501"/>
      <c r="AQ95" s="500"/>
      <c r="AR95" s="499"/>
      <c r="AS95" s="501"/>
      <c r="AT95" s="501"/>
      <c r="AU95" s="500"/>
      <c r="AV95" s="499"/>
      <c r="AW95" s="501"/>
      <c r="AX95" s="501"/>
      <c r="AY95" s="500"/>
      <c r="AZ95" s="935"/>
      <c r="BA95" s="933"/>
      <c r="BB95" s="933"/>
      <c r="BC95" s="938"/>
      <c r="BF95" s="2"/>
      <c r="BG95" s="2"/>
      <c r="BH95" s="2"/>
    </row>
    <row r="96" spans="1:105" ht="20.25" customHeight="1">
      <c r="A96" s="636"/>
      <c r="B96" s="887"/>
      <c r="C96" s="565" t="s">
        <v>278</v>
      </c>
      <c r="D96" s="501"/>
      <c r="E96" s="500"/>
      <c r="F96" s="563"/>
      <c r="G96" s="563"/>
      <c r="H96" s="563"/>
      <c r="I96" s="563"/>
      <c r="J96" s="563"/>
      <c r="K96" s="563"/>
      <c r="L96" s="915" t="s">
        <v>291</v>
      </c>
      <c r="M96" s="914"/>
      <c r="N96" s="914"/>
      <c r="O96" s="567"/>
      <c r="P96" s="569"/>
      <c r="Q96" s="570"/>
      <c r="R96" s="571"/>
      <c r="S96"/>
      <c r="T96"/>
      <c r="U96" s="931"/>
      <c r="V96" s="440" t="s">
        <v>225</v>
      </c>
      <c r="W96" s="511"/>
      <c r="X96" s="511"/>
      <c r="Y96" s="511"/>
      <c r="Z96" s="501"/>
      <c r="AA96" s="501"/>
      <c r="AB96" s="494">
        <f>ROUND(AB94*AB95/100,1)</f>
        <v>0</v>
      </c>
      <c r="AC96" s="501"/>
      <c r="AD96" s="501"/>
      <c r="AE96" s="500"/>
      <c r="AF96" s="494">
        <f t="shared" ref="AF96" si="50">ROUND(AF94*AF95/100,1)</f>
        <v>0</v>
      </c>
      <c r="AG96" s="501"/>
      <c r="AH96" s="501"/>
      <c r="AI96" s="500"/>
      <c r="AJ96" s="494">
        <f t="shared" ref="AJ96" si="51">ROUND(AJ94*AJ95/100,1)</f>
        <v>0</v>
      </c>
      <c r="AK96" s="501"/>
      <c r="AL96" s="501"/>
      <c r="AM96" s="500"/>
      <c r="AN96" s="494">
        <f t="shared" ref="AN96" si="52">ROUND(AN94*AN95/100,1)</f>
        <v>0</v>
      </c>
      <c r="AO96" s="501"/>
      <c r="AP96" s="501"/>
      <c r="AQ96" s="500"/>
      <c r="AR96" s="494">
        <f t="shared" ref="AR96" si="53">ROUND(AR94*AR95/100,1)</f>
        <v>0</v>
      </c>
      <c r="AS96" s="501"/>
      <c r="AT96" s="501"/>
      <c r="AU96" s="500"/>
      <c r="AV96" s="494">
        <f t="shared" ref="AV96" si="54">ROUND(AV94*AV95/100,1)</f>
        <v>0</v>
      </c>
      <c r="AW96" s="501"/>
      <c r="AX96" s="501"/>
      <c r="AY96" s="500"/>
      <c r="AZ96" s="494">
        <f>SUM(AB96:AY96)</f>
        <v>0</v>
      </c>
      <c r="BA96" s="495"/>
      <c r="BB96" s="495"/>
      <c r="BC96" s="496"/>
      <c r="BD96"/>
      <c r="BE96"/>
    </row>
    <row r="97" spans="1:105" ht="20.25" customHeight="1">
      <c r="A97" s="636"/>
      <c r="B97" s="887"/>
      <c r="C97" s="565" t="s">
        <v>279</v>
      </c>
      <c r="D97" s="501"/>
      <c r="E97" s="500"/>
      <c r="F97" s="563"/>
      <c r="G97" s="563"/>
      <c r="H97" s="563"/>
      <c r="I97" s="563"/>
      <c r="J97" s="563"/>
      <c r="K97" s="563"/>
      <c r="L97" s="565" t="s">
        <v>292</v>
      </c>
      <c r="M97" s="566"/>
      <c r="N97" s="566"/>
      <c r="O97" s="567"/>
      <c r="P97" s="569"/>
      <c r="Q97" s="570"/>
      <c r="R97" s="571"/>
      <c r="S97"/>
      <c r="T97"/>
      <c r="U97" s="931"/>
      <c r="V97" s="440" t="s">
        <v>226</v>
      </c>
      <c r="W97" s="511"/>
      <c r="X97" s="511"/>
      <c r="Y97" s="511"/>
      <c r="Z97" s="501"/>
      <c r="AA97" s="501"/>
      <c r="AB97" s="494" t="str">
        <f>IF(AB96=0,"",ROUND(AB96/0.95*0.8157,1))</f>
        <v/>
      </c>
      <c r="AC97" s="501"/>
      <c r="AD97" s="501"/>
      <c r="AE97" s="500"/>
      <c r="AF97" s="494" t="str">
        <f t="shared" ref="AF97" si="55">IF(AF96=0,"",ROUND(AF96/0.95*0.8157,1))</f>
        <v/>
      </c>
      <c r="AG97" s="501"/>
      <c r="AH97" s="501"/>
      <c r="AI97" s="500"/>
      <c r="AJ97" s="494" t="str">
        <f t="shared" ref="AJ97" si="56">IF(AJ96=0,"",ROUND(AJ96/0.95*0.8157,1))</f>
        <v/>
      </c>
      <c r="AK97" s="501"/>
      <c r="AL97" s="501"/>
      <c r="AM97" s="500"/>
      <c r="AN97" s="494" t="str">
        <f t="shared" ref="AN97" si="57">IF(AN96=0,"",ROUND(AN96/0.95*0.8157,1))</f>
        <v/>
      </c>
      <c r="AO97" s="501"/>
      <c r="AP97" s="501"/>
      <c r="AQ97" s="500"/>
      <c r="AR97" s="494" t="str">
        <f t="shared" ref="AR97" si="58">IF(AR96=0,"",ROUND(AR96/0.95*0.8157,1))</f>
        <v/>
      </c>
      <c r="AS97" s="501"/>
      <c r="AT97" s="501"/>
      <c r="AU97" s="500"/>
      <c r="AV97" s="494" t="str">
        <f t="shared" ref="AV97" si="59">IF(AV96=0,"",ROUND(AV96/0.95*0.8157,1))</f>
        <v/>
      </c>
      <c r="AW97" s="501"/>
      <c r="AX97" s="501"/>
      <c r="AY97" s="500"/>
      <c r="AZ97" s="494" t="str">
        <f>IF(SUM(AB97:AY97)=0,"",SUM(AB97:AY97))</f>
        <v/>
      </c>
      <c r="BA97" s="495"/>
      <c r="BB97" s="495"/>
      <c r="BC97" s="496"/>
      <c r="BD97"/>
      <c r="BE97"/>
    </row>
    <row r="98" spans="1:105" ht="19.399999999999999" customHeight="1">
      <c r="A98" s="636"/>
      <c r="B98" s="887"/>
      <c r="C98" s="565" t="s">
        <v>280</v>
      </c>
      <c r="D98" s="501"/>
      <c r="E98" s="500"/>
      <c r="F98" s="563"/>
      <c r="G98" s="563"/>
      <c r="H98" s="563"/>
      <c r="I98" s="563"/>
      <c r="J98" s="563"/>
      <c r="K98" s="563"/>
      <c r="L98" s="565" t="s">
        <v>293</v>
      </c>
      <c r="M98" s="566"/>
      <c r="N98" s="566"/>
      <c r="O98" s="567"/>
      <c r="P98" s="569"/>
      <c r="Q98" s="570"/>
      <c r="R98" s="571"/>
      <c r="S98"/>
      <c r="T98"/>
      <c r="U98" s="931"/>
      <c r="V98" s="915" t="s">
        <v>303</v>
      </c>
      <c r="W98" s="933"/>
      <c r="X98" s="933"/>
      <c r="Y98" s="933"/>
      <c r="Z98" s="495"/>
      <c r="AA98" s="495"/>
      <c r="AB98" s="505" t="str">
        <f>IF($Y$71="","",ROUND(AB96*1000/$Y$71,1))</f>
        <v/>
      </c>
      <c r="AC98" s="506"/>
      <c r="AD98" s="506"/>
      <c r="AE98" s="507"/>
      <c r="AF98" s="505" t="str">
        <f t="shared" ref="AF98" si="60">IF($Y$71="","",ROUND(AF96*1000/$Y$71,1))</f>
        <v/>
      </c>
      <c r="AG98" s="506"/>
      <c r="AH98" s="506"/>
      <c r="AI98" s="507"/>
      <c r="AJ98" s="505" t="str">
        <f t="shared" ref="AJ98" si="61">IF($Y$71="","",ROUND(AJ96*1000/$Y$71,1))</f>
        <v/>
      </c>
      <c r="AK98" s="506"/>
      <c r="AL98" s="506"/>
      <c r="AM98" s="507"/>
      <c r="AN98" s="505" t="str">
        <f t="shared" ref="AN98" si="62">IF($Y$71="","",ROUND(AN96*1000/$Y$71,1))</f>
        <v/>
      </c>
      <c r="AO98" s="506"/>
      <c r="AP98" s="506"/>
      <c r="AQ98" s="507"/>
      <c r="AR98" s="505" t="str">
        <f t="shared" ref="AR98" si="63">IF($Y$71="","",ROUND(AR96*1000/$Y$71,1))</f>
        <v/>
      </c>
      <c r="AS98" s="506"/>
      <c r="AT98" s="506"/>
      <c r="AU98" s="507"/>
      <c r="AV98" s="505" t="str">
        <f t="shared" ref="AV98" si="64">IF($Y$71="","",ROUND(AV96*1000/$Y$71,1))</f>
        <v/>
      </c>
      <c r="AW98" s="506"/>
      <c r="AX98" s="506"/>
      <c r="AY98" s="507"/>
      <c r="AZ98" s="603" t="str">
        <f>IF(AB98="","",SUM(AB98:AY98))</f>
        <v/>
      </c>
      <c r="BA98" s="604"/>
      <c r="BB98" s="604"/>
      <c r="BC98" s="934"/>
      <c r="BD98"/>
      <c r="BE98"/>
    </row>
    <row r="99" spans="1:105" ht="20.25" customHeight="1">
      <c r="A99" s="636"/>
      <c r="B99" s="887"/>
      <c r="C99" s="565" t="s">
        <v>281</v>
      </c>
      <c r="D99" s="501"/>
      <c r="E99" s="500"/>
      <c r="F99" s="563"/>
      <c r="G99" s="563"/>
      <c r="H99" s="563"/>
      <c r="I99" s="563"/>
      <c r="J99" s="563"/>
      <c r="K99" s="563"/>
      <c r="L99" s="565" t="s">
        <v>294</v>
      </c>
      <c r="M99" s="566"/>
      <c r="N99" s="566"/>
      <c r="O99" s="567"/>
      <c r="P99" s="569"/>
      <c r="Q99" s="570"/>
      <c r="R99" s="571"/>
      <c r="S99"/>
      <c r="T99"/>
      <c r="U99" s="931"/>
      <c r="V99" s="509" t="s">
        <v>80</v>
      </c>
      <c r="W99" s="510"/>
      <c r="X99" s="510"/>
      <c r="Y99" s="510"/>
      <c r="Z99" s="501"/>
      <c r="AA99" s="501"/>
      <c r="AB99" s="499"/>
      <c r="AC99" s="501"/>
      <c r="AD99" s="501"/>
      <c r="AE99" s="270" t="s">
        <v>43</v>
      </c>
      <c r="AF99" s="499"/>
      <c r="AG99" s="501"/>
      <c r="AH99" s="501"/>
      <c r="AI99" s="270" t="s">
        <v>43</v>
      </c>
      <c r="AJ99" s="499"/>
      <c r="AK99" s="501"/>
      <c r="AL99" s="501"/>
      <c r="AM99" s="270" t="s">
        <v>43</v>
      </c>
      <c r="AN99" s="499"/>
      <c r="AO99" s="501"/>
      <c r="AP99" s="501"/>
      <c r="AQ99" s="270" t="s">
        <v>43</v>
      </c>
      <c r="AR99" s="499"/>
      <c r="AS99" s="501"/>
      <c r="AT99" s="501"/>
      <c r="AU99" s="270" t="s">
        <v>43</v>
      </c>
      <c r="AV99" s="499"/>
      <c r="AW99" s="501"/>
      <c r="AX99" s="501"/>
      <c r="AY99" s="270" t="s">
        <v>43</v>
      </c>
      <c r="AZ99" s="935"/>
      <c r="BA99" s="933"/>
      <c r="BB99" s="933"/>
      <c r="BC99" s="271" t="s">
        <v>43</v>
      </c>
      <c r="BD99"/>
      <c r="BE99"/>
    </row>
    <row r="100" spans="1:105" ht="20.25" customHeight="1">
      <c r="A100" s="636"/>
      <c r="B100" s="887"/>
      <c r="C100" s="565" t="s">
        <v>282</v>
      </c>
      <c r="D100" s="501"/>
      <c r="E100" s="500"/>
      <c r="F100" s="563"/>
      <c r="G100" s="563"/>
      <c r="H100" s="563"/>
      <c r="I100" s="563"/>
      <c r="J100" s="563"/>
      <c r="K100" s="563"/>
      <c r="L100" s="565" t="s">
        <v>295</v>
      </c>
      <c r="M100" s="566"/>
      <c r="N100" s="566"/>
      <c r="O100" s="567"/>
      <c r="P100" s="569"/>
      <c r="Q100" s="570"/>
      <c r="R100" s="571"/>
      <c r="S100"/>
      <c r="T100"/>
      <c r="U100" s="931"/>
      <c r="V100" s="509" t="s">
        <v>82</v>
      </c>
      <c r="W100" s="501"/>
      <c r="X100" s="501"/>
      <c r="Y100" s="501"/>
      <c r="Z100" s="501"/>
      <c r="AA100" s="501"/>
      <c r="AB100" s="508" t="s">
        <v>84</v>
      </c>
      <c r="AC100" s="500"/>
      <c r="AD100" s="508" t="s">
        <v>85</v>
      </c>
      <c r="AE100" s="500"/>
      <c r="AF100" s="508" t="s">
        <v>84</v>
      </c>
      <c r="AG100" s="500"/>
      <c r="AH100" s="508" t="s">
        <v>85</v>
      </c>
      <c r="AI100" s="500"/>
      <c r="AJ100" s="508" t="s">
        <v>84</v>
      </c>
      <c r="AK100" s="500"/>
      <c r="AL100" s="508" t="s">
        <v>85</v>
      </c>
      <c r="AM100" s="500"/>
      <c r="AN100" s="508" t="s">
        <v>84</v>
      </c>
      <c r="AO100" s="500"/>
      <c r="AP100" s="508" t="s">
        <v>85</v>
      </c>
      <c r="AQ100" s="500"/>
      <c r="AR100" s="508" t="s">
        <v>84</v>
      </c>
      <c r="AS100" s="500"/>
      <c r="AT100" s="508" t="s">
        <v>85</v>
      </c>
      <c r="AU100" s="500"/>
      <c r="AV100" s="508" t="s">
        <v>84</v>
      </c>
      <c r="AW100" s="500"/>
      <c r="AX100" s="508" t="s">
        <v>85</v>
      </c>
      <c r="AY100" s="500"/>
      <c r="AZ100" s="508" t="s">
        <v>84</v>
      </c>
      <c r="BA100" s="936"/>
      <c r="BB100" s="508" t="s">
        <v>85</v>
      </c>
      <c r="BC100" s="496"/>
      <c r="BD100"/>
      <c r="BE100"/>
    </row>
    <row r="101" spans="1:105" ht="20.25" customHeight="1">
      <c r="A101" s="636"/>
      <c r="B101" s="887"/>
      <c r="C101" s="889"/>
      <c r="D101" s="890"/>
      <c r="E101" s="891"/>
      <c r="F101" s="563"/>
      <c r="G101" s="563"/>
      <c r="H101" s="563"/>
      <c r="I101" s="563"/>
      <c r="J101" s="563"/>
      <c r="K101" s="563"/>
      <c r="L101" s="565" t="s">
        <v>296</v>
      </c>
      <c r="M101" s="566"/>
      <c r="N101" s="566"/>
      <c r="O101" s="567"/>
      <c r="P101" s="588"/>
      <c r="Q101" s="570"/>
      <c r="R101" s="571"/>
      <c r="S101"/>
      <c r="T101"/>
      <c r="U101" s="931"/>
      <c r="V101" s="509" t="s">
        <v>83</v>
      </c>
      <c r="W101" s="501"/>
      <c r="X101" s="501"/>
      <c r="Y101" s="501"/>
      <c r="Z101" s="501"/>
      <c r="AA101" s="501"/>
      <c r="AB101" s="499"/>
      <c r="AC101" s="500"/>
      <c r="AD101" s="499"/>
      <c r="AE101" s="500"/>
      <c r="AF101" s="499"/>
      <c r="AG101" s="500"/>
      <c r="AH101" s="499"/>
      <c r="AI101" s="500"/>
      <c r="AJ101" s="499"/>
      <c r="AK101" s="500"/>
      <c r="AL101" s="499"/>
      <c r="AM101" s="500"/>
      <c r="AN101" s="499"/>
      <c r="AO101" s="500"/>
      <c r="AP101" s="499"/>
      <c r="AQ101" s="500"/>
      <c r="AR101" s="499"/>
      <c r="AS101" s="500"/>
      <c r="AT101" s="499"/>
      <c r="AU101" s="500"/>
      <c r="AV101" s="499"/>
      <c r="AW101" s="500"/>
      <c r="AX101" s="499"/>
      <c r="AY101" s="500"/>
      <c r="AZ101" s="935"/>
      <c r="BA101" s="937"/>
      <c r="BB101" s="935"/>
      <c r="BC101" s="938"/>
      <c r="BD101"/>
      <c r="BE101"/>
    </row>
    <row r="102" spans="1:105" ht="20.25" customHeight="1">
      <c r="A102" s="636"/>
      <c r="B102" s="887"/>
      <c r="C102" s="889"/>
      <c r="D102" s="890"/>
      <c r="E102" s="891"/>
      <c r="F102" s="563"/>
      <c r="G102" s="563"/>
      <c r="H102" s="563"/>
      <c r="I102" s="563"/>
      <c r="J102" s="563"/>
      <c r="K102" s="563"/>
      <c r="L102" s="565" t="s">
        <v>297</v>
      </c>
      <c r="M102" s="566"/>
      <c r="N102" s="566"/>
      <c r="O102" s="567"/>
      <c r="P102" s="569"/>
      <c r="Q102" s="570"/>
      <c r="R102" s="571"/>
      <c r="S102"/>
      <c r="T102"/>
      <c r="U102" s="931"/>
      <c r="V102" s="509" t="s">
        <v>96</v>
      </c>
      <c r="W102" s="501"/>
      <c r="X102" s="501"/>
      <c r="Y102" s="501"/>
      <c r="Z102" s="501"/>
      <c r="AA102" s="501"/>
      <c r="AB102" s="499"/>
      <c r="AC102" s="500"/>
      <c r="AD102" s="499"/>
      <c r="AE102" s="500"/>
      <c r="AF102" s="499"/>
      <c r="AG102" s="500"/>
      <c r="AH102" s="499"/>
      <c r="AI102" s="500"/>
      <c r="AJ102" s="499"/>
      <c r="AK102" s="500"/>
      <c r="AL102" s="499"/>
      <c r="AM102" s="500"/>
      <c r="AN102" s="499"/>
      <c r="AO102" s="500"/>
      <c r="AP102" s="499"/>
      <c r="AQ102" s="500"/>
      <c r="AR102" s="499"/>
      <c r="AS102" s="500"/>
      <c r="AT102" s="499"/>
      <c r="AU102" s="500"/>
      <c r="AV102" s="499"/>
      <c r="AW102" s="500"/>
      <c r="AX102" s="499"/>
      <c r="AY102" s="500"/>
      <c r="AZ102" s="935"/>
      <c r="BA102" s="937"/>
      <c r="BB102" s="935"/>
      <c r="BC102" s="938"/>
      <c r="BD102"/>
      <c r="BE102"/>
    </row>
    <row r="103" spans="1:105" ht="20.25" customHeight="1">
      <c r="A103" s="636"/>
      <c r="B103" s="887"/>
      <c r="C103" s="889"/>
      <c r="D103" s="890"/>
      <c r="E103" s="891"/>
      <c r="F103" s="563"/>
      <c r="G103" s="563"/>
      <c r="H103" s="563"/>
      <c r="I103" s="563"/>
      <c r="J103" s="563"/>
      <c r="K103" s="563"/>
      <c r="L103" s="565" t="s">
        <v>300</v>
      </c>
      <c r="M103" s="566"/>
      <c r="N103" s="566"/>
      <c r="O103" s="567"/>
      <c r="P103" s="569"/>
      <c r="Q103" s="570"/>
      <c r="R103" s="571"/>
      <c r="S103"/>
      <c r="T103"/>
      <c r="U103" s="931"/>
      <c r="V103" s="509" t="s">
        <v>25</v>
      </c>
      <c r="W103" s="501"/>
      <c r="X103" s="501"/>
      <c r="Y103" s="501"/>
      <c r="Z103" s="501"/>
      <c r="AA103" s="501"/>
      <c r="AB103" s="499"/>
      <c r="AC103" s="500"/>
      <c r="AD103" s="499"/>
      <c r="AE103" s="500"/>
      <c r="AF103" s="499"/>
      <c r="AG103" s="500"/>
      <c r="AH103" s="499"/>
      <c r="AI103" s="500"/>
      <c r="AJ103" s="499"/>
      <c r="AK103" s="500"/>
      <c r="AL103" s="499"/>
      <c r="AM103" s="500"/>
      <c r="AN103" s="499"/>
      <c r="AO103" s="500"/>
      <c r="AP103" s="499"/>
      <c r="AQ103" s="500"/>
      <c r="AR103" s="499"/>
      <c r="AS103" s="500"/>
      <c r="AT103" s="499"/>
      <c r="AU103" s="500"/>
      <c r="AV103" s="499"/>
      <c r="AW103" s="500"/>
      <c r="AX103" s="499"/>
      <c r="AY103" s="500"/>
      <c r="AZ103" s="935"/>
      <c r="BA103" s="937"/>
      <c r="BB103" s="935"/>
      <c r="BC103" s="938"/>
      <c r="BD103"/>
      <c r="BE103"/>
    </row>
    <row r="104" spans="1:105" ht="20.25" customHeight="1">
      <c r="A104" s="636"/>
      <c r="B104" s="887"/>
      <c r="C104" s="889"/>
      <c r="D104" s="890"/>
      <c r="E104" s="891"/>
      <c r="F104" s="563"/>
      <c r="G104" s="563"/>
      <c r="H104" s="563"/>
      <c r="I104" s="563"/>
      <c r="J104" s="563"/>
      <c r="K104" s="563"/>
      <c r="L104" s="565" t="s">
        <v>298</v>
      </c>
      <c r="M104" s="566"/>
      <c r="N104" s="566"/>
      <c r="O104" s="567"/>
      <c r="P104" s="569"/>
      <c r="Q104" s="570"/>
      <c r="R104" s="571"/>
      <c r="S104"/>
      <c r="T104"/>
      <c r="U104" s="931"/>
      <c r="V104" s="509" t="s">
        <v>2</v>
      </c>
      <c r="W104" s="501"/>
      <c r="X104" s="501"/>
      <c r="Y104" s="501"/>
      <c r="Z104" s="501"/>
      <c r="AA104" s="501"/>
      <c r="AB104" s="499"/>
      <c r="AC104" s="500"/>
      <c r="AD104" s="499"/>
      <c r="AE104" s="500"/>
      <c r="AF104" s="499"/>
      <c r="AG104" s="500"/>
      <c r="AH104" s="499"/>
      <c r="AI104" s="500"/>
      <c r="AJ104" s="499"/>
      <c r="AK104" s="500"/>
      <c r="AL104" s="499"/>
      <c r="AM104" s="500"/>
      <c r="AN104" s="499"/>
      <c r="AO104" s="500"/>
      <c r="AP104" s="499"/>
      <c r="AQ104" s="500"/>
      <c r="AR104" s="499"/>
      <c r="AS104" s="500"/>
      <c r="AT104" s="499"/>
      <c r="AU104" s="500"/>
      <c r="AV104" s="499"/>
      <c r="AW104" s="500"/>
      <c r="AX104" s="499"/>
      <c r="AY104" s="500"/>
      <c r="AZ104" s="935"/>
      <c r="BA104" s="937"/>
      <c r="BB104" s="935"/>
      <c r="BC104" s="938"/>
      <c r="BD104"/>
      <c r="BE104"/>
    </row>
    <row r="105" spans="1:105" ht="19.399999999999999" customHeight="1">
      <c r="A105" s="636"/>
      <c r="B105" s="887"/>
      <c r="C105" s="889"/>
      <c r="D105" s="890"/>
      <c r="E105" s="891"/>
      <c r="F105" s="563"/>
      <c r="G105" s="563"/>
      <c r="H105" s="563"/>
      <c r="I105" s="563"/>
      <c r="J105" s="563"/>
      <c r="K105" s="563"/>
      <c r="L105" s="565" t="s">
        <v>301</v>
      </c>
      <c r="M105" s="566"/>
      <c r="N105" s="566"/>
      <c r="O105" s="567"/>
      <c r="P105" s="569"/>
      <c r="Q105" s="570"/>
      <c r="R105" s="571"/>
      <c r="S105"/>
      <c r="T105"/>
      <c r="U105" s="931"/>
      <c r="V105" s="509" t="s">
        <v>147</v>
      </c>
      <c r="W105" s="501"/>
      <c r="X105" s="501"/>
      <c r="Y105" s="501"/>
      <c r="Z105" s="501"/>
      <c r="AA105" s="501"/>
      <c r="AB105" s="499"/>
      <c r="AC105" s="500"/>
      <c r="AD105" s="499"/>
      <c r="AE105" s="500"/>
      <c r="AF105" s="499"/>
      <c r="AG105" s="500"/>
      <c r="AH105" s="499"/>
      <c r="AI105" s="500"/>
      <c r="AJ105" s="499"/>
      <c r="AK105" s="500"/>
      <c r="AL105" s="499"/>
      <c r="AM105" s="500"/>
      <c r="AN105" s="499"/>
      <c r="AO105" s="500"/>
      <c r="AP105" s="499"/>
      <c r="AQ105" s="500"/>
      <c r="AR105" s="499"/>
      <c r="AS105" s="500"/>
      <c r="AT105" s="499"/>
      <c r="AU105" s="500"/>
      <c r="AV105" s="499"/>
      <c r="AW105" s="500"/>
      <c r="AX105" s="499"/>
      <c r="AY105" s="500"/>
      <c r="AZ105" s="935"/>
      <c r="BA105" s="937"/>
      <c r="BB105" s="935"/>
      <c r="BC105" s="938"/>
      <c r="BD105"/>
      <c r="BE105"/>
    </row>
    <row r="106" spans="1:105" ht="19.399999999999999" customHeight="1">
      <c r="A106" s="636"/>
      <c r="B106" s="887"/>
      <c r="C106" s="889"/>
      <c r="D106" s="890"/>
      <c r="E106" s="891"/>
      <c r="F106" s="563"/>
      <c r="G106" s="563"/>
      <c r="H106" s="563"/>
      <c r="I106" s="563"/>
      <c r="J106" s="563"/>
      <c r="K106" s="563"/>
      <c r="L106" s="565" t="s">
        <v>296</v>
      </c>
      <c r="M106" s="566"/>
      <c r="N106" s="566"/>
      <c r="O106" s="567"/>
      <c r="P106" s="588"/>
      <c r="Q106" s="570"/>
      <c r="R106" s="571"/>
      <c r="S106"/>
      <c r="T106"/>
      <c r="U106" s="931"/>
      <c r="V106" s="440" t="s">
        <v>227</v>
      </c>
      <c r="W106" s="928"/>
      <c r="X106" s="928"/>
      <c r="Y106" s="928"/>
      <c r="Z106" s="501"/>
      <c r="AA106" s="501"/>
      <c r="AB106" s="494" t="str">
        <f>IF(AB105=0,"",IF(AD105=0,"",AD105-AB105))</f>
        <v/>
      </c>
      <c r="AC106" s="501"/>
      <c r="AD106" s="501"/>
      <c r="AE106" s="500"/>
      <c r="AF106" s="494" t="str">
        <f>IF(AF105=0,"",IF(AH105=0,"",AH105-AF105))</f>
        <v/>
      </c>
      <c r="AG106" s="501"/>
      <c r="AH106" s="501"/>
      <c r="AI106" s="500"/>
      <c r="AJ106" s="494" t="str">
        <f>IF(AJ105=0,"",IF(AL105=0,"",AL105-AJ105))</f>
        <v/>
      </c>
      <c r="AK106" s="501"/>
      <c r="AL106" s="501"/>
      <c r="AM106" s="500"/>
      <c r="AN106" s="494" t="str">
        <f>IF(AN105=0,"",IF(AP105=0,"",AP105-AN105))</f>
        <v/>
      </c>
      <c r="AO106" s="501"/>
      <c r="AP106" s="501"/>
      <c r="AQ106" s="500"/>
      <c r="AR106" s="494" t="str">
        <f>IF(AR105=0,"",IF(AT105=0,"",AT105-AR105))</f>
        <v/>
      </c>
      <c r="AS106" s="501"/>
      <c r="AT106" s="501"/>
      <c r="AU106" s="500"/>
      <c r="AV106" s="494" t="str">
        <f>IF(AV105=0,"",IF(AX105=0,"",AX105-AV105))</f>
        <v/>
      </c>
      <c r="AW106" s="501"/>
      <c r="AX106" s="501"/>
      <c r="AY106" s="500"/>
      <c r="AZ106" s="494" t="str">
        <f>IF(AB106="","",SUM(AB106:AY106))</f>
        <v/>
      </c>
      <c r="BA106" s="495"/>
      <c r="BB106" s="495"/>
      <c r="BC106" s="496"/>
      <c r="BD106"/>
      <c r="BE106"/>
    </row>
    <row r="107" spans="1:105" ht="19.399999999999999" customHeight="1" thickBot="1">
      <c r="A107" s="636"/>
      <c r="B107" s="888"/>
      <c r="C107" s="565" t="s">
        <v>283</v>
      </c>
      <c r="D107" s="501"/>
      <c r="E107" s="500"/>
      <c r="F107" s="565"/>
      <c r="G107" s="501"/>
      <c r="H107" s="500"/>
      <c r="I107" s="563"/>
      <c r="J107" s="563"/>
      <c r="K107" s="563"/>
      <c r="L107" s="565" t="s">
        <v>297</v>
      </c>
      <c r="M107" s="566"/>
      <c r="N107" s="566"/>
      <c r="O107" s="567"/>
      <c r="P107" s="569"/>
      <c r="Q107" s="570"/>
      <c r="R107" s="571"/>
      <c r="S107"/>
      <c r="T107"/>
      <c r="U107" s="932"/>
      <c r="V107" s="738" t="s">
        <v>228</v>
      </c>
      <c r="W107" s="929"/>
      <c r="X107" s="929"/>
      <c r="Y107" s="929"/>
      <c r="Z107" s="595"/>
      <c r="AA107" s="595"/>
      <c r="AB107" s="594" t="str">
        <f>IF(AB94=0,"",IF(AB106=0,"",ROUND(AB106/AB94*100,1)))</f>
        <v/>
      </c>
      <c r="AC107" s="595"/>
      <c r="AD107" s="595"/>
      <c r="AE107" s="596"/>
      <c r="AF107" s="594" t="str">
        <f t="shared" ref="AF107" si="65">IF(AF94=0,"",IF(AF106=0,"",ROUND(AF106/AF94*100,1)))</f>
        <v/>
      </c>
      <c r="AG107" s="595"/>
      <c r="AH107" s="595"/>
      <c r="AI107" s="596"/>
      <c r="AJ107" s="594" t="str">
        <f t="shared" ref="AJ107" si="66">IF(AJ94=0,"",IF(AJ106=0,"",ROUND(AJ106/AJ94*100,1)))</f>
        <v/>
      </c>
      <c r="AK107" s="595"/>
      <c r="AL107" s="595"/>
      <c r="AM107" s="596"/>
      <c r="AN107" s="594" t="str">
        <f t="shared" ref="AN107" si="67">IF(AN94=0,"",IF(AN106=0,"",ROUND(AN106/AN94*100,1)))</f>
        <v/>
      </c>
      <c r="AO107" s="595"/>
      <c r="AP107" s="595"/>
      <c r="AQ107" s="596"/>
      <c r="AR107" s="594" t="str">
        <f t="shared" ref="AR107" si="68">IF(AR94=0,"",IF(AR106=0,"",ROUND(AR106/AR94*100,1)))</f>
        <v/>
      </c>
      <c r="AS107" s="595"/>
      <c r="AT107" s="595"/>
      <c r="AU107" s="596"/>
      <c r="AV107" s="594" t="str">
        <f t="shared" ref="AV107" si="69">IF(AV94=0,"",IF(AV106=0,"",ROUND(AV106/AV94*100,1)))</f>
        <v/>
      </c>
      <c r="AW107" s="595"/>
      <c r="AX107" s="595"/>
      <c r="AY107" s="596"/>
      <c r="AZ107" s="939"/>
      <c r="BA107" s="520"/>
      <c r="BB107" s="520"/>
      <c r="BC107" s="940"/>
      <c r="BD107"/>
      <c r="BE107"/>
    </row>
    <row r="108" spans="1:105" ht="19.399999999999999" customHeight="1" thickBot="1">
      <c r="A108" s="637"/>
      <c r="B108" s="662" t="s">
        <v>285</v>
      </c>
      <c r="C108" s="520"/>
      <c r="D108" s="520"/>
      <c r="E108" s="596"/>
      <c r="F108" s="564" t="str">
        <f>IF(SUM(F95:H106)=0,"",SUM(F95:H106))</f>
        <v/>
      </c>
      <c r="G108" s="564"/>
      <c r="H108" s="564"/>
      <c r="I108" s="564" t="str">
        <f>IF(SUM(I95:K107)=0,"",SUM(I95:K106))</f>
        <v/>
      </c>
      <c r="J108" s="564"/>
      <c r="K108" s="564"/>
      <c r="L108" s="533" t="s">
        <v>300</v>
      </c>
      <c r="M108" s="589"/>
      <c r="N108" s="589"/>
      <c r="O108" s="590"/>
      <c r="P108" s="572"/>
      <c r="Q108" s="573"/>
      <c r="R108" s="57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99999999999999"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486" t="s">
        <v>95</v>
      </c>
      <c r="F111" s="647" t="s">
        <v>104</v>
      </c>
      <c r="G111" s="648"/>
      <c r="H111" s="648"/>
      <c r="I111" s="649"/>
      <c r="J111" s="650"/>
      <c r="K111" s="650"/>
      <c r="L111" s="649"/>
      <c r="M111" s="650"/>
      <c r="N111" s="650"/>
      <c r="O111" s="649"/>
      <c r="P111" s="650"/>
      <c r="Q111" s="963"/>
      <c r="S111" s="268"/>
      <c r="T111" s="268"/>
      <c r="U111" s="651" t="s">
        <v>102</v>
      </c>
      <c r="V111" s="648" t="s">
        <v>103</v>
      </c>
      <c r="W111" s="648"/>
      <c r="X111" s="648"/>
      <c r="Y111" s="654"/>
      <c r="Z111" s="497"/>
      <c r="AA111" s="497"/>
      <c r="AB111" s="655"/>
      <c r="AC111" s="656"/>
      <c r="AD111" s="656"/>
      <c r="AE111" s="657"/>
      <c r="AF111" s="658"/>
      <c r="AG111" s="658"/>
      <c r="AH111" s="648" t="s">
        <v>112</v>
      </c>
      <c r="AI111" s="648"/>
      <c r="AJ111" s="659"/>
      <c r="AK111" s="268"/>
      <c r="AL111" s="268"/>
      <c r="AM111" s="486" t="s">
        <v>108</v>
      </c>
      <c r="AN111" s="583" t="s">
        <v>105</v>
      </c>
      <c r="AO111" s="583"/>
      <c r="AP111" s="583"/>
      <c r="AQ111" s="583"/>
      <c r="AR111" s="497"/>
      <c r="AS111" s="497"/>
      <c r="AT111" s="498"/>
      <c r="AU111" s="268"/>
      <c r="AV111" s="268"/>
      <c r="AW111" s="268"/>
      <c r="AX111"/>
      <c r="AY111"/>
      <c r="AZ111" s="268"/>
      <c r="BA111" s="268"/>
      <c r="BB111" s="268"/>
      <c r="BC111" s="268"/>
      <c r="BD111" s="268"/>
      <c r="BE111" s="268"/>
      <c r="CV111" s="268"/>
      <c r="CW111" s="268"/>
      <c r="CX111" s="268"/>
      <c r="CY111" s="268"/>
      <c r="CZ111" s="268"/>
      <c r="DA111" s="268"/>
    </row>
    <row r="112" spans="1:105" ht="20.25" customHeight="1">
      <c r="E112" s="487"/>
      <c r="F112" s="552" t="s">
        <v>80</v>
      </c>
      <c r="G112" s="542"/>
      <c r="H112" s="542"/>
      <c r="I112" s="553"/>
      <c r="J112" s="553"/>
      <c r="K112" s="272" t="s">
        <v>43</v>
      </c>
      <c r="L112" s="553"/>
      <c r="M112" s="553"/>
      <c r="N112" s="272" t="s">
        <v>43</v>
      </c>
      <c r="O112" s="553"/>
      <c r="P112" s="553"/>
      <c r="Q112" s="273" t="s">
        <v>43</v>
      </c>
      <c r="S112" s="268"/>
      <c r="T112" s="268"/>
      <c r="U112" s="652"/>
      <c r="V112" s="542" t="s">
        <v>80</v>
      </c>
      <c r="W112" s="542"/>
      <c r="X112" s="542"/>
      <c r="Y112" s="554"/>
      <c r="Z112" s="555"/>
      <c r="AA112" s="202" t="s">
        <v>43</v>
      </c>
      <c r="AB112" s="556"/>
      <c r="AC112" s="555"/>
      <c r="AD112" s="201" t="s">
        <v>43</v>
      </c>
      <c r="AE112" s="554"/>
      <c r="AF112" s="555"/>
      <c r="AG112" s="202" t="s">
        <v>43</v>
      </c>
      <c r="AH112" s="660"/>
      <c r="AI112" s="660"/>
      <c r="AJ112" s="661"/>
      <c r="AK112" s="268"/>
      <c r="AL112" s="268"/>
      <c r="AM112" s="487"/>
      <c r="AN112" s="439" t="s">
        <v>106</v>
      </c>
      <c r="AO112" s="439"/>
      <c r="AP112" s="439"/>
      <c r="AQ112" s="439"/>
      <c r="AR112" s="584"/>
      <c r="AS112" s="584"/>
      <c r="AT112" s="585"/>
      <c r="AU112" s="268"/>
      <c r="AV112" s="268"/>
      <c r="AW112" s="268"/>
      <c r="AX112"/>
      <c r="AY112"/>
      <c r="AZ112" s="268"/>
      <c r="BA112" s="268"/>
      <c r="BB112" s="268"/>
      <c r="BC112" s="268"/>
      <c r="BD112" s="268"/>
      <c r="BE112" s="268"/>
      <c r="CV112" s="268"/>
      <c r="CW112" s="268"/>
      <c r="CX112" s="268"/>
      <c r="CY112" s="268"/>
      <c r="CZ112" s="268"/>
      <c r="DA112" s="268"/>
    </row>
    <row r="113" spans="1:105" ht="20.25" customHeight="1">
      <c r="E113" s="487"/>
      <c r="F113" s="552" t="s">
        <v>83</v>
      </c>
      <c r="G113" s="542"/>
      <c r="H113" s="542"/>
      <c r="I113" s="541"/>
      <c r="J113" s="541"/>
      <c r="K113" s="541"/>
      <c r="L113" s="541"/>
      <c r="M113" s="541"/>
      <c r="N113" s="541"/>
      <c r="O113" s="541"/>
      <c r="P113" s="541"/>
      <c r="Q113" s="550"/>
      <c r="S113" s="268"/>
      <c r="T113" s="268"/>
      <c r="U113" s="652"/>
      <c r="V113" s="542" t="s">
        <v>83</v>
      </c>
      <c r="W113" s="542"/>
      <c r="X113" s="542"/>
      <c r="Y113" s="540"/>
      <c r="Z113" s="540"/>
      <c r="AA113" s="540"/>
      <c r="AB113" s="540"/>
      <c r="AC113" s="540"/>
      <c r="AD113" s="540"/>
      <c r="AE113" s="541"/>
      <c r="AF113" s="541"/>
      <c r="AG113" s="541"/>
      <c r="AH113" s="660"/>
      <c r="AI113" s="660"/>
      <c r="AJ113" s="661"/>
      <c r="AK113" s="268"/>
      <c r="AL113" s="268"/>
      <c r="AM113" s="487"/>
      <c r="AN113" s="439" t="s">
        <v>157</v>
      </c>
      <c r="AO113" s="439"/>
      <c r="AP113" s="439"/>
      <c r="AQ113" s="439"/>
      <c r="AR113" s="586" t="str">
        <f>IF(AR111="","",AR111-AR112)</f>
        <v/>
      </c>
      <c r="AS113" s="586"/>
      <c r="AT113" s="587"/>
      <c r="AU113" s="268"/>
      <c r="AV113" s="268"/>
      <c r="AW113" s="268"/>
      <c r="AX113"/>
      <c r="AY113"/>
      <c r="AZ113" s="268"/>
      <c r="BA113" s="268"/>
      <c r="BB113" s="268"/>
      <c r="BC113" s="268"/>
      <c r="BD113" s="268"/>
      <c r="BE113" s="268"/>
      <c r="CV113" s="268"/>
      <c r="CW113" s="268"/>
      <c r="CX113" s="268"/>
      <c r="CY113" s="268"/>
      <c r="CZ113" s="268"/>
      <c r="DA113" s="268"/>
    </row>
    <row r="114" spans="1:105" ht="20.25" customHeight="1">
      <c r="E114" s="487"/>
      <c r="F114" s="552" t="s">
        <v>96</v>
      </c>
      <c r="G114" s="542"/>
      <c r="H114" s="542"/>
      <c r="I114" s="541"/>
      <c r="J114" s="541"/>
      <c r="K114" s="541"/>
      <c r="L114" s="541"/>
      <c r="M114" s="541"/>
      <c r="N114" s="541"/>
      <c r="O114" s="541"/>
      <c r="P114" s="541"/>
      <c r="Q114" s="550"/>
      <c r="S114" s="268"/>
      <c r="T114" s="268"/>
      <c r="U114" s="652"/>
      <c r="V114" s="542" t="s">
        <v>96</v>
      </c>
      <c r="W114" s="542"/>
      <c r="X114" s="542"/>
      <c r="Y114" s="540"/>
      <c r="Z114" s="540"/>
      <c r="AA114" s="540"/>
      <c r="AB114" s="540"/>
      <c r="AC114" s="540"/>
      <c r="AD114" s="540"/>
      <c r="AE114" s="541"/>
      <c r="AF114" s="541"/>
      <c r="AG114" s="541"/>
      <c r="AH114" s="660"/>
      <c r="AI114" s="660"/>
      <c r="AJ114" s="661"/>
      <c r="AK114" s="268"/>
      <c r="AL114" s="268"/>
      <c r="AM114" s="487"/>
      <c r="AN114" s="439" t="s">
        <v>107</v>
      </c>
      <c r="AO114" s="439"/>
      <c r="AP114" s="439"/>
      <c r="AQ114" s="439"/>
      <c r="AR114" s="584"/>
      <c r="AS114" s="584"/>
      <c r="AT114" s="585"/>
      <c r="AU114" s="268"/>
      <c r="AV114" s="268"/>
      <c r="AW114" s="268"/>
      <c r="AX114"/>
      <c r="AY114"/>
      <c r="AZ114"/>
      <c r="BA114" s="268"/>
      <c r="BB114" s="268"/>
      <c r="BC114" s="268"/>
      <c r="BD114" s="268"/>
      <c r="BE114" s="268"/>
    </row>
    <row r="115" spans="1:105" ht="20.25" customHeight="1" thickBot="1">
      <c r="E115" s="487"/>
      <c r="F115" s="552" t="s">
        <v>147</v>
      </c>
      <c r="G115" s="542"/>
      <c r="H115" s="542"/>
      <c r="I115" s="541"/>
      <c r="J115" s="541"/>
      <c r="K115" s="541"/>
      <c r="L115" s="541"/>
      <c r="M115" s="541"/>
      <c r="N115" s="541"/>
      <c r="O115" s="541"/>
      <c r="P115" s="541"/>
      <c r="Q115" s="550"/>
      <c r="S115" s="268"/>
      <c r="T115" s="268"/>
      <c r="U115" s="652"/>
      <c r="V115" s="542" t="s">
        <v>147</v>
      </c>
      <c r="W115" s="542"/>
      <c r="X115" s="542"/>
      <c r="Y115" s="540"/>
      <c r="Z115" s="540"/>
      <c r="AA115" s="540"/>
      <c r="AB115" s="540"/>
      <c r="AC115" s="540"/>
      <c r="AD115" s="540"/>
      <c r="AE115" s="541"/>
      <c r="AF115" s="541"/>
      <c r="AG115" s="541"/>
      <c r="AH115" s="560" t="str">
        <f>IF(SUM(Y115:AG115)=0,"",SUM(Y115:AG115))</f>
        <v/>
      </c>
      <c r="AI115" s="560"/>
      <c r="AJ115" s="561"/>
      <c r="AK115" s="268"/>
      <c r="AL115" s="268"/>
      <c r="AM115" s="582"/>
      <c r="AN115" s="562" t="s">
        <v>156</v>
      </c>
      <c r="AO115" s="562"/>
      <c r="AP115" s="562"/>
      <c r="AQ115" s="562"/>
      <c r="AR115" s="580" t="str">
        <f>IF(AR113="","",IF(AR114="",ROUND(AR113/1.1,1),ROUND(AR113/AR114,1)))</f>
        <v/>
      </c>
      <c r="AS115" s="580"/>
      <c r="AT115" s="581"/>
      <c r="AU115" s="268"/>
      <c r="AV115" s="268"/>
      <c r="AW115" s="268"/>
      <c r="AX115"/>
      <c r="AY115"/>
      <c r="AZ115"/>
      <c r="BA115" s="268"/>
      <c r="BB115" s="268"/>
      <c r="BC115" s="268"/>
      <c r="BD115" s="268"/>
      <c r="BE115" s="268"/>
    </row>
    <row r="116" spans="1:105" ht="19.399999999999999" customHeight="1" thickBot="1">
      <c r="E116" s="487"/>
      <c r="F116" s="552" t="s">
        <v>97</v>
      </c>
      <c r="G116" s="542"/>
      <c r="H116" s="542"/>
      <c r="I116" s="541"/>
      <c r="J116" s="541"/>
      <c r="K116" s="541"/>
      <c r="L116" s="541"/>
      <c r="M116" s="541"/>
      <c r="N116" s="541"/>
      <c r="O116" s="541"/>
      <c r="P116" s="541"/>
      <c r="Q116" s="550"/>
      <c r="S116" s="268"/>
      <c r="T116" s="268"/>
      <c r="U116" s="652"/>
      <c r="V116" s="542" t="s">
        <v>97</v>
      </c>
      <c r="W116" s="542"/>
      <c r="X116" s="542"/>
      <c r="Y116" s="540"/>
      <c r="Z116" s="540"/>
      <c r="AA116" s="540"/>
      <c r="AB116" s="540"/>
      <c r="AC116" s="540"/>
      <c r="AD116" s="540"/>
      <c r="AE116" s="541"/>
      <c r="AF116" s="541"/>
      <c r="AG116" s="541"/>
      <c r="AH116" s="542"/>
      <c r="AI116" s="542"/>
      <c r="AJ116" s="543"/>
      <c r="AK116" s="268"/>
      <c r="AL116" s="268"/>
      <c r="AM116" s="268"/>
      <c r="AN116"/>
      <c r="AO116"/>
      <c r="AP116" s="63"/>
      <c r="AQ116" s="268"/>
      <c r="AR116" s="268"/>
      <c r="AS116" s="268"/>
      <c r="AT116" s="268"/>
      <c r="AU116"/>
      <c r="AV116"/>
      <c r="AW116"/>
      <c r="AX116"/>
      <c r="AY116"/>
      <c r="AZ116"/>
      <c r="BA116" s="268"/>
      <c r="BB116" s="268"/>
      <c r="BC116" s="268"/>
      <c r="BD116" s="268"/>
      <c r="BE116" s="268"/>
    </row>
    <row r="117" spans="1:105" ht="20.25" customHeight="1">
      <c r="E117" s="487"/>
      <c r="F117" s="552" t="s">
        <v>2</v>
      </c>
      <c r="G117" s="542"/>
      <c r="H117" s="542"/>
      <c r="I117" s="541"/>
      <c r="J117" s="541"/>
      <c r="K117" s="541"/>
      <c r="L117" s="541"/>
      <c r="M117" s="541"/>
      <c r="N117" s="541"/>
      <c r="O117" s="541"/>
      <c r="P117" s="541"/>
      <c r="Q117" s="550"/>
      <c r="S117" s="268"/>
      <c r="T117" s="268"/>
      <c r="U117" s="652"/>
      <c r="V117" s="542" t="s">
        <v>2</v>
      </c>
      <c r="W117" s="542"/>
      <c r="X117" s="542"/>
      <c r="Y117" s="540"/>
      <c r="Z117" s="540"/>
      <c r="AA117" s="540"/>
      <c r="AB117" s="540"/>
      <c r="AC117" s="540"/>
      <c r="AD117" s="540"/>
      <c r="AE117" s="541"/>
      <c r="AF117" s="541"/>
      <c r="AG117" s="541"/>
      <c r="AH117" s="542"/>
      <c r="AI117" s="542"/>
      <c r="AJ117" s="543"/>
      <c r="AK117" s="268"/>
      <c r="AL117" s="268"/>
      <c r="AM117" s="515" t="s">
        <v>111</v>
      </c>
      <c r="AN117" s="544" t="s">
        <v>110</v>
      </c>
      <c r="AO117" s="545"/>
      <c r="AP117" s="545"/>
      <c r="AQ117" s="536"/>
      <c r="AR117" s="527" t="str">
        <f>IF(N36="","",IF(SUM(D74:O74)=0,"",IF(SUM(D71:O71)=0,"",ROUND((N36-SUM(D74:O74))/SUM(D71:O71),3))))</f>
        <v/>
      </c>
      <c r="AS117" s="536"/>
      <c r="AT117" s="544" t="s">
        <v>114</v>
      </c>
      <c r="AU117" s="545"/>
      <c r="AV117" s="545"/>
      <c r="AW117" s="546"/>
      <c r="AX117" s="536"/>
      <c r="AY117" s="527" t="str">
        <f>IF(AR113="","",IF(Y71="","",ROUND(AR113/Y71,3)))</f>
        <v/>
      </c>
      <c r="AZ117" s="528"/>
      <c r="BA117" s="268"/>
      <c r="BB117" s="268"/>
      <c r="BC117" s="268"/>
      <c r="BD117" s="268"/>
      <c r="BE117" s="268"/>
    </row>
    <row r="118" spans="1:105" ht="19.399999999999999" customHeight="1">
      <c r="E118" s="487"/>
      <c r="F118" s="557" t="s">
        <v>254</v>
      </c>
      <c r="G118" s="558"/>
      <c r="H118" s="558"/>
      <c r="I118" s="547" t="str">
        <f>IF(I115="","",IF(I116="","",ROUND(I115*I116/100,1)))</f>
        <v/>
      </c>
      <c r="J118" s="547"/>
      <c r="K118" s="547"/>
      <c r="L118" s="547" t="str">
        <f>IF(L115="","",IF(L116="","",ROUND(L115*L116/100,1)))</f>
        <v/>
      </c>
      <c r="M118" s="547"/>
      <c r="N118" s="547"/>
      <c r="O118" s="547" t="str">
        <f>IF(O115="","",IF(O116="","",ROUND(O115*O116/100,1)))</f>
        <v/>
      </c>
      <c r="P118" s="547"/>
      <c r="Q118" s="549"/>
      <c r="S118" s="268"/>
      <c r="T118" s="268"/>
      <c r="U118" s="652"/>
      <c r="V118" s="559" t="s">
        <v>254</v>
      </c>
      <c r="W118" s="558"/>
      <c r="X118" s="558"/>
      <c r="Y118" s="560" t="str">
        <f>IF(Y115="","",IF(Y116="","",ROUND(Y115*Y116/100,1)))</f>
        <v/>
      </c>
      <c r="Z118" s="560"/>
      <c r="AA118" s="560"/>
      <c r="AB118" s="560" t="str">
        <f>IF(AB115="","",IF(AB116="","",ROUND(AB115*AB116/100,1)))</f>
        <v/>
      </c>
      <c r="AC118" s="560"/>
      <c r="AD118" s="560"/>
      <c r="AE118" s="560" t="str">
        <f>IF(AE115="","",IF(AE116="","",ROUND(AE115*AE116/100,1)))</f>
        <v/>
      </c>
      <c r="AF118" s="560"/>
      <c r="AG118" s="560"/>
      <c r="AH118" s="560" t="str">
        <f>IF(SUM(Y118:AG118)=0,"",SUM(Y118:AG118))</f>
        <v/>
      </c>
      <c r="AI118" s="560"/>
      <c r="AJ118" s="561"/>
      <c r="AK118" s="268"/>
      <c r="AL118" s="268"/>
      <c r="AM118" s="516"/>
      <c r="AN118" s="509" t="s">
        <v>115</v>
      </c>
      <c r="AO118" s="510"/>
      <c r="AP118" s="510"/>
      <c r="AQ118" s="500"/>
      <c r="AR118" s="521" t="str">
        <f>IF(SUM(I115:Q115)=0,"",IF(Y71="","",ROUND(SUM(I115:Q115)/Y71,4)))</f>
        <v/>
      </c>
      <c r="AS118" s="500"/>
      <c r="AT118" s="509" t="s">
        <v>121</v>
      </c>
      <c r="AU118" s="510"/>
      <c r="AV118" s="510"/>
      <c r="AW118" s="501"/>
      <c r="AX118" s="500"/>
      <c r="AY118" s="521" t="str">
        <f>IF(SUM(I115:Q115)=0,"",IF(Y71="","",IF(Y74="","",IF(SUM(L115:Q115)+SUM(S39:BE39)=0,ROUND((I115-Y74-AZ94)/Y71,3),"手入力してください"))))</f>
        <v/>
      </c>
      <c r="AZ118" s="529"/>
      <c r="BA118" s="268"/>
      <c r="BB118" s="268"/>
      <c r="BC118" s="268"/>
      <c r="BD118" s="268"/>
      <c r="BE118" s="268"/>
    </row>
    <row r="119" spans="1:105" ht="19.399999999999999" customHeight="1">
      <c r="E119" s="487"/>
      <c r="F119" s="552" t="s">
        <v>0</v>
      </c>
      <c r="G119" s="542"/>
      <c r="H119" s="542"/>
      <c r="I119" s="541"/>
      <c r="J119" s="541"/>
      <c r="K119" s="541"/>
      <c r="L119" s="541"/>
      <c r="M119" s="541"/>
      <c r="N119" s="541"/>
      <c r="O119" s="541"/>
      <c r="P119" s="541"/>
      <c r="Q119" s="550"/>
      <c r="S119" s="268"/>
      <c r="T119" s="268"/>
      <c r="U119" s="652"/>
      <c r="V119" s="577" t="s">
        <v>158</v>
      </c>
      <c r="W119" s="578"/>
      <c r="X119" s="578"/>
      <c r="Y119" s="579" t="str">
        <f>IF(D208="","",ROUNDDOWN(D208+Y116*1.5848,1))</f>
        <v/>
      </c>
      <c r="Z119" s="579"/>
      <c r="AA119" s="579"/>
      <c r="AB119" s="579" t="str">
        <f>IF(G208="","",ROUNDDOWN(G208+AB116*1.5848,1))</f>
        <v/>
      </c>
      <c r="AC119" s="579"/>
      <c r="AD119" s="579"/>
      <c r="AE119" s="579" t="str">
        <f>IF(J208="","",ROUNDDOWN(J208+AE116*1.5848,1))</f>
        <v/>
      </c>
      <c r="AF119" s="579"/>
      <c r="AG119" s="579"/>
      <c r="AH119" s="542"/>
      <c r="AI119" s="542"/>
      <c r="AJ119" s="543"/>
      <c r="AK119" s="268"/>
      <c r="AL119" s="268"/>
      <c r="AM119" s="516"/>
      <c r="AN119" s="509" t="s">
        <v>116</v>
      </c>
      <c r="AO119" s="510"/>
      <c r="AP119" s="510"/>
      <c r="AQ119" s="500"/>
      <c r="AR119" s="521" t="str">
        <f>IF(AH115="","",IF(SUM(I115:Q115)=0,"",ROUND(AH115/SUM(I115:Q115),3)))</f>
        <v/>
      </c>
      <c r="AS119" s="500"/>
      <c r="AT119" s="440" t="s">
        <v>120</v>
      </c>
      <c r="AU119" s="511"/>
      <c r="AV119" s="511"/>
      <c r="AW119" s="501"/>
      <c r="AX119" s="500"/>
      <c r="AY119" s="521" t="str">
        <f>IF(AH118="","",IF(SUM(I118:Q118)=0,"",ROUND(AH118/SUM(I118:Q118),3)))</f>
        <v/>
      </c>
      <c r="AZ119" s="529"/>
      <c r="BA119" s="268"/>
      <c r="BB119" s="268"/>
      <c r="BC119" s="268"/>
      <c r="BD119" s="268"/>
      <c r="BE119" s="268"/>
    </row>
    <row r="120" spans="1:105" ht="19.399999999999999" customHeight="1" thickBot="1">
      <c r="E120" s="487"/>
      <c r="F120" s="598" t="s">
        <v>146</v>
      </c>
      <c r="G120" s="599"/>
      <c r="H120" s="599"/>
      <c r="I120" s="548" t="str">
        <f>IF(I116="","",IF(I117="","",ROUNDDOWN(D202,1)))</f>
        <v/>
      </c>
      <c r="J120" s="548"/>
      <c r="K120" s="548"/>
      <c r="L120" s="548" t="str">
        <f>IF(L116="","",IF(L117="","",ROUNDDOWN(G202,1)))</f>
        <v/>
      </c>
      <c r="M120" s="548"/>
      <c r="N120" s="548"/>
      <c r="O120" s="548" t="str">
        <f>IF(O116="","",IF(O117="","",ROUNDDOWN(J202,1)))</f>
        <v/>
      </c>
      <c r="P120" s="548"/>
      <c r="Q120" s="568"/>
      <c r="S120" s="268"/>
      <c r="T120" s="268"/>
      <c r="U120" s="653"/>
      <c r="V120" s="575" t="s">
        <v>0</v>
      </c>
      <c r="W120" s="575"/>
      <c r="X120" s="575"/>
      <c r="Y120" s="551"/>
      <c r="Z120" s="551"/>
      <c r="AA120" s="551"/>
      <c r="AB120" s="551"/>
      <c r="AC120" s="551"/>
      <c r="AD120" s="551"/>
      <c r="AE120" s="551"/>
      <c r="AF120" s="551"/>
      <c r="AG120" s="551"/>
      <c r="AH120" s="575"/>
      <c r="AI120" s="575"/>
      <c r="AJ120" s="576"/>
      <c r="AK120" s="268"/>
      <c r="AL120" s="268"/>
      <c r="AM120" s="516"/>
      <c r="AN120" s="509" t="s">
        <v>117</v>
      </c>
      <c r="AO120" s="510"/>
      <c r="AP120" s="510"/>
      <c r="AQ120" s="500"/>
      <c r="AR120" s="521" t="str">
        <f>IF(AH115="","",IF(Y71="","",ROUND(AH115/Y71,3)))</f>
        <v/>
      </c>
      <c r="AS120" s="500"/>
      <c r="AT120" s="509" t="s">
        <v>119</v>
      </c>
      <c r="AU120" s="510"/>
      <c r="AV120" s="510"/>
      <c r="AW120" s="501"/>
      <c r="AX120" s="500"/>
      <c r="AY120" s="521" t="str">
        <f>IF(Y71="","",IF(AH115="","",IF(SUM(L115:Q115)+SUM(S39:BE39)=0,ROUND((AH115-Y74-AZ94)/Y71,3),"手入力してください")))</f>
        <v/>
      </c>
      <c r="AZ120" s="529"/>
      <c r="BA120" s="268"/>
      <c r="BB120" s="268"/>
      <c r="BC120" s="268"/>
      <c r="BD120" s="268"/>
      <c r="BE120" s="268"/>
      <c r="BF120" s="268"/>
    </row>
    <row r="121" spans="1:105" ht="19.399999999999999" customHeight="1">
      <c r="E121" s="487"/>
      <c r="F121" s="537" t="s">
        <v>241</v>
      </c>
      <c r="G121" s="538"/>
      <c r="H121" s="538"/>
      <c r="I121" s="539" t="str">
        <f>IF(I116="","",IF(I117="","",D203))</f>
        <v/>
      </c>
      <c r="J121" s="539"/>
      <c r="K121" s="539"/>
      <c r="L121" s="539" t="str">
        <f>IF(L116="","",IF(L117="","",G203))</f>
        <v/>
      </c>
      <c r="M121" s="539"/>
      <c r="N121" s="539"/>
      <c r="O121" s="539" t="str">
        <f>IF(O116="","",IF(O117="","",J203))</f>
        <v/>
      </c>
      <c r="P121" s="539"/>
      <c r="Q121" s="597"/>
      <c r="S121" s="268"/>
      <c r="T121" s="268"/>
      <c r="U121" s="268"/>
      <c r="V121" s="49"/>
      <c r="W121" s="49"/>
      <c r="X121" s="49"/>
      <c r="Y121" s="49"/>
      <c r="Z121" s="49"/>
      <c r="AA121" s="49"/>
      <c r="AB121" s="268"/>
      <c r="AC121" s="268"/>
      <c r="AD121" s="268"/>
      <c r="AE121" s="268"/>
      <c r="AF121" s="268"/>
      <c r="AG121" s="268"/>
      <c r="AH121" s="268"/>
      <c r="AI121" s="268"/>
      <c r="AJ121" s="268"/>
      <c r="AK121" s="268"/>
      <c r="AL121" s="268"/>
      <c r="AM121" s="516"/>
      <c r="AN121" s="440" t="s">
        <v>397</v>
      </c>
      <c r="AO121" s="511"/>
      <c r="AP121" s="511"/>
      <c r="AQ121" s="500"/>
      <c r="AR121" s="521" t="str">
        <f>IF(Y71="","",IF(Y74="","",SUM(D74:O74)/SUM(D71:O71)))</f>
        <v/>
      </c>
      <c r="AS121" s="500"/>
      <c r="AT121" s="509" t="s">
        <v>118</v>
      </c>
      <c r="AU121" s="510"/>
      <c r="AV121" s="510"/>
      <c r="AW121" s="501"/>
      <c r="AX121" s="500"/>
      <c r="AY121" s="521" t="str">
        <f>IF(Y71="","",IF(Y74="","",IF(SUM(L115:Q115)+SUM(S39:BE39)=0,ROUND((Y74+AZ94)/Y71,3),"手入力してください")))</f>
        <v/>
      </c>
      <c r="AZ121" s="529"/>
      <c r="BA121" s="268"/>
      <c r="BB121" s="268"/>
      <c r="BC121" s="268"/>
      <c r="BD121" s="268"/>
      <c r="BE121" s="268"/>
    </row>
    <row r="122" spans="1:105" ht="19.399999999999999" customHeight="1" thickBot="1">
      <c r="C122" s="285"/>
      <c r="E122" s="488"/>
      <c r="F122" s="489" t="s">
        <v>314</v>
      </c>
      <c r="G122" s="489"/>
      <c r="H122" s="489"/>
      <c r="I122" s="481" t="str">
        <f>IF(SUM(L115:Q115)+SUM(S39:BE39)=0,Y71,"手入力してください")</f>
        <v/>
      </c>
      <c r="J122" s="481"/>
      <c r="K122" s="481"/>
      <c r="L122" s="490"/>
      <c r="M122" s="490"/>
      <c r="N122" s="490"/>
      <c r="O122" s="490"/>
      <c r="P122" s="490"/>
      <c r="Q122" s="491"/>
      <c r="R122" s="282" t="s">
        <v>319</v>
      </c>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517"/>
      <c r="AN122" s="512" t="s">
        <v>304</v>
      </c>
      <c r="AO122" s="513"/>
      <c r="AP122" s="513"/>
      <c r="AQ122" s="514"/>
      <c r="AR122" s="522" t="str">
        <f>IF(ISERROR((SUM(I115:Q115)-AH115-AR115)/SUM(I115:Q115)*1000),"",(SUM(I115:Q115)-AH115-AR115)/SUM(I115:Q115)*1000)</f>
        <v/>
      </c>
      <c r="AS122" s="523"/>
      <c r="AT122" s="524" t="s">
        <v>305</v>
      </c>
      <c r="AU122" s="525"/>
      <c r="AV122" s="525"/>
      <c r="AW122" s="525"/>
      <c r="AX122" s="526"/>
      <c r="AY122" s="522" t="str">
        <f>IF(AH118="","",IF(Y71="","",IF(SUM(L115:Q115)+SUM(S39:BE39)=0,(AH118-AZ96)/Y71*1000,"手入力してください")))</f>
        <v/>
      </c>
      <c r="AZ122" s="530"/>
      <c r="BA122" s="268"/>
      <c r="BB122" s="268"/>
      <c r="BC122" s="268"/>
      <c r="BD122" s="268"/>
      <c r="BE122" s="268"/>
    </row>
    <row r="123" spans="1:105" ht="19.399999999999999" customHeight="1" thickBot="1">
      <c r="B123" s="279"/>
      <c r="C123" s="279"/>
      <c r="D123" s="279"/>
      <c r="E123" s="279"/>
      <c r="F123" s="279"/>
      <c r="G123" s="279"/>
      <c r="H123" s="279"/>
      <c r="I123" s="279"/>
      <c r="J123" s="279"/>
      <c r="K123" s="279"/>
      <c r="L123" s="279"/>
      <c r="M123" s="279"/>
      <c r="N123" s="279"/>
      <c r="O123" s="279"/>
      <c r="P123" s="279"/>
      <c r="Q123" s="279"/>
      <c r="R123" s="63"/>
      <c r="S123" s="279"/>
      <c r="T123" s="279"/>
      <c r="U123" s="279"/>
      <c r="V123" s="279"/>
      <c r="W123" s="279"/>
      <c r="X123" s="279"/>
      <c r="Y123" s="279"/>
      <c r="Z123" s="279"/>
      <c r="AA123" s="279"/>
      <c r="AB123" s="279"/>
      <c r="AC123" s="279"/>
      <c r="AD123" s="279"/>
      <c r="AE123" s="279"/>
      <c r="AF123" s="279"/>
      <c r="AG123" s="279"/>
      <c r="AH123" s="279"/>
      <c r="AI123" s="279"/>
      <c r="AJ123" s="279"/>
      <c r="AK123" s="279"/>
      <c r="AL123" s="279"/>
      <c r="AM123" s="518"/>
      <c r="AN123" s="519" t="s">
        <v>317</v>
      </c>
      <c r="AO123" s="520"/>
      <c r="AP123" s="520"/>
      <c r="AQ123" s="520"/>
      <c r="AR123" s="531" t="str">
        <f>IF(ISERROR((Y115*Y119)/(81*180/162*Y71+1.5848*AZ96*100)),"",IF(SUM(L115:Q115)+SUM(AB115:AG115)=0,(Y115*Y119)/(81*180/162*Y71+1.5848*AZ96*100),"手入力してください"))</f>
        <v/>
      </c>
      <c r="AS123" s="532"/>
      <c r="AT123" s="533" t="s">
        <v>316</v>
      </c>
      <c r="AU123" s="520"/>
      <c r="AV123" s="520"/>
      <c r="AW123" s="520"/>
      <c r="AX123" s="520"/>
      <c r="AY123" s="534" t="str">
        <f>IF(AR123="手入力してください","手入力してください",IF(ISERROR(AR123*(AE71*D71+AE72*Y73+AE73*Y72)/(Y71*100)),"",AR123*(AE71*D71+AE72*Y73+AE73*Y72)/(Y71*100)))</f>
        <v/>
      </c>
      <c r="AZ123" s="535"/>
      <c r="BA123" s="279"/>
      <c r="BB123" s="279"/>
      <c r="BC123" s="279"/>
      <c r="BD123" s="279"/>
      <c r="BE123" s="279"/>
    </row>
    <row r="124" spans="1:105" ht="19.399999999999999" customHeight="1">
      <c r="E124" s="945" t="s">
        <v>307</v>
      </c>
      <c r="F124" s="946"/>
      <c r="G124" s="946"/>
      <c r="H124" s="949" t="s">
        <v>308</v>
      </c>
      <c r="I124" s="274" t="s">
        <v>310</v>
      </c>
      <c r="J124" s="275"/>
      <c r="K124" s="275" t="s">
        <v>309</v>
      </c>
      <c r="L124" s="951" t="s">
        <v>312</v>
      </c>
      <c r="M124" s="952"/>
      <c r="N124" s="957" t="str">
        <f>IF(L115="","",I115+L115+O115)</f>
        <v/>
      </c>
      <c r="O124" s="957"/>
      <c r="P124" s="957"/>
      <c r="Q124" s="951" t="s">
        <v>313</v>
      </c>
      <c r="R124" s="955"/>
      <c r="S124" s="952"/>
      <c r="T124" s="959" t="str">
        <f>IF(L118="","",(I115*I116+L115*L116+O115*O116)/100)</f>
        <v/>
      </c>
      <c r="U124" s="959"/>
      <c r="V124" s="960"/>
      <c r="W124" s="268"/>
      <c r="X124" s="473"/>
      <c r="Y124" s="474"/>
      <c r="Z124" s="475"/>
      <c r="AA124" s="482" t="s">
        <v>324</v>
      </c>
      <c r="AB124" s="482"/>
      <c r="AC124" s="482" t="s">
        <v>325</v>
      </c>
      <c r="AD124" s="482"/>
      <c r="AE124" s="482" t="s">
        <v>326</v>
      </c>
      <c r="AF124" s="482"/>
      <c r="AG124" s="482" t="s">
        <v>327</v>
      </c>
      <c r="AH124" s="482"/>
      <c r="AI124" s="470" t="s">
        <v>322</v>
      </c>
      <c r="AJ124" s="471"/>
      <c r="AK124" s="268"/>
      <c r="AL124" s="268"/>
      <c r="AM124" s="268"/>
      <c r="AN124" s="284" t="s">
        <v>323</v>
      </c>
      <c r="AO124" s="289"/>
      <c r="AP124" s="289"/>
      <c r="AQ124" s="289"/>
      <c r="AR124" s="289"/>
      <c r="AS124" s="289"/>
      <c r="AT124" s="289"/>
      <c r="AU124" s="289"/>
      <c r="AV124" s="289"/>
      <c r="AW124" s="289"/>
      <c r="AX124" s="289"/>
      <c r="AY124" s="289"/>
      <c r="AZ124" s="289"/>
      <c r="BA124" s="289"/>
      <c r="BB124" s="289"/>
      <c r="BC124" s="289"/>
      <c r="BD124" s="289"/>
      <c r="BE124" s="289"/>
    </row>
    <row r="125" spans="1:105" ht="19.399999999999999" customHeight="1" thickBot="1">
      <c r="E125" s="947"/>
      <c r="F125" s="948"/>
      <c r="G125" s="948"/>
      <c r="H125" s="950"/>
      <c r="I125" s="276" t="s">
        <v>311</v>
      </c>
      <c r="J125" s="277"/>
      <c r="K125" s="278" t="s">
        <v>309</v>
      </c>
      <c r="L125" s="953"/>
      <c r="M125" s="954"/>
      <c r="N125" s="958"/>
      <c r="O125" s="958"/>
      <c r="P125" s="958"/>
      <c r="Q125" s="953"/>
      <c r="R125" s="956"/>
      <c r="S125" s="954"/>
      <c r="T125" s="961"/>
      <c r="U125" s="961"/>
      <c r="V125" s="962"/>
      <c r="W125" s="268"/>
      <c r="X125" s="476" t="s">
        <v>320</v>
      </c>
      <c r="Y125" s="477"/>
      <c r="Z125" s="478"/>
      <c r="AA125" s="472" t="str">
        <f>IF(AR123="","",IF(AR123="手入力してください","",IF(AR123&gt;0.845,"かなり高い",IF(AR123&gt;0.808,"高い",IF(AR123&gt;0.756,"標準的",IF(AR123&gt;0.722,"低い","かなり低い"))))))</f>
        <v/>
      </c>
      <c r="AB125" s="472"/>
      <c r="AC125" s="472" t="str">
        <f>IF(AR123="","",IF(AR123="手入力してください","",IF(AR123&gt;0.872,"かなり高い",IF(AR123&gt;0.838,"高い",IF(AR123&gt;0.79,"標準的",IF(AR123&gt;0.744,"低い","かなり低い"))))))</f>
        <v/>
      </c>
      <c r="AD125" s="472"/>
      <c r="AE125" s="472" t="str">
        <f>IF(AR123="","",IF(AR123="手入力してください","",IF(AR123&gt;0.868,"かなり高い",IF(AR123&gt;0.844,"高い",IF(AR123&gt;0.798,"標準的",IF(AR123&gt;0.755,"低い","かなり低い"))))))</f>
        <v/>
      </c>
      <c r="AF125" s="472"/>
      <c r="AG125" s="472" t="str">
        <f>IF(AR123="","",IF(AR123="手入力してください","",IF(AR123&gt;0.883,"かなり高い",IF(AR123&gt;0.856,"高い",IF(AR123&gt;0.83,"標準的",IF(AR123&gt;0.802,"低い","かなり低い"))))))</f>
        <v/>
      </c>
      <c r="AH125" s="472"/>
      <c r="AI125" s="472" t="str">
        <f>IF(AR123="","",IF(AR123="手入力してください","",IF(AR123&gt;0.923,"高い",IF(AR123&gt;0.876,"標準的",IF(AR123&gt;0.843,"低い","かなり低い")))))</f>
        <v/>
      </c>
      <c r="AJ125" s="472"/>
      <c r="AK125" s="268"/>
      <c r="AL125" s="268"/>
      <c r="AM125" s="268"/>
      <c r="AN125" s="282" t="s">
        <v>334</v>
      </c>
      <c r="AO125" s="289"/>
      <c r="AP125" s="50"/>
      <c r="AQ125"/>
      <c r="AR125"/>
      <c r="AS125"/>
      <c r="AT125"/>
      <c r="AU125"/>
      <c r="AV125"/>
      <c r="AW125"/>
      <c r="AX125"/>
      <c r="AY125"/>
      <c r="AZ125"/>
      <c r="BA125"/>
      <c r="BB125"/>
      <c r="BC125" s="289"/>
      <c r="BD125" s="289"/>
      <c r="BE125" s="289"/>
    </row>
    <row r="126" spans="1:105" ht="20.25" customHeight="1" thickBot="1">
      <c r="A126" s="59"/>
      <c r="B126" s="49"/>
      <c r="C126" s="49"/>
      <c r="D126" s="268"/>
      <c r="E126" s="268"/>
      <c r="F126" s="268"/>
      <c r="G126" s="268"/>
      <c r="H126" s="268"/>
      <c r="I126" s="268"/>
      <c r="J126" s="268"/>
      <c r="K126" s="268"/>
      <c r="L126" s="268"/>
      <c r="M126" s="268"/>
      <c r="N126" s="268"/>
      <c r="O126" s="268"/>
      <c r="P126" s="268"/>
      <c r="Q126" s="268"/>
      <c r="R126" s="268"/>
      <c r="S126" s="268"/>
      <c r="T126" s="268"/>
      <c r="U126" s="268"/>
      <c r="V126" s="268"/>
      <c r="W126" s="268"/>
      <c r="X126" s="479" t="s">
        <v>321</v>
      </c>
      <c r="Y126" s="480"/>
      <c r="Z126" s="480"/>
      <c r="AA126" s="481" t="str">
        <f>IF(AY123="","",IF(AY123="手入力してください","",IF(AY123&gt;0.467,"かなり高い",IF(AY123&gt;0.429,"高い",IF(AY123&gt;0.377,"標準的",IF(AY123&gt;0.323,"低い","かなり低い"))))))</f>
        <v/>
      </c>
      <c r="AB126" s="481"/>
      <c r="AC126" s="481" t="str">
        <f>IF(AY123="","",IF(AY123="手入力してください","",IF(AY123&gt;0.462,"かなり高い",IF(AY123&gt;0.441,"高い",IF(AY123&gt;0.392,"標準的",IF(AY123&gt;0.337,"低い","かなり低い"))))))</f>
        <v/>
      </c>
      <c r="AD126" s="481"/>
      <c r="AE126" s="481" t="str">
        <f>IF(AY123="","",IF(AY123="手入力してください","",IF(AY123&gt;0.616,"かなり高い",IF(AY123&gt;0.589,"高い",IF(AY123&gt;0.499,"標準的",IF(AY123&gt;0.456,"低い","かなり低い"))))))</f>
        <v/>
      </c>
      <c r="AF126" s="481"/>
      <c r="AG126" s="481" t="str">
        <f>IF(AY123="","",IF(AY123="手入力してください","",IF(AY123&gt;0.612,"かなり高い",IF(AY123&gt;0.589,"高い",IF(AY123&gt;0.528,"標準的",IF(AY123&gt;0.485,"低い","かなり低い"))))))</f>
        <v/>
      </c>
      <c r="AH126" s="481"/>
      <c r="AI126" s="481" t="str">
        <f>IF(AY123="","",IF(AY123="手入力してください","",IF(AY123&gt;0.823,"かなり高い",IF(AY123&gt;0.706,"高い",IF(AY123&gt;0.633,"標準的",IF(AY123&gt;0.564,"低い","かなり低い"))))))</f>
        <v/>
      </c>
      <c r="AJ126" s="481"/>
      <c r="AK126" s="268"/>
      <c r="AL126" s="268"/>
      <c r="AM126" s="268"/>
      <c r="AN126" s="283" t="s">
        <v>335</v>
      </c>
      <c r="AO126" s="289"/>
      <c r="AP126" s="50"/>
      <c r="AQ126" s="50"/>
      <c r="AR126" s="50"/>
      <c r="AS126" s="50"/>
      <c r="AT126" s="50"/>
      <c r="AU126" s="50"/>
      <c r="AV126" s="50"/>
      <c r="AW126" s="50"/>
      <c r="AX126" s="50"/>
      <c r="AY126" s="50"/>
      <c r="AZ126" s="50"/>
      <c r="BA126" s="50"/>
      <c r="BB126" s="50"/>
      <c r="BC126" s="289"/>
      <c r="BD126" s="289"/>
      <c r="BE126" s="289"/>
    </row>
    <row r="127" spans="1:105" ht="18.649999999999999"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 t="s">
        <v>323</v>
      </c>
      <c r="AN127" s="282" t="s">
        <v>336</v>
      </c>
      <c r="AO127" s="289"/>
      <c r="AP127" s="289"/>
      <c r="AQ127" s="289"/>
      <c r="AR127" s="289"/>
      <c r="AS127" s="289"/>
      <c r="AT127" s="289"/>
      <c r="AU127" s="289"/>
      <c r="AV127" s="289"/>
      <c r="AW127" s="289"/>
      <c r="AX127" s="289"/>
      <c r="AY127" s="289"/>
      <c r="AZ127" s="289"/>
      <c r="BA127" s="289"/>
      <c r="BB127" s="289"/>
      <c r="BC127" s="289"/>
      <c r="BD127" s="289"/>
      <c r="BE127" s="289"/>
    </row>
    <row r="128" spans="1:105" ht="18.649999999999999" customHeight="1">
      <c r="A128" s="59"/>
      <c r="B128" s="49"/>
      <c r="C128" s="49"/>
      <c r="D128" s="286"/>
      <c r="E128" s="286"/>
      <c r="F128" s="286"/>
      <c r="G128" s="286"/>
      <c r="H128" s="286"/>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row>
    <row r="129" spans="1:57" ht="19.5" hidden="1" customHeight="1">
      <c r="A129" t="s">
        <v>194</v>
      </c>
    </row>
    <row r="130" spans="1:57" s="4" customFormat="1" ht="18" hidden="1" customHeight="1">
      <c r="A130" s="439" t="s">
        <v>145</v>
      </c>
      <c r="B130" s="439"/>
      <c r="C130" s="439"/>
      <c r="D130" s="127"/>
      <c r="E130" s="127"/>
      <c r="F130" s="127"/>
      <c r="G130" s="127"/>
      <c r="H130" s="127"/>
      <c r="I130" s="127"/>
      <c r="J130" s="127"/>
      <c r="K130" s="127"/>
      <c r="L130" s="127"/>
      <c r="M130" s="127"/>
      <c r="N130" s="127"/>
      <c r="O130" s="127"/>
      <c r="P130" s="127"/>
      <c r="Q130" s="127"/>
      <c r="R130" s="127"/>
      <c r="S130" s="243" t="e">
        <f t="shared" ref="S130:BE130" si="70">IF(S163="",NA(),S163*S3)</f>
        <v>#N/A</v>
      </c>
      <c r="T130" s="75" t="e">
        <f t="shared" si="70"/>
        <v>#N/A</v>
      </c>
      <c r="U130" s="75" t="e">
        <f t="shared" si="70"/>
        <v>#N/A</v>
      </c>
      <c r="V130" s="75" t="e">
        <f t="shared" si="70"/>
        <v>#N/A</v>
      </c>
      <c r="W130" s="75" t="e">
        <f t="shared" si="70"/>
        <v>#N/A</v>
      </c>
      <c r="X130" s="75" t="e">
        <f t="shared" si="70"/>
        <v>#N/A</v>
      </c>
      <c r="Y130" s="75" t="e">
        <f t="shared" si="70"/>
        <v>#N/A</v>
      </c>
      <c r="Z130" s="75" t="e">
        <f t="shared" si="70"/>
        <v>#N/A</v>
      </c>
      <c r="AA130" s="75" t="e">
        <f t="shared" si="70"/>
        <v>#N/A</v>
      </c>
      <c r="AB130" s="75" t="e">
        <f t="shared" si="70"/>
        <v>#N/A</v>
      </c>
      <c r="AC130" s="75" t="e">
        <f t="shared" si="70"/>
        <v>#N/A</v>
      </c>
      <c r="AD130" s="75" t="e">
        <f t="shared" si="70"/>
        <v>#N/A</v>
      </c>
      <c r="AE130" s="75" t="e">
        <f t="shared" si="70"/>
        <v>#N/A</v>
      </c>
      <c r="AF130" s="75" t="e">
        <f t="shared" si="70"/>
        <v>#N/A</v>
      </c>
      <c r="AG130" s="75" t="e">
        <f t="shared" si="70"/>
        <v>#N/A</v>
      </c>
      <c r="AH130" s="75" t="e">
        <f t="shared" si="70"/>
        <v>#N/A</v>
      </c>
      <c r="AI130" s="75" t="e">
        <f t="shared" si="70"/>
        <v>#N/A</v>
      </c>
      <c r="AJ130" s="75" t="e">
        <f t="shared" si="70"/>
        <v>#N/A</v>
      </c>
      <c r="AK130" s="75" t="e">
        <f t="shared" si="70"/>
        <v>#N/A</v>
      </c>
      <c r="AL130" s="75" t="e">
        <f t="shared" si="70"/>
        <v>#N/A</v>
      </c>
      <c r="AM130" s="75" t="e">
        <f t="shared" si="70"/>
        <v>#N/A</v>
      </c>
      <c r="AN130" s="75" t="e">
        <f t="shared" si="70"/>
        <v>#N/A</v>
      </c>
      <c r="AO130" s="75" t="e">
        <f t="shared" si="70"/>
        <v>#N/A</v>
      </c>
      <c r="AP130" s="75" t="e">
        <f t="shared" si="70"/>
        <v>#N/A</v>
      </c>
      <c r="AQ130" s="75" t="e">
        <f t="shared" si="70"/>
        <v>#N/A</v>
      </c>
      <c r="AR130" s="75" t="e">
        <f t="shared" si="70"/>
        <v>#N/A</v>
      </c>
      <c r="AS130" s="75" t="e">
        <f t="shared" si="70"/>
        <v>#N/A</v>
      </c>
      <c r="AT130" s="75" t="e">
        <f t="shared" si="70"/>
        <v>#N/A</v>
      </c>
      <c r="AU130" s="75" t="e">
        <f t="shared" si="70"/>
        <v>#N/A</v>
      </c>
      <c r="AV130" s="75" t="e">
        <f t="shared" si="70"/>
        <v>#N/A</v>
      </c>
      <c r="AW130" s="75" t="e">
        <f t="shared" si="70"/>
        <v>#N/A</v>
      </c>
      <c r="AX130" s="75" t="e">
        <f t="shared" si="70"/>
        <v>#N/A</v>
      </c>
      <c r="AY130" s="75" t="e">
        <f t="shared" si="70"/>
        <v>#N/A</v>
      </c>
      <c r="AZ130" s="75" t="e">
        <f t="shared" si="70"/>
        <v>#N/A</v>
      </c>
      <c r="BA130" s="75" t="e">
        <f t="shared" si="70"/>
        <v>#N/A</v>
      </c>
      <c r="BB130" s="75" t="e">
        <f t="shared" si="70"/>
        <v>#N/A</v>
      </c>
      <c r="BC130" s="75" t="e">
        <f t="shared" si="70"/>
        <v>#N/A</v>
      </c>
      <c r="BD130" s="75" t="e">
        <f t="shared" si="70"/>
        <v>#N/A</v>
      </c>
      <c r="BE130" s="75" t="e">
        <f t="shared" si="70"/>
        <v>#N/A</v>
      </c>
    </row>
    <row r="131" spans="1:57" s="4" customFormat="1" ht="18" hidden="1" customHeight="1">
      <c r="A131" s="439" t="s">
        <v>3</v>
      </c>
      <c r="B131" s="439"/>
      <c r="C131" s="439"/>
      <c r="D131" s="127"/>
      <c r="E131" s="127"/>
      <c r="F131" s="127"/>
      <c r="G131" s="127"/>
      <c r="H131" s="127"/>
      <c r="I131" s="127"/>
      <c r="J131" s="127"/>
      <c r="K131" s="127"/>
      <c r="L131" s="127"/>
      <c r="M131" s="127"/>
      <c r="N131" s="127"/>
      <c r="O131" s="127"/>
      <c r="P131" s="127"/>
      <c r="Q131" s="127"/>
      <c r="R131" s="127"/>
      <c r="S131" s="243" t="e">
        <f t="shared" ref="S131:BE131" si="71">IFERROR(ROUNDDOWN((S178-S179)*260+0.21,1),NA())</f>
        <v>#N/A</v>
      </c>
      <c r="T131" s="75" t="e">
        <f t="shared" si="71"/>
        <v>#N/A</v>
      </c>
      <c r="U131" s="75" t="e">
        <f t="shared" si="71"/>
        <v>#N/A</v>
      </c>
      <c r="V131" s="75" t="e">
        <f t="shared" si="71"/>
        <v>#N/A</v>
      </c>
      <c r="W131" s="75" t="e">
        <f t="shared" si="71"/>
        <v>#N/A</v>
      </c>
      <c r="X131" s="75" t="e">
        <f t="shared" si="71"/>
        <v>#N/A</v>
      </c>
      <c r="Y131" s="75" t="e">
        <f t="shared" si="71"/>
        <v>#N/A</v>
      </c>
      <c r="Z131" s="75" t="e">
        <f t="shared" si="71"/>
        <v>#N/A</v>
      </c>
      <c r="AA131" s="75" t="e">
        <f t="shared" si="71"/>
        <v>#N/A</v>
      </c>
      <c r="AB131" s="75" t="e">
        <f t="shared" si="71"/>
        <v>#N/A</v>
      </c>
      <c r="AC131" s="75" t="e">
        <f t="shared" si="71"/>
        <v>#N/A</v>
      </c>
      <c r="AD131" s="75" t="e">
        <f t="shared" si="71"/>
        <v>#N/A</v>
      </c>
      <c r="AE131" s="75" t="e">
        <f t="shared" si="71"/>
        <v>#N/A</v>
      </c>
      <c r="AF131" s="75" t="e">
        <f t="shared" si="71"/>
        <v>#N/A</v>
      </c>
      <c r="AG131" s="75" t="e">
        <f t="shared" si="71"/>
        <v>#N/A</v>
      </c>
      <c r="AH131" s="75" t="e">
        <f t="shared" si="71"/>
        <v>#N/A</v>
      </c>
      <c r="AI131" s="75" t="e">
        <f t="shared" si="71"/>
        <v>#N/A</v>
      </c>
      <c r="AJ131" s="75" t="e">
        <f t="shared" si="71"/>
        <v>#N/A</v>
      </c>
      <c r="AK131" s="75" t="e">
        <f t="shared" si="71"/>
        <v>#N/A</v>
      </c>
      <c r="AL131" s="75" t="e">
        <f t="shared" si="71"/>
        <v>#N/A</v>
      </c>
      <c r="AM131" s="75" t="e">
        <f t="shared" si="71"/>
        <v>#N/A</v>
      </c>
      <c r="AN131" s="75" t="e">
        <f t="shared" si="71"/>
        <v>#N/A</v>
      </c>
      <c r="AO131" s="75" t="e">
        <f t="shared" si="71"/>
        <v>#N/A</v>
      </c>
      <c r="AP131" s="75" t="e">
        <f t="shared" si="71"/>
        <v>#N/A</v>
      </c>
      <c r="AQ131" s="75" t="e">
        <f t="shared" si="71"/>
        <v>#N/A</v>
      </c>
      <c r="AR131" s="75" t="e">
        <f t="shared" si="71"/>
        <v>#N/A</v>
      </c>
      <c r="AS131" s="75" t="e">
        <f t="shared" si="71"/>
        <v>#N/A</v>
      </c>
      <c r="AT131" s="75" t="e">
        <f t="shared" si="71"/>
        <v>#N/A</v>
      </c>
      <c r="AU131" s="75" t="e">
        <f t="shared" si="71"/>
        <v>#N/A</v>
      </c>
      <c r="AV131" s="75" t="e">
        <f t="shared" si="71"/>
        <v>#N/A</v>
      </c>
      <c r="AW131" s="75" t="e">
        <f t="shared" si="71"/>
        <v>#N/A</v>
      </c>
      <c r="AX131" s="75" t="e">
        <f t="shared" si="71"/>
        <v>#N/A</v>
      </c>
      <c r="AY131" s="75" t="e">
        <f t="shared" si="71"/>
        <v>#N/A</v>
      </c>
      <c r="AZ131" s="75" t="e">
        <f t="shared" si="71"/>
        <v>#N/A</v>
      </c>
      <c r="BA131" s="75" t="e">
        <f t="shared" si="71"/>
        <v>#N/A</v>
      </c>
      <c r="BB131" s="75" t="e">
        <f t="shared" si="71"/>
        <v>#N/A</v>
      </c>
      <c r="BC131" s="75" t="e">
        <f t="shared" si="71"/>
        <v>#N/A</v>
      </c>
      <c r="BD131" s="75" t="e">
        <f t="shared" si="71"/>
        <v>#N/A</v>
      </c>
      <c r="BE131" s="75" t="e">
        <f t="shared" si="71"/>
        <v>#N/A</v>
      </c>
    </row>
    <row r="132" spans="1:57" ht="18" hidden="1" customHeight="1">
      <c r="A132" s="439" t="s">
        <v>185</v>
      </c>
      <c r="B132" s="439"/>
      <c r="C132" s="439"/>
      <c r="D132" s="127"/>
      <c r="E132" s="127"/>
      <c r="F132" s="127"/>
      <c r="G132" s="127"/>
      <c r="H132" s="127"/>
      <c r="I132" s="127"/>
      <c r="J132" s="127"/>
      <c r="K132" s="127"/>
      <c r="L132" s="127"/>
      <c r="M132" s="127"/>
      <c r="N132" s="127"/>
      <c r="O132" s="127"/>
      <c r="P132" s="127"/>
      <c r="Q132" s="127"/>
      <c r="R132" s="127"/>
      <c r="S132" s="244" t="e">
        <f t="shared" ref="S132:BE132" si="72">IF(S131="",NA(),IF(S19="",NA(),S131-S19))</f>
        <v>#N/A</v>
      </c>
      <c r="T132" s="123" t="e">
        <f t="shared" si="72"/>
        <v>#N/A</v>
      </c>
      <c r="U132" s="123" t="e">
        <f t="shared" si="72"/>
        <v>#N/A</v>
      </c>
      <c r="V132" s="123" t="e">
        <f t="shared" si="72"/>
        <v>#N/A</v>
      </c>
      <c r="W132" s="123" t="e">
        <f t="shared" si="72"/>
        <v>#N/A</v>
      </c>
      <c r="X132" s="123" t="e">
        <f t="shared" si="72"/>
        <v>#N/A</v>
      </c>
      <c r="Y132" s="123" t="e">
        <f t="shared" si="72"/>
        <v>#N/A</v>
      </c>
      <c r="Z132" s="123" t="e">
        <f t="shared" si="72"/>
        <v>#N/A</v>
      </c>
      <c r="AA132" s="123" t="e">
        <f t="shared" si="72"/>
        <v>#N/A</v>
      </c>
      <c r="AB132" s="123" t="e">
        <f t="shared" si="72"/>
        <v>#N/A</v>
      </c>
      <c r="AC132" s="123" t="e">
        <f t="shared" si="72"/>
        <v>#N/A</v>
      </c>
      <c r="AD132" s="123" t="e">
        <f t="shared" si="72"/>
        <v>#N/A</v>
      </c>
      <c r="AE132" s="123" t="e">
        <f t="shared" si="72"/>
        <v>#N/A</v>
      </c>
      <c r="AF132" s="123" t="e">
        <f t="shared" si="72"/>
        <v>#N/A</v>
      </c>
      <c r="AG132" s="123" t="e">
        <f t="shared" si="72"/>
        <v>#N/A</v>
      </c>
      <c r="AH132" s="123" t="e">
        <f t="shared" si="72"/>
        <v>#N/A</v>
      </c>
      <c r="AI132" s="123" t="e">
        <f t="shared" si="72"/>
        <v>#N/A</v>
      </c>
      <c r="AJ132" s="123" t="e">
        <f t="shared" si="72"/>
        <v>#N/A</v>
      </c>
      <c r="AK132" s="123" t="e">
        <f t="shared" si="72"/>
        <v>#N/A</v>
      </c>
      <c r="AL132" s="123" t="e">
        <f t="shared" si="72"/>
        <v>#N/A</v>
      </c>
      <c r="AM132" s="123" t="e">
        <f t="shared" si="72"/>
        <v>#N/A</v>
      </c>
      <c r="AN132" s="123" t="e">
        <f t="shared" si="72"/>
        <v>#N/A</v>
      </c>
      <c r="AO132" s="123" t="e">
        <f t="shared" si="72"/>
        <v>#N/A</v>
      </c>
      <c r="AP132" s="123" t="e">
        <f t="shared" si="72"/>
        <v>#N/A</v>
      </c>
      <c r="AQ132" s="123" t="e">
        <f t="shared" si="72"/>
        <v>#N/A</v>
      </c>
      <c r="AR132" s="123" t="e">
        <f t="shared" si="72"/>
        <v>#N/A</v>
      </c>
      <c r="AS132" s="123" t="e">
        <f t="shared" si="72"/>
        <v>#N/A</v>
      </c>
      <c r="AT132" s="123" t="e">
        <f t="shared" si="72"/>
        <v>#N/A</v>
      </c>
      <c r="AU132" s="123" t="e">
        <f t="shared" si="72"/>
        <v>#N/A</v>
      </c>
      <c r="AV132" s="123" t="e">
        <f t="shared" si="72"/>
        <v>#N/A</v>
      </c>
      <c r="AW132" s="123" t="e">
        <f t="shared" si="72"/>
        <v>#N/A</v>
      </c>
      <c r="AX132" s="123" t="e">
        <f t="shared" si="72"/>
        <v>#N/A</v>
      </c>
      <c r="AY132" s="123" t="e">
        <f t="shared" si="72"/>
        <v>#N/A</v>
      </c>
      <c r="AZ132" s="123" t="e">
        <f t="shared" si="72"/>
        <v>#N/A</v>
      </c>
      <c r="BA132" s="123" t="e">
        <f t="shared" si="72"/>
        <v>#N/A</v>
      </c>
      <c r="BB132" s="123" t="e">
        <f t="shared" si="72"/>
        <v>#N/A</v>
      </c>
      <c r="BC132" s="123" t="e">
        <f t="shared" si="72"/>
        <v>#N/A</v>
      </c>
      <c r="BD132" s="123" t="e">
        <f t="shared" si="72"/>
        <v>#N/A</v>
      </c>
      <c r="BE132" s="123" t="e">
        <f t="shared" si="72"/>
        <v>#N/A</v>
      </c>
    </row>
    <row r="133" spans="1:57" s="4" customFormat="1" ht="18" hidden="1" customHeight="1">
      <c r="A133" s="439" t="s">
        <v>146</v>
      </c>
      <c r="B133" s="439"/>
      <c r="C133" s="439"/>
      <c r="D133" s="220"/>
      <c r="E133" s="220"/>
      <c r="F133" s="220"/>
      <c r="G133" s="220"/>
      <c r="H133" s="220"/>
      <c r="I133" s="220"/>
      <c r="J133" s="220"/>
      <c r="K133" s="220"/>
      <c r="L133" s="220"/>
      <c r="M133" s="220"/>
      <c r="N133" s="220"/>
      <c r="O133" s="220"/>
      <c r="P133" s="220"/>
      <c r="Q133" s="220"/>
      <c r="R133" s="220"/>
      <c r="S133" s="244" t="e">
        <f t="shared" ref="S133:BE133" si="73">IF(S131="",NA(),ROUNDDOWN(S131+S16*1.5848,1))</f>
        <v>#N/A</v>
      </c>
      <c r="T133" s="122" t="e">
        <f t="shared" si="73"/>
        <v>#N/A</v>
      </c>
      <c r="U133" s="122" t="e">
        <f t="shared" si="73"/>
        <v>#N/A</v>
      </c>
      <c r="V133" s="122" t="e">
        <f t="shared" si="73"/>
        <v>#N/A</v>
      </c>
      <c r="W133" s="122" t="e">
        <f t="shared" si="73"/>
        <v>#N/A</v>
      </c>
      <c r="X133" s="122" t="e">
        <f t="shared" si="73"/>
        <v>#N/A</v>
      </c>
      <c r="Y133" s="122" t="e">
        <f t="shared" si="73"/>
        <v>#N/A</v>
      </c>
      <c r="Z133" s="122" t="e">
        <f t="shared" si="73"/>
        <v>#N/A</v>
      </c>
      <c r="AA133" s="122" t="e">
        <f t="shared" si="73"/>
        <v>#N/A</v>
      </c>
      <c r="AB133" s="122" t="e">
        <f t="shared" si="73"/>
        <v>#N/A</v>
      </c>
      <c r="AC133" s="122" t="e">
        <f t="shared" si="73"/>
        <v>#N/A</v>
      </c>
      <c r="AD133" s="122" t="e">
        <f t="shared" si="73"/>
        <v>#N/A</v>
      </c>
      <c r="AE133" s="122" t="e">
        <f t="shared" si="73"/>
        <v>#N/A</v>
      </c>
      <c r="AF133" s="122" t="e">
        <f t="shared" si="73"/>
        <v>#N/A</v>
      </c>
      <c r="AG133" s="122" t="e">
        <f t="shared" si="73"/>
        <v>#N/A</v>
      </c>
      <c r="AH133" s="122" t="e">
        <f t="shared" si="73"/>
        <v>#N/A</v>
      </c>
      <c r="AI133" s="122" t="e">
        <f t="shared" si="73"/>
        <v>#N/A</v>
      </c>
      <c r="AJ133" s="122" t="e">
        <f t="shared" si="73"/>
        <v>#N/A</v>
      </c>
      <c r="AK133" s="122" t="e">
        <f t="shared" si="73"/>
        <v>#N/A</v>
      </c>
      <c r="AL133" s="122" t="e">
        <f t="shared" si="73"/>
        <v>#N/A</v>
      </c>
      <c r="AM133" s="122" t="e">
        <f t="shared" si="73"/>
        <v>#N/A</v>
      </c>
      <c r="AN133" s="122" t="e">
        <f t="shared" si="73"/>
        <v>#N/A</v>
      </c>
      <c r="AO133" s="122" t="e">
        <f t="shared" si="73"/>
        <v>#N/A</v>
      </c>
      <c r="AP133" s="122" t="e">
        <f t="shared" si="73"/>
        <v>#N/A</v>
      </c>
      <c r="AQ133" s="122" t="e">
        <f t="shared" si="73"/>
        <v>#N/A</v>
      </c>
      <c r="AR133" s="122" t="e">
        <f t="shared" si="73"/>
        <v>#N/A</v>
      </c>
      <c r="AS133" s="122" t="e">
        <f t="shared" si="73"/>
        <v>#N/A</v>
      </c>
      <c r="AT133" s="122" t="e">
        <f t="shared" si="73"/>
        <v>#N/A</v>
      </c>
      <c r="AU133" s="122" t="e">
        <f t="shared" si="73"/>
        <v>#N/A</v>
      </c>
      <c r="AV133" s="122" t="e">
        <f t="shared" si="73"/>
        <v>#N/A</v>
      </c>
      <c r="AW133" s="122" t="e">
        <f t="shared" si="73"/>
        <v>#N/A</v>
      </c>
      <c r="AX133" s="122" t="e">
        <f t="shared" si="73"/>
        <v>#N/A</v>
      </c>
      <c r="AY133" s="122" t="e">
        <f t="shared" si="73"/>
        <v>#N/A</v>
      </c>
      <c r="AZ133" s="122" t="e">
        <f t="shared" si="73"/>
        <v>#N/A</v>
      </c>
      <c r="BA133" s="122" t="e">
        <f t="shared" si="73"/>
        <v>#N/A</v>
      </c>
      <c r="BB133" s="122" t="e">
        <f t="shared" si="73"/>
        <v>#N/A</v>
      </c>
      <c r="BC133" s="122" t="e">
        <f t="shared" si="73"/>
        <v>#N/A</v>
      </c>
      <c r="BD133" s="122" t="e">
        <f t="shared" si="73"/>
        <v>#N/A</v>
      </c>
      <c r="BE133" s="122" t="e">
        <f t="shared" si="73"/>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233"/>
      <c r="B135" s="233" t="s">
        <v>159</v>
      </c>
      <c r="C135" s="233" t="s">
        <v>160</v>
      </c>
      <c r="D135" s="245" t="s">
        <v>161</v>
      </c>
      <c r="E135" s="233" t="s">
        <v>162</v>
      </c>
      <c r="F135" s="233" t="s">
        <v>163</v>
      </c>
      <c r="G135" s="233" t="s">
        <v>164</v>
      </c>
      <c r="H135" s="233" t="s">
        <v>165</v>
      </c>
      <c r="I135" s="233" t="s">
        <v>166</v>
      </c>
      <c r="J135" s="233" t="s">
        <v>167</v>
      </c>
      <c r="K135" s="233" t="s">
        <v>168</v>
      </c>
      <c r="L135" s="406" t="s">
        <v>363</v>
      </c>
      <c r="M135" s="406" t="s">
        <v>364</v>
      </c>
      <c r="N135" s="406" t="s">
        <v>365</v>
      </c>
      <c r="O135" s="406" t="s">
        <v>366</v>
      </c>
      <c r="P135" s="406" t="s">
        <v>367</v>
      </c>
      <c r="Q135" s="406" t="s">
        <v>368</v>
      </c>
      <c r="R135" s="406" t="s">
        <v>369</v>
      </c>
      <c r="S135" s="406" t="s">
        <v>370</v>
      </c>
      <c r="T135" s="406" t="s">
        <v>371</v>
      </c>
      <c r="U135" s="406" t="s">
        <v>372</v>
      </c>
      <c r="V135" s="409"/>
      <c r="W135" s="86"/>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410"/>
      <c r="W136" s="41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410"/>
      <c r="W137" s="86"/>
      <c r="X137" s="51"/>
      <c r="Y137" s="51"/>
      <c r="Z137" s="51"/>
      <c r="AA137" s="51"/>
      <c r="AB137" s="51"/>
      <c r="AC137" s="51"/>
      <c r="AD137" s="51"/>
      <c r="AE137" s="51"/>
      <c r="AF137" s="51"/>
      <c r="AG137" s="51"/>
      <c r="AH137" s="51"/>
      <c r="AI137" s="51"/>
      <c r="AJ137" s="51"/>
      <c r="AK137" s="51"/>
      <c r="AL137" s="51"/>
    </row>
    <row r="138" spans="1:57" ht="18" hidden="1" customHeight="1">
      <c r="A138" s="629" t="s">
        <v>170</v>
      </c>
      <c r="B138" s="629"/>
      <c r="C138" s="629"/>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630"/>
      <c r="B139" s="630"/>
      <c r="C139" s="630"/>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242"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631" t="s">
        <v>182</v>
      </c>
      <c r="B140" s="501"/>
      <c r="C140" s="501"/>
      <c r="D140" s="125"/>
      <c r="E140" s="125"/>
      <c r="F140" s="125"/>
      <c r="G140" s="125"/>
      <c r="H140" s="125"/>
      <c r="I140" s="125"/>
      <c r="J140" s="125"/>
      <c r="K140" s="125"/>
      <c r="L140" s="125"/>
      <c r="M140" s="125"/>
      <c r="N140" s="125"/>
      <c r="O140" s="125"/>
      <c r="P140" s="125"/>
      <c r="Q140" s="125"/>
      <c r="R140" s="125"/>
      <c r="S140" s="144" t="e">
        <f t="shared" ref="S140:BE140" si="74">IF(S16="",NA(),IF(S3&lt;=$B$136,S16*$D$139/100,IF(S3&lt;=$C$136,S16*$E$139/100,IF(S3&lt;=$D$136,S16*$F$139/100,IF(S3&lt;=$E$136,S16*$G$139/100,IF(S3&lt;=$F$136,S16*$H$139/100,IF(S3&lt;=$G$136,S16*$I$139/100,IF(S3&lt;=$H$136,S16*$J$139/100,IF(S3&lt;=$I$136,S16*$K$139/100,IF(S3&lt;=$J$136,S16*$L$139/100,IF(S3&lt;=$K$136,S16*$M$139/100,S16*$N$139/100)))))))))))</f>
        <v>#N/A</v>
      </c>
      <c r="T140" s="236" t="e">
        <f>IF(T16="",NA(),IF(T3&lt;=$B$136,T16*$D$139/100,IF(T3&lt;=$C$136,T16*$E$139/100,IF(T3&lt;=$D$136,T16*$F$139/100,IF(T3&lt;=$E$136,T16*$G$139/100,IF(T3&lt;=$F$136,T16*$H$139/100,IF(T3&lt;=$G$136,T16*$I$139/100,IF(T3&lt;=$H$136,T16*$J$139/100,IF(T3&lt;=$I$136,T16*$K$139/100,IF(T3&lt;=$J$136,T16*$L$139/100,IF(T3&lt;=$K$136,T16*$M$139/100,T16*$N$139/100)))))))))))</f>
        <v>#N/A</v>
      </c>
      <c r="U140" s="144" t="e">
        <f t="shared" si="74"/>
        <v>#N/A</v>
      </c>
      <c r="V140" s="144" t="e">
        <f t="shared" si="74"/>
        <v>#N/A</v>
      </c>
      <c r="W140" s="144" t="e">
        <f t="shared" si="74"/>
        <v>#N/A</v>
      </c>
      <c r="X140" s="144" t="e">
        <f t="shared" si="74"/>
        <v>#N/A</v>
      </c>
      <c r="Y140" s="144" t="e">
        <f t="shared" si="74"/>
        <v>#N/A</v>
      </c>
      <c r="Z140" s="144" t="e">
        <f t="shared" si="74"/>
        <v>#N/A</v>
      </c>
      <c r="AA140" s="144" t="e">
        <f t="shared" si="74"/>
        <v>#N/A</v>
      </c>
      <c r="AB140" s="144" t="e">
        <f t="shared" si="74"/>
        <v>#N/A</v>
      </c>
      <c r="AC140" s="144" t="e">
        <f t="shared" si="74"/>
        <v>#N/A</v>
      </c>
      <c r="AD140" s="144" t="e">
        <f t="shared" si="74"/>
        <v>#N/A</v>
      </c>
      <c r="AE140" s="144" t="e">
        <f t="shared" si="74"/>
        <v>#N/A</v>
      </c>
      <c r="AF140" s="144" t="e">
        <f t="shared" si="74"/>
        <v>#N/A</v>
      </c>
      <c r="AG140" s="144" t="e">
        <f t="shared" si="74"/>
        <v>#N/A</v>
      </c>
      <c r="AH140" s="144" t="e">
        <f t="shared" si="74"/>
        <v>#N/A</v>
      </c>
      <c r="AI140" s="144" t="e">
        <f t="shared" si="74"/>
        <v>#N/A</v>
      </c>
      <c r="AJ140" s="144" t="e">
        <f t="shared" si="74"/>
        <v>#N/A</v>
      </c>
      <c r="AK140" s="144" t="e">
        <f t="shared" si="74"/>
        <v>#N/A</v>
      </c>
      <c r="AL140" s="144" t="e">
        <f t="shared" si="74"/>
        <v>#N/A</v>
      </c>
      <c r="AM140" s="144" t="e">
        <f t="shared" si="74"/>
        <v>#N/A</v>
      </c>
      <c r="AN140" s="144" t="e">
        <f t="shared" si="74"/>
        <v>#N/A</v>
      </c>
      <c r="AO140" s="144" t="e">
        <f t="shared" si="74"/>
        <v>#N/A</v>
      </c>
      <c r="AP140" s="144" t="e">
        <f t="shared" si="74"/>
        <v>#N/A</v>
      </c>
      <c r="AQ140" s="144" t="e">
        <f t="shared" si="74"/>
        <v>#N/A</v>
      </c>
      <c r="AR140" s="144" t="e">
        <f t="shared" si="74"/>
        <v>#N/A</v>
      </c>
      <c r="AS140" s="144" t="e">
        <f t="shared" si="74"/>
        <v>#N/A</v>
      </c>
      <c r="AT140" s="144" t="e">
        <f t="shared" si="74"/>
        <v>#N/A</v>
      </c>
      <c r="AU140" s="144" t="e">
        <f t="shared" si="74"/>
        <v>#N/A</v>
      </c>
      <c r="AV140" s="144" t="e">
        <f t="shared" si="74"/>
        <v>#N/A</v>
      </c>
      <c r="AW140" s="144" t="e">
        <f t="shared" si="74"/>
        <v>#N/A</v>
      </c>
      <c r="AX140" s="144" t="e">
        <f t="shared" si="74"/>
        <v>#N/A</v>
      </c>
      <c r="AY140" s="144" t="e">
        <f t="shared" si="74"/>
        <v>#N/A</v>
      </c>
      <c r="AZ140" s="144" t="e">
        <f t="shared" si="74"/>
        <v>#N/A</v>
      </c>
      <c r="BA140" s="144" t="e">
        <f t="shared" si="74"/>
        <v>#N/A</v>
      </c>
      <c r="BB140" s="144" t="e">
        <f t="shared" si="74"/>
        <v>#N/A</v>
      </c>
      <c r="BC140" s="144" t="e">
        <f t="shared" si="74"/>
        <v>#N/A</v>
      </c>
      <c r="BD140" s="144" t="e">
        <f t="shared" si="74"/>
        <v>#N/A</v>
      </c>
      <c r="BE140" s="144" t="e">
        <f t="shared" si="74"/>
        <v>#N/A</v>
      </c>
    </row>
    <row r="141" spans="1:57" ht="18" hidden="1" customHeight="1">
      <c r="A141" s="631" t="s">
        <v>183</v>
      </c>
      <c r="B141" s="501"/>
      <c r="C141" s="501"/>
      <c r="D141" s="125"/>
      <c r="E141" s="125"/>
      <c r="F141" s="125"/>
      <c r="G141" s="125"/>
      <c r="H141" s="125"/>
      <c r="I141" s="125"/>
      <c r="J141" s="125"/>
      <c r="K141" s="125"/>
      <c r="L141" s="125"/>
      <c r="M141" s="125"/>
      <c r="N141" s="125"/>
      <c r="O141" s="125"/>
      <c r="P141" s="125"/>
      <c r="Q141" s="125"/>
      <c r="R141" s="125"/>
      <c r="S141" s="144" t="e">
        <f t="shared" ref="S141:BE141" si="75">IF(S131="",NA(),IF(S3&lt;=$B$136,S131*$D$139/100,IF(S3&lt;=$C$136,S131*$E$139/100,IF(S3&lt;=$D$136,S131*$F$139/100,IF(S3&lt;=$E$136,S131*$G$139/100,IF(S3&lt;=$F$136,S131*$H$139/100,IF(S3&lt;=$G$136,S131*$I$139/100,IF(S3&lt;=$H$136,S131*$J$139/100,IF(S3&lt;=$I$136,S131*$K$139/100,IF(S3&lt;=$J$136,S131*$L$139/100,IF(S3&lt;=$K$136,S131*$M$139/100,S131*$N$139/100)))))))))))</f>
        <v>#N/A</v>
      </c>
      <c r="T141" s="236" t="e">
        <f t="shared" si="75"/>
        <v>#N/A</v>
      </c>
      <c r="U141" s="144" t="e">
        <f t="shared" si="75"/>
        <v>#N/A</v>
      </c>
      <c r="V141" s="144" t="e">
        <f t="shared" si="75"/>
        <v>#N/A</v>
      </c>
      <c r="W141" s="144" t="e">
        <f t="shared" si="75"/>
        <v>#N/A</v>
      </c>
      <c r="X141" s="144" t="e">
        <f t="shared" si="75"/>
        <v>#N/A</v>
      </c>
      <c r="Y141" s="144" t="e">
        <f t="shared" si="75"/>
        <v>#N/A</v>
      </c>
      <c r="Z141" s="144" t="e">
        <f t="shared" si="75"/>
        <v>#N/A</v>
      </c>
      <c r="AA141" s="144" t="e">
        <f t="shared" si="75"/>
        <v>#N/A</v>
      </c>
      <c r="AB141" s="144" t="e">
        <f t="shared" si="75"/>
        <v>#N/A</v>
      </c>
      <c r="AC141" s="144" t="e">
        <f t="shared" si="75"/>
        <v>#N/A</v>
      </c>
      <c r="AD141" s="144" t="e">
        <f t="shared" si="75"/>
        <v>#N/A</v>
      </c>
      <c r="AE141" s="144" t="e">
        <f t="shared" si="75"/>
        <v>#N/A</v>
      </c>
      <c r="AF141" s="144" t="e">
        <f t="shared" si="75"/>
        <v>#N/A</v>
      </c>
      <c r="AG141" s="144" t="e">
        <f t="shared" si="75"/>
        <v>#N/A</v>
      </c>
      <c r="AH141" s="144" t="e">
        <f t="shared" si="75"/>
        <v>#N/A</v>
      </c>
      <c r="AI141" s="144" t="e">
        <f t="shared" si="75"/>
        <v>#N/A</v>
      </c>
      <c r="AJ141" s="144" t="e">
        <f t="shared" si="75"/>
        <v>#N/A</v>
      </c>
      <c r="AK141" s="144" t="e">
        <f t="shared" si="75"/>
        <v>#N/A</v>
      </c>
      <c r="AL141" s="144" t="e">
        <f t="shared" si="75"/>
        <v>#N/A</v>
      </c>
      <c r="AM141" s="144" t="e">
        <f t="shared" si="75"/>
        <v>#N/A</v>
      </c>
      <c r="AN141" s="144" t="e">
        <f t="shared" si="75"/>
        <v>#N/A</v>
      </c>
      <c r="AO141" s="144" t="e">
        <f t="shared" si="75"/>
        <v>#N/A</v>
      </c>
      <c r="AP141" s="144" t="e">
        <f t="shared" si="75"/>
        <v>#N/A</v>
      </c>
      <c r="AQ141" s="144" t="e">
        <f t="shared" si="75"/>
        <v>#N/A</v>
      </c>
      <c r="AR141" s="144" t="e">
        <f t="shared" si="75"/>
        <v>#N/A</v>
      </c>
      <c r="AS141" s="144" t="e">
        <f t="shared" si="75"/>
        <v>#N/A</v>
      </c>
      <c r="AT141" s="144" t="e">
        <f t="shared" si="75"/>
        <v>#N/A</v>
      </c>
      <c r="AU141" s="144" t="e">
        <f t="shared" si="75"/>
        <v>#N/A</v>
      </c>
      <c r="AV141" s="144" t="e">
        <f t="shared" si="75"/>
        <v>#N/A</v>
      </c>
      <c r="AW141" s="144" t="e">
        <f t="shared" si="75"/>
        <v>#N/A</v>
      </c>
      <c r="AX141" s="144" t="e">
        <f t="shared" si="75"/>
        <v>#N/A</v>
      </c>
      <c r="AY141" s="144" t="e">
        <f t="shared" si="75"/>
        <v>#N/A</v>
      </c>
      <c r="AZ141" s="144" t="e">
        <f t="shared" si="75"/>
        <v>#N/A</v>
      </c>
      <c r="BA141" s="144" t="e">
        <f t="shared" si="75"/>
        <v>#N/A</v>
      </c>
      <c r="BB141" s="144" t="e">
        <f t="shared" si="75"/>
        <v>#N/A</v>
      </c>
      <c r="BC141" s="144" t="e">
        <f t="shared" si="75"/>
        <v>#N/A</v>
      </c>
      <c r="BD141" s="144" t="e">
        <f t="shared" si="75"/>
        <v>#N/A</v>
      </c>
      <c r="BE141" s="144" t="e">
        <f t="shared" si="75"/>
        <v>#N/A</v>
      </c>
    </row>
    <row r="142" spans="1:57" ht="18" hidden="1" customHeight="1">
      <c r="A142" s="631" t="s">
        <v>184</v>
      </c>
      <c r="B142" s="501"/>
      <c r="C142" s="501"/>
      <c r="D142" s="125"/>
      <c r="E142" s="125"/>
      <c r="F142" s="125"/>
      <c r="G142" s="125"/>
      <c r="H142" s="125"/>
      <c r="I142" s="125"/>
      <c r="J142" s="125"/>
      <c r="K142" s="125"/>
      <c r="L142" s="125"/>
      <c r="M142" s="125"/>
      <c r="N142" s="125"/>
      <c r="O142" s="125"/>
      <c r="P142" s="125"/>
      <c r="Q142" s="125"/>
      <c r="R142" s="125"/>
      <c r="S142" s="144" t="e">
        <f t="shared" ref="S142:BE142" si="76">IF(S19="",NA(),IF(S3&lt;=$B$136,S19*$D$139/100,IF(S3&lt;=$C$136,S19*$E$139/100,IF(S3&lt;=$D$136,S19*$F$139/100,IF(S3&lt;=$E$136,S19*$G$139/100,IF(S3&lt;=$F$136,S19*$H$139/100,IF(S3&lt;=$G$136,S19*$I$139/100,IF(S3&lt;=$H$136,S19*$J$139/100,IF(S3&lt;=$I$136,S19*$K$139/100,IF(S3&lt;=$J$136,S19*$L$139/100,IF(S3&lt;=$K$136,S19*$M$139/100,S19*$N$139/100)))))))))))</f>
        <v>#N/A</v>
      </c>
      <c r="T142" s="236" t="e">
        <f t="shared" si="76"/>
        <v>#N/A</v>
      </c>
      <c r="U142" s="144" t="e">
        <f t="shared" si="76"/>
        <v>#N/A</v>
      </c>
      <c r="V142" s="144" t="e">
        <f>IF(V19="",NA(),IF(V3&lt;=$B$136,V19*$D$139/100,IF(V3&lt;=$C$136,V19*$E$139/100,IF(V3&lt;=$D$136,V19*$F$139/100,IF(V3&lt;=$E$136,V19*$G$139/100,IF(V3&lt;=$F$136,V19*$H$139/100,IF(V3&lt;=$G$136,V19*$I$139/100,IF(V3&lt;=$H$136,V19*$J$139/100,IF(V3&lt;=$I$136,V19*$K$139/100,IF(V3&lt;=$J$136,V19*$L$139/100,IF(V3&lt;=$K$136,V19*$M$139/100,V19*$N$139/100)))))))))))</f>
        <v>#N/A</v>
      </c>
      <c r="W142" s="144" t="e">
        <f t="shared" si="76"/>
        <v>#N/A</v>
      </c>
      <c r="X142" s="144" t="e">
        <f t="shared" si="76"/>
        <v>#N/A</v>
      </c>
      <c r="Y142" s="144" t="e">
        <f t="shared" si="76"/>
        <v>#N/A</v>
      </c>
      <c r="Z142" s="144" t="e">
        <f t="shared" si="76"/>
        <v>#N/A</v>
      </c>
      <c r="AA142" s="144" t="e">
        <f t="shared" si="76"/>
        <v>#N/A</v>
      </c>
      <c r="AB142" s="144" t="e">
        <f t="shared" si="76"/>
        <v>#N/A</v>
      </c>
      <c r="AC142" s="144" t="e">
        <f t="shared" si="76"/>
        <v>#N/A</v>
      </c>
      <c r="AD142" s="144" t="e">
        <f t="shared" si="76"/>
        <v>#N/A</v>
      </c>
      <c r="AE142" s="144" t="e">
        <f t="shared" si="76"/>
        <v>#N/A</v>
      </c>
      <c r="AF142" s="144" t="e">
        <f t="shared" si="76"/>
        <v>#N/A</v>
      </c>
      <c r="AG142" s="144" t="e">
        <f t="shared" si="76"/>
        <v>#N/A</v>
      </c>
      <c r="AH142" s="144" t="e">
        <f t="shared" si="76"/>
        <v>#N/A</v>
      </c>
      <c r="AI142" s="144" t="e">
        <f t="shared" si="76"/>
        <v>#N/A</v>
      </c>
      <c r="AJ142" s="144" t="e">
        <f t="shared" si="76"/>
        <v>#N/A</v>
      </c>
      <c r="AK142" s="144" t="e">
        <f t="shared" si="76"/>
        <v>#N/A</v>
      </c>
      <c r="AL142" s="144" t="e">
        <f t="shared" si="76"/>
        <v>#N/A</v>
      </c>
      <c r="AM142" s="144" t="e">
        <f t="shared" si="76"/>
        <v>#N/A</v>
      </c>
      <c r="AN142" s="144" t="e">
        <f t="shared" si="76"/>
        <v>#N/A</v>
      </c>
      <c r="AO142" s="144" t="e">
        <f t="shared" si="76"/>
        <v>#N/A</v>
      </c>
      <c r="AP142" s="144" t="e">
        <f t="shared" si="76"/>
        <v>#N/A</v>
      </c>
      <c r="AQ142" s="144" t="e">
        <f t="shared" si="76"/>
        <v>#N/A</v>
      </c>
      <c r="AR142" s="144" t="e">
        <f t="shared" si="76"/>
        <v>#N/A</v>
      </c>
      <c r="AS142" s="144" t="e">
        <f t="shared" si="76"/>
        <v>#N/A</v>
      </c>
      <c r="AT142" s="144" t="e">
        <f t="shared" si="76"/>
        <v>#N/A</v>
      </c>
      <c r="AU142" s="144" t="e">
        <f t="shared" si="76"/>
        <v>#N/A</v>
      </c>
      <c r="AV142" s="144" t="e">
        <f t="shared" si="76"/>
        <v>#N/A</v>
      </c>
      <c r="AW142" s="144" t="e">
        <f t="shared" si="76"/>
        <v>#N/A</v>
      </c>
      <c r="AX142" s="144" t="e">
        <f t="shared" si="76"/>
        <v>#N/A</v>
      </c>
      <c r="AY142" s="144" t="e">
        <f t="shared" si="76"/>
        <v>#N/A</v>
      </c>
      <c r="AZ142" s="144" t="e">
        <f t="shared" si="76"/>
        <v>#N/A</v>
      </c>
      <c r="BA142" s="144" t="e">
        <f t="shared" si="76"/>
        <v>#N/A</v>
      </c>
      <c r="BB142" s="144" t="e">
        <f t="shared" si="76"/>
        <v>#N/A</v>
      </c>
      <c r="BC142" s="144" t="e">
        <f t="shared" si="76"/>
        <v>#N/A</v>
      </c>
      <c r="BD142" s="144" t="e">
        <f t="shared" si="76"/>
        <v>#N/A</v>
      </c>
      <c r="BE142" s="144" t="e">
        <f t="shared" si="76"/>
        <v>#N/A</v>
      </c>
    </row>
    <row r="143" spans="1:57" ht="18" hidden="1" customHeight="1">
      <c r="A143" s="619" t="s">
        <v>186</v>
      </c>
      <c r="B143" s="439" t="s">
        <v>187</v>
      </c>
      <c r="C143" s="440"/>
      <c r="D143" s="220"/>
      <c r="E143" s="220"/>
      <c r="F143" s="220"/>
      <c r="G143" s="220"/>
      <c r="H143" s="220"/>
      <c r="I143" s="220"/>
      <c r="J143" s="220"/>
      <c r="K143" s="220"/>
      <c r="L143" s="220"/>
      <c r="M143" s="220"/>
      <c r="N143" s="220"/>
      <c r="O143" s="220"/>
      <c r="P143" s="220"/>
      <c r="Q143" s="220"/>
      <c r="R143" s="220"/>
      <c r="S143" s="132" t="e">
        <f ca="1">IF(S140="",NA(),IF(OFFSET(S140,0,$I$31*(-1))="",NA(),(S140-OFFSET(S140,0,$I$31*(-1)))*1.5848))</f>
        <v>#N/A</v>
      </c>
      <c r="T143" s="237" t="e">
        <f t="shared" ref="T143:BE143" ca="1" si="77">IF(T140="",NA(),IF(OFFSET(T140,0,$I$31*(-1))="",NA(),(T140-OFFSET(T140,0,$I$31*(-1)))*1.5848))</f>
        <v>#N/A</v>
      </c>
      <c r="U143" s="132" t="e">
        <f t="shared" ca="1" si="77"/>
        <v>#N/A</v>
      </c>
      <c r="V143" s="132" t="e">
        <f t="shared" ca="1" si="77"/>
        <v>#N/A</v>
      </c>
      <c r="W143" s="132" t="e">
        <f ca="1">IF(W140="",NA(),IF(OFFSET(W140,0,$I$31*(-1))="",NA(),(W140-OFFSET(W140,0,$I$31*(-1)))*1.5848))</f>
        <v>#N/A</v>
      </c>
      <c r="X143" s="132" t="e">
        <f t="shared" ca="1" si="77"/>
        <v>#N/A</v>
      </c>
      <c r="Y143" s="132" t="e">
        <f t="shared" ca="1" si="77"/>
        <v>#N/A</v>
      </c>
      <c r="Z143" s="132" t="e">
        <f ca="1">IF(Z140="",NA(),IF(OFFSET(Z140,0,$I$31*(-1))="",NA(),(Z140-OFFSET(Z140,0,$I$31*(-1)))*1.5848))</f>
        <v>#N/A</v>
      </c>
      <c r="AA143" s="132" t="e">
        <f ca="1">IF(AA140="",NA(),IF(OFFSET(AA140,0,$I$31*(-1))="",NA(),(AA140-OFFSET(AA140,0,$I$31*(-1)))*1.5848))</f>
        <v>#N/A</v>
      </c>
      <c r="AB143" s="132" t="e">
        <f t="shared" ca="1" si="77"/>
        <v>#N/A</v>
      </c>
      <c r="AC143" s="132" t="e">
        <f t="shared" ca="1" si="77"/>
        <v>#N/A</v>
      </c>
      <c r="AD143" s="132" t="e">
        <f t="shared" ca="1" si="77"/>
        <v>#N/A</v>
      </c>
      <c r="AE143" s="132" t="e">
        <f t="shared" ca="1" si="77"/>
        <v>#N/A</v>
      </c>
      <c r="AF143" s="132" t="e">
        <f t="shared" ca="1" si="77"/>
        <v>#N/A</v>
      </c>
      <c r="AG143" s="132" t="e">
        <f t="shared" ca="1" si="77"/>
        <v>#N/A</v>
      </c>
      <c r="AH143" s="132" t="e">
        <f t="shared" ca="1" si="77"/>
        <v>#N/A</v>
      </c>
      <c r="AI143" s="132" t="e">
        <f t="shared" ca="1" si="77"/>
        <v>#N/A</v>
      </c>
      <c r="AJ143" s="132" t="e">
        <f t="shared" ca="1" si="77"/>
        <v>#N/A</v>
      </c>
      <c r="AK143" s="132" t="e">
        <f t="shared" ca="1" si="77"/>
        <v>#N/A</v>
      </c>
      <c r="AL143" s="132" t="e">
        <f t="shared" ca="1" si="77"/>
        <v>#N/A</v>
      </c>
      <c r="AM143" s="132" t="e">
        <f t="shared" ca="1" si="77"/>
        <v>#N/A</v>
      </c>
      <c r="AN143" s="132" t="e">
        <f t="shared" ca="1" si="77"/>
        <v>#N/A</v>
      </c>
      <c r="AO143" s="132" t="e">
        <f t="shared" ca="1" si="77"/>
        <v>#N/A</v>
      </c>
      <c r="AP143" s="132" t="e">
        <f t="shared" ca="1" si="77"/>
        <v>#N/A</v>
      </c>
      <c r="AQ143" s="132" t="e">
        <f t="shared" ca="1" si="77"/>
        <v>#N/A</v>
      </c>
      <c r="AR143" s="132" t="e">
        <f t="shared" ca="1" si="77"/>
        <v>#N/A</v>
      </c>
      <c r="AS143" s="132" t="e">
        <f t="shared" ca="1" si="77"/>
        <v>#N/A</v>
      </c>
      <c r="AT143" s="132" t="e">
        <f t="shared" ca="1" si="77"/>
        <v>#N/A</v>
      </c>
      <c r="AU143" s="132" t="e">
        <f t="shared" ca="1" si="77"/>
        <v>#N/A</v>
      </c>
      <c r="AV143" s="132" t="e">
        <f t="shared" ca="1" si="77"/>
        <v>#N/A</v>
      </c>
      <c r="AW143" s="132" t="e">
        <f t="shared" ca="1" si="77"/>
        <v>#N/A</v>
      </c>
      <c r="AX143" s="132" t="e">
        <f t="shared" ca="1" si="77"/>
        <v>#N/A</v>
      </c>
      <c r="AY143" s="132" t="e">
        <f t="shared" ca="1" si="77"/>
        <v>#N/A</v>
      </c>
      <c r="AZ143" s="132" t="e">
        <f t="shared" ca="1" si="77"/>
        <v>#N/A</v>
      </c>
      <c r="BA143" s="132" t="e">
        <f t="shared" ca="1" si="77"/>
        <v>#N/A</v>
      </c>
      <c r="BB143" s="132" t="e">
        <f t="shared" ca="1" si="77"/>
        <v>#N/A</v>
      </c>
      <c r="BC143" s="132" t="e">
        <f t="shared" ca="1" si="77"/>
        <v>#N/A</v>
      </c>
      <c r="BD143" s="132" t="e">
        <f t="shared" ca="1" si="77"/>
        <v>#N/A</v>
      </c>
      <c r="BE143" s="132" t="e">
        <f t="shared" ca="1" si="77"/>
        <v>#N/A</v>
      </c>
    </row>
    <row r="144" spans="1:57" ht="18" hidden="1" customHeight="1">
      <c r="A144" s="619"/>
      <c r="B144" s="439" t="s">
        <v>188</v>
      </c>
      <c r="C144" s="440"/>
      <c r="D144" s="220"/>
      <c r="E144" s="220"/>
      <c r="F144" s="220"/>
      <c r="G144" s="220"/>
      <c r="H144" s="220"/>
      <c r="I144" s="220"/>
      <c r="J144" s="220"/>
      <c r="K144" s="220"/>
      <c r="L144" s="220"/>
      <c r="M144" s="220"/>
      <c r="N144" s="220"/>
      <c r="O144" s="220"/>
      <c r="P144" s="220"/>
      <c r="Q144" s="220"/>
      <c r="R144" s="220"/>
      <c r="S144" s="132" t="e">
        <f t="shared" ref="S144:BE144" ca="1" si="78">IF(S141="",NA(),IF(OFFSET(S141,0,$I$31*(-1))="",NA(),S141-OFFSET(S141,0,$I$31*(-1))+S143))</f>
        <v>#N/A</v>
      </c>
      <c r="T144" s="237" t="e">
        <f t="shared" ca="1" si="78"/>
        <v>#N/A</v>
      </c>
      <c r="U144" s="132" t="e">
        <f t="shared" ca="1" si="78"/>
        <v>#N/A</v>
      </c>
      <c r="V144" s="132" t="e">
        <f t="shared" ca="1" si="78"/>
        <v>#N/A</v>
      </c>
      <c r="W144" s="132" t="e">
        <f ca="1">IF(W141="",NA(),IF(OFFSET(W141,0,$I$31*(-1))="",NA(),W141-OFFSET(W141,0,$I$31*(-1))+W143))</f>
        <v>#N/A</v>
      </c>
      <c r="X144" s="132" t="e">
        <f t="shared" ca="1" si="78"/>
        <v>#N/A</v>
      </c>
      <c r="Y144" s="132" t="e">
        <f t="shared" ca="1" si="78"/>
        <v>#N/A</v>
      </c>
      <c r="Z144" s="132" t="e">
        <f ca="1">IF(Z141="",NA(),IF(OFFSET(Z141,0,$I$31*(-1))="",NA(),Z141-OFFSET(Z141,0,$I$31*(-1))+Z143))</f>
        <v>#N/A</v>
      </c>
      <c r="AA144" s="132" t="e">
        <f t="shared" ca="1" si="78"/>
        <v>#N/A</v>
      </c>
      <c r="AB144" s="132" t="e">
        <f t="shared" ca="1" si="78"/>
        <v>#N/A</v>
      </c>
      <c r="AC144" s="132" t="e">
        <f t="shared" ca="1" si="78"/>
        <v>#N/A</v>
      </c>
      <c r="AD144" s="132" t="e">
        <f t="shared" ca="1" si="78"/>
        <v>#N/A</v>
      </c>
      <c r="AE144" s="132" t="e">
        <f t="shared" ca="1" si="78"/>
        <v>#N/A</v>
      </c>
      <c r="AF144" s="132" t="e">
        <f t="shared" ca="1" si="78"/>
        <v>#N/A</v>
      </c>
      <c r="AG144" s="132" t="e">
        <f t="shared" ca="1" si="78"/>
        <v>#N/A</v>
      </c>
      <c r="AH144" s="132" t="e">
        <f t="shared" ca="1" si="78"/>
        <v>#N/A</v>
      </c>
      <c r="AI144" s="132" t="e">
        <f t="shared" ca="1" si="78"/>
        <v>#N/A</v>
      </c>
      <c r="AJ144" s="132" t="e">
        <f t="shared" ca="1" si="78"/>
        <v>#N/A</v>
      </c>
      <c r="AK144" s="132" t="e">
        <f t="shared" ca="1" si="78"/>
        <v>#N/A</v>
      </c>
      <c r="AL144" s="132" t="e">
        <f t="shared" ca="1" si="78"/>
        <v>#N/A</v>
      </c>
      <c r="AM144" s="132" t="e">
        <f t="shared" ca="1" si="78"/>
        <v>#N/A</v>
      </c>
      <c r="AN144" s="132" t="e">
        <f t="shared" ca="1" si="78"/>
        <v>#N/A</v>
      </c>
      <c r="AO144" s="132" t="e">
        <f t="shared" ca="1" si="78"/>
        <v>#N/A</v>
      </c>
      <c r="AP144" s="132" t="e">
        <f t="shared" ca="1" si="78"/>
        <v>#N/A</v>
      </c>
      <c r="AQ144" s="132" t="e">
        <f t="shared" ca="1" si="78"/>
        <v>#N/A</v>
      </c>
      <c r="AR144" s="132" t="e">
        <f t="shared" ca="1" si="78"/>
        <v>#N/A</v>
      </c>
      <c r="AS144" s="132" t="e">
        <f t="shared" ca="1" si="78"/>
        <v>#N/A</v>
      </c>
      <c r="AT144" s="132" t="e">
        <f t="shared" ca="1" si="78"/>
        <v>#N/A</v>
      </c>
      <c r="AU144" s="132" t="e">
        <f t="shared" ca="1" si="78"/>
        <v>#N/A</v>
      </c>
      <c r="AV144" s="132" t="e">
        <f t="shared" ca="1" si="78"/>
        <v>#N/A</v>
      </c>
      <c r="AW144" s="132" t="e">
        <f t="shared" ca="1" si="78"/>
        <v>#N/A</v>
      </c>
      <c r="AX144" s="132" t="e">
        <f t="shared" ca="1" si="78"/>
        <v>#N/A</v>
      </c>
      <c r="AY144" s="132" t="e">
        <f t="shared" ca="1" si="78"/>
        <v>#N/A</v>
      </c>
      <c r="AZ144" s="132" t="e">
        <f t="shared" ca="1" si="78"/>
        <v>#N/A</v>
      </c>
      <c r="BA144" s="132" t="e">
        <f t="shared" ca="1" si="78"/>
        <v>#N/A</v>
      </c>
      <c r="BB144" s="132" t="e">
        <f t="shared" ca="1" si="78"/>
        <v>#N/A</v>
      </c>
      <c r="BC144" s="132" t="e">
        <f t="shared" ca="1" si="78"/>
        <v>#N/A</v>
      </c>
      <c r="BD144" s="132" t="e">
        <f t="shared" ca="1" si="78"/>
        <v>#N/A</v>
      </c>
      <c r="BE144" s="132" t="e">
        <f t="shared" ca="1" si="78"/>
        <v>#N/A</v>
      </c>
    </row>
    <row r="145" spans="1:57" ht="18" hidden="1" customHeight="1">
      <c r="A145" s="619"/>
      <c r="B145" s="439" t="s">
        <v>189</v>
      </c>
      <c r="C145" s="440"/>
      <c r="D145" s="220"/>
      <c r="E145" s="220"/>
      <c r="F145" s="220"/>
      <c r="G145" s="220"/>
      <c r="H145" s="220"/>
      <c r="I145" s="220"/>
      <c r="J145" s="220"/>
      <c r="K145" s="220"/>
      <c r="L145" s="220"/>
      <c r="M145" s="220"/>
      <c r="N145" s="220"/>
      <c r="O145" s="220"/>
      <c r="P145" s="220"/>
      <c r="Q145" s="220"/>
      <c r="R145" s="220"/>
      <c r="S145" s="132" t="e">
        <f t="shared" ref="S145:BE145" ca="1" si="79">IF(S143="",NA(),IF(S142="",NA(),IF(OFFSET(S142,0,$I$31*(-1))="",NA(),S142-OFFSET(S142,0,$I$31*(-1))+S143)))</f>
        <v>#N/A</v>
      </c>
      <c r="T145" s="237" t="e">
        <f t="shared" ca="1" si="79"/>
        <v>#N/A</v>
      </c>
      <c r="U145" s="132" t="e">
        <f t="shared" ca="1" si="79"/>
        <v>#N/A</v>
      </c>
      <c r="V145" s="132" t="e">
        <f t="shared" ca="1" si="79"/>
        <v>#N/A</v>
      </c>
      <c r="W145" s="132" t="e">
        <f ca="1">IF(W143="",NA(),IF(W142="",NA(),IF(OFFSET(W142,0,$I$31*(-1))="",NA(),W142-OFFSET(W142,0,$I$31*(-1))+W143)))</f>
        <v>#N/A</v>
      </c>
      <c r="X145" s="132" t="e">
        <f t="shared" ca="1" si="79"/>
        <v>#N/A</v>
      </c>
      <c r="Y145" s="132" t="e">
        <f t="shared" ca="1" si="79"/>
        <v>#N/A</v>
      </c>
      <c r="Z145" s="132" t="e">
        <f t="shared" ca="1" si="79"/>
        <v>#N/A</v>
      </c>
      <c r="AA145" s="132" t="e">
        <f ca="1">IF(AA143="",NA(),IF(AA142="",NA(),IF(OFFSET(AA142,0,$I$31*(-1))="",NA(),AA142-OFFSET(AA142,0,$I$31*(-1))+AA143)))</f>
        <v>#N/A</v>
      </c>
      <c r="AB145" s="132" t="e">
        <f t="shared" ca="1" si="79"/>
        <v>#N/A</v>
      </c>
      <c r="AC145" s="132" t="e">
        <f t="shared" ca="1" si="79"/>
        <v>#N/A</v>
      </c>
      <c r="AD145" s="132" t="e">
        <f t="shared" ca="1" si="79"/>
        <v>#N/A</v>
      </c>
      <c r="AE145" s="132" t="e">
        <f t="shared" ca="1" si="79"/>
        <v>#N/A</v>
      </c>
      <c r="AF145" s="132" t="e">
        <f t="shared" ca="1" si="79"/>
        <v>#N/A</v>
      </c>
      <c r="AG145" s="132" t="e">
        <f t="shared" ca="1" si="79"/>
        <v>#N/A</v>
      </c>
      <c r="AH145" s="132" t="e">
        <f t="shared" ca="1" si="79"/>
        <v>#N/A</v>
      </c>
      <c r="AI145" s="132" t="e">
        <f t="shared" ca="1" si="79"/>
        <v>#N/A</v>
      </c>
      <c r="AJ145" s="132" t="e">
        <f t="shared" ca="1" si="79"/>
        <v>#N/A</v>
      </c>
      <c r="AK145" s="132" t="e">
        <f t="shared" ca="1" si="79"/>
        <v>#N/A</v>
      </c>
      <c r="AL145" s="132" t="e">
        <f t="shared" ca="1" si="79"/>
        <v>#N/A</v>
      </c>
      <c r="AM145" s="132" t="e">
        <f t="shared" ca="1" si="79"/>
        <v>#N/A</v>
      </c>
      <c r="AN145" s="132" t="e">
        <f t="shared" ca="1" si="79"/>
        <v>#N/A</v>
      </c>
      <c r="AO145" s="132" t="e">
        <f t="shared" ca="1" si="79"/>
        <v>#N/A</v>
      </c>
      <c r="AP145" s="132" t="e">
        <f t="shared" ca="1" si="79"/>
        <v>#N/A</v>
      </c>
      <c r="AQ145" s="132" t="e">
        <f t="shared" ca="1" si="79"/>
        <v>#N/A</v>
      </c>
      <c r="AR145" s="132" t="e">
        <f t="shared" ca="1" si="79"/>
        <v>#N/A</v>
      </c>
      <c r="AS145" s="132" t="e">
        <f t="shared" ca="1" si="79"/>
        <v>#N/A</v>
      </c>
      <c r="AT145" s="132" t="e">
        <f t="shared" ca="1" si="79"/>
        <v>#N/A</v>
      </c>
      <c r="AU145" s="132" t="e">
        <f t="shared" ca="1" si="79"/>
        <v>#N/A</v>
      </c>
      <c r="AV145" s="132" t="e">
        <f t="shared" ca="1" si="79"/>
        <v>#N/A</v>
      </c>
      <c r="AW145" s="132" t="e">
        <f t="shared" ca="1" si="79"/>
        <v>#N/A</v>
      </c>
      <c r="AX145" s="132" t="e">
        <f t="shared" ca="1" si="79"/>
        <v>#N/A</v>
      </c>
      <c r="AY145" s="132" t="e">
        <f t="shared" ca="1" si="79"/>
        <v>#N/A</v>
      </c>
      <c r="AZ145" s="132" t="e">
        <f t="shared" ca="1" si="79"/>
        <v>#N/A</v>
      </c>
      <c r="BA145" s="132" t="e">
        <f t="shared" ca="1" si="79"/>
        <v>#N/A</v>
      </c>
      <c r="BB145" s="132" t="e">
        <f t="shared" ca="1" si="79"/>
        <v>#N/A</v>
      </c>
      <c r="BC145" s="132" t="e">
        <f t="shared" ca="1" si="79"/>
        <v>#N/A</v>
      </c>
      <c r="BD145" s="132" t="e">
        <f t="shared" ca="1" si="79"/>
        <v>#N/A</v>
      </c>
      <c r="BE145" s="132" t="e">
        <f t="shared" ca="1" si="79"/>
        <v>#N/A</v>
      </c>
    </row>
    <row r="146" spans="1:57" ht="18" hidden="1" customHeight="1">
      <c r="A146" s="619"/>
      <c r="B146" s="620" t="s">
        <v>146</v>
      </c>
      <c r="C146" s="621"/>
      <c r="D146" s="220"/>
      <c r="E146" s="220"/>
      <c r="F146" s="220"/>
      <c r="G146" s="220"/>
      <c r="H146" s="220"/>
      <c r="I146" s="220"/>
      <c r="J146" s="220"/>
      <c r="K146" s="220"/>
      <c r="L146" s="220"/>
      <c r="M146" s="220"/>
      <c r="N146" s="220"/>
      <c r="O146" s="220"/>
      <c r="P146" s="220"/>
      <c r="Q146" s="220"/>
      <c r="R146" s="224"/>
      <c r="S146" s="132" t="e">
        <f t="shared" ref="S146:BE146" si="80">IF(S133="",NA(),IF(S3&lt;=$B$136,S133*$D$139/100,IF(S3&lt;=$C$136,S133*$E$139/100,IF(S3&lt;=$D$136,S133*$F$139/100,IF(S3&lt;=$E$136,S133*$G$139/100,IF(S3&lt;=$F$136,S133*$H$139/100,IF(S3&lt;=$G$136,S133*$I$139/100,IF(S3&lt;=$H$136,S133*$J$139/100,IF(S3&lt;=$I$136,S133*$K$139/100,IF(S3&lt;=$J$136,S133*$L$139/100,IF(S3&lt;=$K$136,S133*$M$139/100,S133*$N$139/100)))))))))))</f>
        <v>#N/A</v>
      </c>
      <c r="T146" s="246" t="e">
        <f t="shared" si="80"/>
        <v>#N/A</v>
      </c>
      <c r="U146" s="132" t="e">
        <f t="shared" si="80"/>
        <v>#N/A</v>
      </c>
      <c r="V146" s="132" t="e">
        <f t="shared" si="80"/>
        <v>#N/A</v>
      </c>
      <c r="W146" s="132" t="e">
        <f t="shared" si="80"/>
        <v>#N/A</v>
      </c>
      <c r="X146" s="132" t="e">
        <f t="shared" si="80"/>
        <v>#N/A</v>
      </c>
      <c r="Y146" s="132" t="e">
        <f t="shared" si="80"/>
        <v>#N/A</v>
      </c>
      <c r="Z146" s="132" t="e">
        <f t="shared" si="80"/>
        <v>#N/A</v>
      </c>
      <c r="AA146" s="132" t="e">
        <f t="shared" si="80"/>
        <v>#N/A</v>
      </c>
      <c r="AB146" s="132" t="e">
        <f t="shared" si="80"/>
        <v>#N/A</v>
      </c>
      <c r="AC146" s="132" t="e">
        <f t="shared" si="80"/>
        <v>#N/A</v>
      </c>
      <c r="AD146" s="132" t="e">
        <f t="shared" si="80"/>
        <v>#N/A</v>
      </c>
      <c r="AE146" s="132" t="e">
        <f t="shared" si="80"/>
        <v>#N/A</v>
      </c>
      <c r="AF146" s="132" t="e">
        <f t="shared" si="80"/>
        <v>#N/A</v>
      </c>
      <c r="AG146" s="132" t="e">
        <f t="shared" si="80"/>
        <v>#N/A</v>
      </c>
      <c r="AH146" s="132" t="e">
        <f t="shared" si="80"/>
        <v>#N/A</v>
      </c>
      <c r="AI146" s="132" t="e">
        <f t="shared" si="80"/>
        <v>#N/A</v>
      </c>
      <c r="AJ146" s="132" t="e">
        <f t="shared" si="80"/>
        <v>#N/A</v>
      </c>
      <c r="AK146" s="132" t="e">
        <f t="shared" si="80"/>
        <v>#N/A</v>
      </c>
      <c r="AL146" s="132" t="e">
        <f t="shared" si="80"/>
        <v>#N/A</v>
      </c>
      <c r="AM146" s="132" t="e">
        <f t="shared" si="80"/>
        <v>#N/A</v>
      </c>
      <c r="AN146" s="132" t="e">
        <f t="shared" si="80"/>
        <v>#N/A</v>
      </c>
      <c r="AO146" s="132" t="e">
        <f t="shared" si="80"/>
        <v>#N/A</v>
      </c>
      <c r="AP146" s="132" t="e">
        <f t="shared" si="80"/>
        <v>#N/A</v>
      </c>
      <c r="AQ146" s="132" t="e">
        <f t="shared" si="80"/>
        <v>#N/A</v>
      </c>
      <c r="AR146" s="132" t="e">
        <f t="shared" si="80"/>
        <v>#N/A</v>
      </c>
      <c r="AS146" s="132" t="e">
        <f t="shared" si="80"/>
        <v>#N/A</v>
      </c>
      <c r="AT146" s="132" t="e">
        <f t="shared" si="80"/>
        <v>#N/A</v>
      </c>
      <c r="AU146" s="132" t="e">
        <f t="shared" si="80"/>
        <v>#N/A</v>
      </c>
      <c r="AV146" s="132" t="e">
        <f t="shared" si="80"/>
        <v>#N/A</v>
      </c>
      <c r="AW146" s="132" t="e">
        <f t="shared" si="80"/>
        <v>#N/A</v>
      </c>
      <c r="AX146" s="132" t="e">
        <f t="shared" si="80"/>
        <v>#N/A</v>
      </c>
      <c r="AY146" s="132" t="e">
        <f t="shared" si="80"/>
        <v>#N/A</v>
      </c>
      <c r="AZ146" s="132" t="e">
        <f t="shared" si="80"/>
        <v>#N/A</v>
      </c>
      <c r="BA146" s="132" t="e">
        <f t="shared" si="80"/>
        <v>#N/A</v>
      </c>
      <c r="BB146" s="238" t="e">
        <f t="shared" si="80"/>
        <v>#N/A</v>
      </c>
      <c r="BC146" s="133" t="e">
        <f t="shared" si="80"/>
        <v>#N/A</v>
      </c>
      <c r="BD146" s="133" t="e">
        <f t="shared" si="80"/>
        <v>#N/A</v>
      </c>
      <c r="BE146" s="133" t="e">
        <f t="shared" si="80"/>
        <v>#N/A</v>
      </c>
    </row>
    <row r="147" spans="1:57" ht="18" hidden="1" customHeight="1">
      <c r="A147" s="619" t="s">
        <v>195</v>
      </c>
      <c r="B147" s="439" t="s">
        <v>187</v>
      </c>
      <c r="C147" s="439"/>
      <c r="D147" s="220"/>
      <c r="E147" s="220"/>
      <c r="F147" s="220"/>
      <c r="G147" s="220"/>
      <c r="H147" s="220"/>
      <c r="I147" s="220"/>
      <c r="J147" s="220"/>
      <c r="K147" s="220"/>
      <c r="L147" s="220"/>
      <c r="M147" s="220"/>
      <c r="N147" s="220"/>
      <c r="O147" s="220"/>
      <c r="P147" s="220"/>
      <c r="Q147" s="220"/>
      <c r="R147" s="224"/>
      <c r="S147" s="132" t="e">
        <f t="shared" ref="S147:BE147" ca="1" si="81">IF(S16="",NA(),IF(OFFSET(S16,0,$I$31*(-1))="",NA(),(S16-OFFSET(S16,0,$I$31*(-1)))*1.5848))</f>
        <v>#N/A</v>
      </c>
      <c r="T147" s="132" t="e">
        <f t="shared" ca="1" si="81"/>
        <v>#N/A</v>
      </c>
      <c r="U147" s="132" t="e">
        <f t="shared" ca="1" si="81"/>
        <v>#N/A</v>
      </c>
      <c r="V147" s="132" t="e">
        <f t="shared" ca="1" si="81"/>
        <v>#N/A</v>
      </c>
      <c r="W147" s="132" t="e">
        <f t="shared" ca="1" si="81"/>
        <v>#N/A</v>
      </c>
      <c r="X147" s="132" t="e">
        <f t="shared" ca="1" si="81"/>
        <v>#N/A</v>
      </c>
      <c r="Y147" s="132" t="e">
        <f t="shared" ca="1" si="81"/>
        <v>#N/A</v>
      </c>
      <c r="Z147" s="132" t="e">
        <f t="shared" ca="1" si="81"/>
        <v>#N/A</v>
      </c>
      <c r="AA147" s="132" t="e">
        <f t="shared" ca="1" si="81"/>
        <v>#N/A</v>
      </c>
      <c r="AB147" s="132" t="e">
        <f t="shared" ca="1" si="81"/>
        <v>#N/A</v>
      </c>
      <c r="AC147" s="132" t="e">
        <f t="shared" ca="1" si="81"/>
        <v>#N/A</v>
      </c>
      <c r="AD147" s="132" t="e">
        <f t="shared" ca="1" si="81"/>
        <v>#N/A</v>
      </c>
      <c r="AE147" s="132" t="e">
        <f t="shared" ca="1" si="81"/>
        <v>#N/A</v>
      </c>
      <c r="AF147" s="132" t="e">
        <f t="shared" ca="1" si="81"/>
        <v>#N/A</v>
      </c>
      <c r="AG147" s="132" t="e">
        <f t="shared" ca="1" si="81"/>
        <v>#N/A</v>
      </c>
      <c r="AH147" s="132" t="e">
        <f t="shared" ca="1" si="81"/>
        <v>#N/A</v>
      </c>
      <c r="AI147" s="132" t="e">
        <f t="shared" ca="1" si="81"/>
        <v>#N/A</v>
      </c>
      <c r="AJ147" s="132" t="e">
        <f t="shared" ca="1" si="81"/>
        <v>#N/A</v>
      </c>
      <c r="AK147" s="132" t="e">
        <f t="shared" ca="1" si="81"/>
        <v>#N/A</v>
      </c>
      <c r="AL147" s="132" t="e">
        <f t="shared" ca="1" si="81"/>
        <v>#N/A</v>
      </c>
      <c r="AM147" s="132" t="e">
        <f t="shared" ca="1" si="81"/>
        <v>#N/A</v>
      </c>
      <c r="AN147" s="132" t="e">
        <f t="shared" ca="1" si="81"/>
        <v>#N/A</v>
      </c>
      <c r="AO147" s="132" t="e">
        <f t="shared" ca="1" si="81"/>
        <v>#N/A</v>
      </c>
      <c r="AP147" s="132" t="e">
        <f t="shared" ca="1" si="81"/>
        <v>#N/A</v>
      </c>
      <c r="AQ147" s="132" t="e">
        <f t="shared" ca="1" si="81"/>
        <v>#N/A</v>
      </c>
      <c r="AR147" s="132" t="e">
        <f t="shared" ca="1" si="81"/>
        <v>#N/A</v>
      </c>
      <c r="AS147" s="132" t="e">
        <f t="shared" ca="1" si="81"/>
        <v>#N/A</v>
      </c>
      <c r="AT147" s="132" t="e">
        <f t="shared" ca="1" si="81"/>
        <v>#N/A</v>
      </c>
      <c r="AU147" s="132" t="e">
        <f t="shared" ca="1" si="81"/>
        <v>#N/A</v>
      </c>
      <c r="AV147" s="132" t="e">
        <f t="shared" ca="1" si="81"/>
        <v>#N/A</v>
      </c>
      <c r="AW147" s="132" t="e">
        <f t="shared" ca="1" si="81"/>
        <v>#N/A</v>
      </c>
      <c r="AX147" s="132" t="e">
        <f t="shared" ca="1" si="81"/>
        <v>#N/A</v>
      </c>
      <c r="AY147" s="132" t="e">
        <f t="shared" ca="1" si="81"/>
        <v>#N/A</v>
      </c>
      <c r="AZ147" s="132" t="e">
        <f t="shared" ca="1" si="81"/>
        <v>#N/A</v>
      </c>
      <c r="BA147" s="132" t="e">
        <f t="shared" ca="1" si="81"/>
        <v>#N/A</v>
      </c>
      <c r="BB147" s="132" t="e">
        <f t="shared" ca="1" si="81"/>
        <v>#N/A</v>
      </c>
      <c r="BC147" s="132" t="e">
        <f t="shared" ca="1" si="81"/>
        <v>#N/A</v>
      </c>
      <c r="BD147" s="132" t="e">
        <f t="shared" ca="1" si="81"/>
        <v>#N/A</v>
      </c>
      <c r="BE147" s="132" t="e">
        <f t="shared" ca="1" si="81"/>
        <v>#N/A</v>
      </c>
    </row>
    <row r="148" spans="1:57" ht="18" hidden="1" customHeight="1">
      <c r="A148" s="619"/>
      <c r="B148" s="439" t="s">
        <v>188</v>
      </c>
      <c r="C148" s="439"/>
      <c r="D148" s="220"/>
      <c r="E148" s="220"/>
      <c r="F148" s="220"/>
      <c r="G148" s="220"/>
      <c r="H148" s="220"/>
      <c r="I148" s="220"/>
      <c r="J148" s="220"/>
      <c r="K148" s="220"/>
      <c r="L148" s="220"/>
      <c r="M148" s="220"/>
      <c r="N148" s="220"/>
      <c r="O148" s="220"/>
      <c r="P148" s="220"/>
      <c r="Q148" s="220"/>
      <c r="R148" s="224"/>
      <c r="S148" s="132" t="e">
        <f t="shared" ref="S148:BE148" ca="1" si="82">IF(S131="",NA(),IF(OFFSET(S131,0,$I$31*(-1))="",NA(),S131-OFFSET(S131,0,$I$31*(-1))+S147))</f>
        <v>#N/A</v>
      </c>
      <c r="T148" s="132" t="e">
        <f t="shared" ca="1" si="82"/>
        <v>#N/A</v>
      </c>
      <c r="U148" s="132" t="e">
        <f ca="1">IF(U131="",NA(),IF(OFFSET(U131,0,$I$31*(-1))="",NA(),U131-OFFSET(U131,0,$I$31*(-1))+U147))</f>
        <v>#N/A</v>
      </c>
      <c r="V148" s="132" t="e">
        <f t="shared" ca="1" si="82"/>
        <v>#N/A</v>
      </c>
      <c r="W148" s="132" t="e">
        <f ca="1">IF(W131="",NA(),IF(OFFSET(W131,0,$I$31*(-1))="",NA(),W131-OFFSET(W131,0,$I$31*(-1))+W147))</f>
        <v>#N/A</v>
      </c>
      <c r="X148" s="132" t="e">
        <f t="shared" ca="1" si="82"/>
        <v>#N/A</v>
      </c>
      <c r="Y148" s="132" t="e">
        <f t="shared" ca="1" si="82"/>
        <v>#N/A</v>
      </c>
      <c r="Z148" s="132" t="e">
        <f t="shared" ca="1" si="82"/>
        <v>#N/A</v>
      </c>
      <c r="AA148" s="132" t="e">
        <f ca="1">IF(AA131="",NA(),IF(OFFSET(AA131,0,$I$31*(-1))="",NA(),AA131-OFFSET(AA131,0,$I$31*(-1))+AA147))</f>
        <v>#N/A</v>
      </c>
      <c r="AB148" s="132" t="e">
        <f t="shared" ca="1" si="82"/>
        <v>#N/A</v>
      </c>
      <c r="AC148" s="132" t="e">
        <f t="shared" ca="1" si="82"/>
        <v>#N/A</v>
      </c>
      <c r="AD148" s="132" t="e">
        <f t="shared" ca="1" si="82"/>
        <v>#N/A</v>
      </c>
      <c r="AE148" s="132" t="e">
        <f t="shared" ca="1" si="82"/>
        <v>#N/A</v>
      </c>
      <c r="AF148" s="132" t="e">
        <f t="shared" ca="1" si="82"/>
        <v>#N/A</v>
      </c>
      <c r="AG148" s="132" t="e">
        <f t="shared" ca="1" si="82"/>
        <v>#N/A</v>
      </c>
      <c r="AH148" s="132" t="e">
        <f t="shared" ca="1" si="82"/>
        <v>#N/A</v>
      </c>
      <c r="AI148" s="132" t="e">
        <f t="shared" ca="1" si="82"/>
        <v>#N/A</v>
      </c>
      <c r="AJ148" s="132" t="e">
        <f t="shared" ca="1" si="82"/>
        <v>#N/A</v>
      </c>
      <c r="AK148" s="132" t="e">
        <f t="shared" ca="1" si="82"/>
        <v>#N/A</v>
      </c>
      <c r="AL148" s="132" t="e">
        <f t="shared" ca="1" si="82"/>
        <v>#N/A</v>
      </c>
      <c r="AM148" s="132" t="e">
        <f t="shared" ca="1" si="82"/>
        <v>#N/A</v>
      </c>
      <c r="AN148" s="132" t="e">
        <f t="shared" ca="1" si="82"/>
        <v>#N/A</v>
      </c>
      <c r="AO148" s="132" t="e">
        <f t="shared" ca="1" si="82"/>
        <v>#N/A</v>
      </c>
      <c r="AP148" s="132" t="e">
        <f t="shared" ca="1" si="82"/>
        <v>#N/A</v>
      </c>
      <c r="AQ148" s="132" t="e">
        <f t="shared" ca="1" si="82"/>
        <v>#N/A</v>
      </c>
      <c r="AR148" s="132" t="e">
        <f t="shared" ca="1" si="82"/>
        <v>#N/A</v>
      </c>
      <c r="AS148" s="132" t="e">
        <f t="shared" ca="1" si="82"/>
        <v>#N/A</v>
      </c>
      <c r="AT148" s="132" t="e">
        <f t="shared" ca="1" si="82"/>
        <v>#N/A</v>
      </c>
      <c r="AU148" s="132" t="e">
        <f t="shared" ca="1" si="82"/>
        <v>#N/A</v>
      </c>
      <c r="AV148" s="132" t="e">
        <f t="shared" ca="1" si="82"/>
        <v>#N/A</v>
      </c>
      <c r="AW148" s="132" t="e">
        <f t="shared" ca="1" si="82"/>
        <v>#N/A</v>
      </c>
      <c r="AX148" s="132" t="e">
        <f t="shared" ca="1" si="82"/>
        <v>#N/A</v>
      </c>
      <c r="AY148" s="132" t="e">
        <f t="shared" ca="1" si="82"/>
        <v>#N/A</v>
      </c>
      <c r="AZ148" s="132" t="e">
        <f t="shared" ca="1" si="82"/>
        <v>#N/A</v>
      </c>
      <c r="BA148" s="132" t="e">
        <f t="shared" ca="1" si="82"/>
        <v>#N/A</v>
      </c>
      <c r="BB148" s="132" t="e">
        <f t="shared" ca="1" si="82"/>
        <v>#N/A</v>
      </c>
      <c r="BC148" s="132" t="e">
        <f t="shared" ca="1" si="82"/>
        <v>#N/A</v>
      </c>
      <c r="BD148" s="132" t="e">
        <f t="shared" ca="1" si="82"/>
        <v>#N/A</v>
      </c>
      <c r="BE148" s="132" t="e">
        <f t="shared" ca="1" si="82"/>
        <v>#N/A</v>
      </c>
    </row>
    <row r="149" spans="1:57" ht="18" hidden="1" customHeight="1">
      <c r="A149" s="619"/>
      <c r="B149" s="439" t="s">
        <v>189</v>
      </c>
      <c r="C149" s="439"/>
      <c r="D149" s="220"/>
      <c r="E149" s="220"/>
      <c r="F149" s="220"/>
      <c r="G149" s="220"/>
      <c r="H149" s="220"/>
      <c r="I149" s="220"/>
      <c r="J149" s="220"/>
      <c r="K149" s="220"/>
      <c r="L149" s="220"/>
      <c r="M149" s="220"/>
      <c r="N149" s="220"/>
      <c r="O149" s="220"/>
      <c r="P149" s="220"/>
      <c r="Q149" s="220"/>
      <c r="R149" s="224"/>
      <c r="S149" s="132" t="e">
        <f t="shared" ref="S149:BE149" ca="1" si="83">IF(S147="",NA(),IF(S19="",NA(),IF(OFFSET(S19,0,$I$31*(-1))="",NA(),S19-OFFSET(S19,0,$I$31*(-1))+S147)))</f>
        <v>#N/A</v>
      </c>
      <c r="T149" s="132" t="e">
        <f t="shared" ca="1" si="83"/>
        <v>#N/A</v>
      </c>
      <c r="U149" s="132" t="e">
        <f t="shared" ca="1" si="83"/>
        <v>#N/A</v>
      </c>
      <c r="V149" s="132" t="e">
        <f t="shared" ca="1" si="83"/>
        <v>#N/A</v>
      </c>
      <c r="W149" s="132" t="e">
        <f t="shared" ca="1" si="83"/>
        <v>#N/A</v>
      </c>
      <c r="X149" s="132" t="e">
        <f t="shared" ca="1" si="83"/>
        <v>#N/A</v>
      </c>
      <c r="Y149" s="132" t="e">
        <f t="shared" ca="1" si="83"/>
        <v>#N/A</v>
      </c>
      <c r="Z149" s="132" t="e">
        <f t="shared" ca="1" si="83"/>
        <v>#N/A</v>
      </c>
      <c r="AA149" s="132" t="e">
        <f t="shared" ca="1" si="83"/>
        <v>#N/A</v>
      </c>
      <c r="AB149" s="132" t="e">
        <f t="shared" ca="1" si="83"/>
        <v>#N/A</v>
      </c>
      <c r="AC149" s="132" t="e">
        <f t="shared" ca="1" si="83"/>
        <v>#N/A</v>
      </c>
      <c r="AD149" s="132" t="e">
        <f t="shared" ca="1" si="83"/>
        <v>#N/A</v>
      </c>
      <c r="AE149" s="132" t="e">
        <f t="shared" ca="1" si="83"/>
        <v>#N/A</v>
      </c>
      <c r="AF149" s="132" t="e">
        <f t="shared" ca="1" si="83"/>
        <v>#N/A</v>
      </c>
      <c r="AG149" s="132" t="e">
        <f t="shared" ca="1" si="83"/>
        <v>#N/A</v>
      </c>
      <c r="AH149" s="132" t="e">
        <f t="shared" ca="1" si="83"/>
        <v>#N/A</v>
      </c>
      <c r="AI149" s="132" t="e">
        <f t="shared" ca="1" si="83"/>
        <v>#N/A</v>
      </c>
      <c r="AJ149" s="132" t="e">
        <f t="shared" ca="1" si="83"/>
        <v>#N/A</v>
      </c>
      <c r="AK149" s="132" t="e">
        <f t="shared" ca="1" si="83"/>
        <v>#N/A</v>
      </c>
      <c r="AL149" s="132" t="e">
        <f t="shared" ca="1" si="83"/>
        <v>#N/A</v>
      </c>
      <c r="AM149" s="132" t="e">
        <f t="shared" ca="1" si="83"/>
        <v>#N/A</v>
      </c>
      <c r="AN149" s="132" t="e">
        <f t="shared" ca="1" si="83"/>
        <v>#N/A</v>
      </c>
      <c r="AO149" s="132" t="e">
        <f t="shared" ca="1" si="83"/>
        <v>#N/A</v>
      </c>
      <c r="AP149" s="132" t="e">
        <f t="shared" ca="1" si="83"/>
        <v>#N/A</v>
      </c>
      <c r="AQ149" s="132" t="e">
        <f t="shared" ca="1" si="83"/>
        <v>#N/A</v>
      </c>
      <c r="AR149" s="132" t="e">
        <f t="shared" ca="1" si="83"/>
        <v>#N/A</v>
      </c>
      <c r="AS149" s="132" t="e">
        <f t="shared" ca="1" si="83"/>
        <v>#N/A</v>
      </c>
      <c r="AT149" s="132" t="e">
        <f t="shared" ca="1" si="83"/>
        <v>#N/A</v>
      </c>
      <c r="AU149" s="132" t="e">
        <f t="shared" ca="1" si="83"/>
        <v>#N/A</v>
      </c>
      <c r="AV149" s="132" t="e">
        <f t="shared" ca="1" si="83"/>
        <v>#N/A</v>
      </c>
      <c r="AW149" s="132" t="e">
        <f t="shared" ca="1" si="83"/>
        <v>#N/A</v>
      </c>
      <c r="AX149" s="132" t="e">
        <f t="shared" ca="1" si="83"/>
        <v>#N/A</v>
      </c>
      <c r="AY149" s="132" t="e">
        <f t="shared" ca="1" si="83"/>
        <v>#N/A</v>
      </c>
      <c r="AZ149" s="132" t="e">
        <f t="shared" ca="1" si="83"/>
        <v>#N/A</v>
      </c>
      <c r="BA149" s="132" t="e">
        <f t="shared" ca="1" si="83"/>
        <v>#N/A</v>
      </c>
      <c r="BB149" s="132" t="e">
        <f t="shared" ca="1" si="83"/>
        <v>#N/A</v>
      </c>
      <c r="BC149" s="132" t="e">
        <f t="shared" ca="1" si="83"/>
        <v>#N/A</v>
      </c>
      <c r="BD149" s="132" t="e">
        <f t="shared" ca="1" si="83"/>
        <v>#N/A</v>
      </c>
      <c r="BE149" s="132" t="e">
        <f t="shared" ca="1" si="83"/>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99999999999999" hidden="1" customHeight="1">
      <c r="B153" s="155" t="s">
        <v>205</v>
      </c>
      <c r="H153" s="156" t="e">
        <f t="array" ref="H153">INDEX(S15:BE16,2,MATCH(MIN(IF(ISNUMBER(S15:BE15),S15:BE15)),S15:BE15,0))</f>
        <v>#N/A</v>
      </c>
    </row>
    <row r="154" spans="1:57" ht="19.399999999999999" hidden="1" customHeight="1">
      <c r="B154" s="155"/>
      <c r="H154" s="156"/>
    </row>
    <row r="155" spans="1:57" ht="19.399999999999999" hidden="1" customHeight="1">
      <c r="A155" t="s">
        <v>211</v>
      </c>
      <c r="B155" s="155"/>
      <c r="H155" s="156"/>
    </row>
    <row r="156" spans="1:57" ht="19.399999999999999" hidden="1" customHeight="1">
      <c r="A156" s="622" t="s">
        <v>207</v>
      </c>
      <c r="B156" s="622"/>
      <c r="C156" s="622"/>
      <c r="D156" s="622"/>
      <c r="E156" s="622"/>
      <c r="F156" s="623">
        <f t="array" ref="F156">MAX(IF(ISNUMBER(S14:BE14),S14:BE14))</f>
        <v>0</v>
      </c>
      <c r="G156" s="623"/>
      <c r="H156" s="623"/>
      <c r="I156" s="623"/>
      <c r="J156" s="623"/>
    </row>
    <row r="157" spans="1:57" ht="19.399999999999999" hidden="1" customHeight="1">
      <c r="A157" s="622" t="s">
        <v>192</v>
      </c>
      <c r="B157" s="622"/>
      <c r="C157" s="622"/>
      <c r="D157" s="622"/>
      <c r="E157" s="622"/>
      <c r="F157" s="159" t="e">
        <f t="array" ref="F157">INDEX(S3:BE14,1,MATCH(MAX(IF(ISNUMBER(S14:BE14),S14:BE14)),S14:BE14,0))</f>
        <v>#N/A</v>
      </c>
      <c r="G157" s="160"/>
      <c r="H157" s="160"/>
      <c r="I157" s="160"/>
      <c r="J157" s="161"/>
    </row>
    <row r="158" spans="1:57" ht="19.399999999999999" hidden="1" customHeight="1">
      <c r="B158" s="155"/>
      <c r="H158" s="156"/>
    </row>
    <row r="159" spans="1:57" ht="19.399999999999999" hidden="1" customHeight="1">
      <c r="A159" s="622" t="s">
        <v>210</v>
      </c>
      <c r="B159" s="622"/>
      <c r="C159" s="622"/>
      <c r="D159" s="622"/>
      <c r="E159" s="622"/>
      <c r="F159" s="623">
        <f t="array" ref="F159">MAX(IF(ISNUMBER(S130:BE130),S130:BE130))</f>
        <v>0</v>
      </c>
      <c r="G159" s="623"/>
      <c r="H159" s="623"/>
      <c r="I159" s="623"/>
      <c r="J159" s="623"/>
    </row>
    <row r="160" spans="1:57" ht="19.399999999999999" hidden="1" customHeight="1">
      <c r="A160" s="622" t="s">
        <v>151</v>
      </c>
      <c r="B160" s="622"/>
      <c r="C160" s="622"/>
      <c r="D160" s="622"/>
      <c r="E160" s="622"/>
      <c r="F160" s="159" t="e">
        <f t="array" ref="F160">INDEX(S3:BE130,1,MATCH(MAX(IF(ISNUMBER(S130:BE130),S130:BE130)),S130:BE130,0))</f>
        <v>#N/A</v>
      </c>
      <c r="G160" s="159"/>
      <c r="H160" s="159"/>
      <c r="I160" s="159"/>
      <c r="J160" s="159"/>
    </row>
    <row r="161" spans="1:57" ht="19.399999999999999"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616" t="s">
        <v>125</v>
      </c>
      <c r="B163" s="617"/>
      <c r="C163" s="618"/>
      <c r="D163" s="66" t="e">
        <f t="shared" ref="D163:BE163" si="84">IF(D14="",IF(D15="",NA(),D15/-10),D14)</f>
        <v>#N/A</v>
      </c>
      <c r="E163" s="66" t="e">
        <f t="shared" si="84"/>
        <v>#N/A</v>
      </c>
      <c r="F163" s="66" t="e">
        <f t="shared" si="84"/>
        <v>#N/A</v>
      </c>
      <c r="G163" s="66" t="e">
        <f t="shared" si="84"/>
        <v>#N/A</v>
      </c>
      <c r="H163" s="66" t="e">
        <f t="shared" si="84"/>
        <v>#N/A</v>
      </c>
      <c r="I163" s="66" t="e">
        <f t="shared" si="84"/>
        <v>#N/A</v>
      </c>
      <c r="J163" s="66" t="e">
        <f t="shared" si="84"/>
        <v>#N/A</v>
      </c>
      <c r="K163" s="66" t="e">
        <f t="shared" si="84"/>
        <v>#N/A</v>
      </c>
      <c r="L163" s="66" t="e">
        <f t="shared" si="84"/>
        <v>#N/A</v>
      </c>
      <c r="M163" s="66" t="e">
        <f t="shared" si="84"/>
        <v>#N/A</v>
      </c>
      <c r="N163" s="66" t="e">
        <f t="shared" si="84"/>
        <v>#N/A</v>
      </c>
      <c r="O163" s="66" t="e">
        <f t="shared" si="84"/>
        <v>#N/A</v>
      </c>
      <c r="P163" s="66" t="e">
        <f t="shared" si="84"/>
        <v>#N/A</v>
      </c>
      <c r="Q163" s="66" t="e">
        <f t="shared" si="84"/>
        <v>#N/A</v>
      </c>
      <c r="R163" s="66" t="e">
        <f t="shared" si="84"/>
        <v>#N/A</v>
      </c>
      <c r="S163" s="66" t="e">
        <f t="shared" si="84"/>
        <v>#N/A</v>
      </c>
      <c r="T163" s="66" t="e">
        <f t="shared" si="84"/>
        <v>#N/A</v>
      </c>
      <c r="U163" s="66" t="e">
        <f t="shared" si="84"/>
        <v>#N/A</v>
      </c>
      <c r="V163" s="66" t="e">
        <f t="shared" si="84"/>
        <v>#N/A</v>
      </c>
      <c r="W163" s="66" t="e">
        <f t="shared" si="84"/>
        <v>#N/A</v>
      </c>
      <c r="X163" s="66" t="e">
        <f t="shared" si="84"/>
        <v>#N/A</v>
      </c>
      <c r="Y163" s="66" t="e">
        <f t="shared" si="84"/>
        <v>#N/A</v>
      </c>
      <c r="Z163" s="66" t="e">
        <f t="shared" si="84"/>
        <v>#N/A</v>
      </c>
      <c r="AA163" s="66" t="e">
        <f t="shared" si="84"/>
        <v>#N/A</v>
      </c>
      <c r="AB163" s="66" t="e">
        <f t="shared" si="84"/>
        <v>#N/A</v>
      </c>
      <c r="AC163" s="66" t="e">
        <f t="shared" si="84"/>
        <v>#N/A</v>
      </c>
      <c r="AD163" s="66" t="e">
        <f t="shared" si="84"/>
        <v>#N/A</v>
      </c>
      <c r="AE163" s="66" t="e">
        <f t="shared" si="84"/>
        <v>#N/A</v>
      </c>
      <c r="AF163" s="66" t="e">
        <f t="shared" si="84"/>
        <v>#N/A</v>
      </c>
      <c r="AG163" s="66" t="e">
        <f t="shared" si="84"/>
        <v>#N/A</v>
      </c>
      <c r="AH163" s="66" t="e">
        <f t="shared" si="84"/>
        <v>#N/A</v>
      </c>
      <c r="AI163" s="66" t="e">
        <f t="shared" si="84"/>
        <v>#N/A</v>
      </c>
      <c r="AJ163" s="66" t="e">
        <f t="shared" si="84"/>
        <v>#N/A</v>
      </c>
      <c r="AK163" s="66" t="e">
        <f t="shared" si="84"/>
        <v>#N/A</v>
      </c>
      <c r="AL163" s="66" t="e">
        <f t="shared" si="84"/>
        <v>#N/A</v>
      </c>
      <c r="AM163" s="66" t="e">
        <f t="shared" si="84"/>
        <v>#N/A</v>
      </c>
      <c r="AN163" s="66" t="e">
        <f t="shared" si="84"/>
        <v>#N/A</v>
      </c>
      <c r="AO163" s="66" t="e">
        <f t="shared" si="84"/>
        <v>#N/A</v>
      </c>
      <c r="AP163" s="66" t="e">
        <f t="shared" si="84"/>
        <v>#N/A</v>
      </c>
      <c r="AQ163" s="66" t="e">
        <f t="shared" si="84"/>
        <v>#N/A</v>
      </c>
      <c r="AR163" s="66" t="e">
        <f t="shared" si="84"/>
        <v>#N/A</v>
      </c>
      <c r="AS163" s="66" t="e">
        <f t="shared" si="84"/>
        <v>#N/A</v>
      </c>
      <c r="AT163" s="66" t="e">
        <f t="shared" si="84"/>
        <v>#N/A</v>
      </c>
      <c r="AU163" s="66" t="e">
        <f t="shared" si="84"/>
        <v>#N/A</v>
      </c>
      <c r="AV163" s="66" t="e">
        <f t="shared" si="84"/>
        <v>#N/A</v>
      </c>
      <c r="AW163" s="66" t="e">
        <f t="shared" si="84"/>
        <v>#N/A</v>
      </c>
      <c r="AX163" s="66" t="e">
        <f t="shared" si="84"/>
        <v>#N/A</v>
      </c>
      <c r="AY163" s="66" t="e">
        <f t="shared" si="84"/>
        <v>#N/A</v>
      </c>
      <c r="AZ163" s="66" t="e">
        <f t="shared" si="84"/>
        <v>#N/A</v>
      </c>
      <c r="BA163" s="66" t="e">
        <f t="shared" si="84"/>
        <v>#N/A</v>
      </c>
      <c r="BB163" s="66" t="e">
        <f t="shared" si="84"/>
        <v>#N/A</v>
      </c>
      <c r="BC163" s="66" t="e">
        <f t="shared" si="84"/>
        <v>#N/A</v>
      </c>
      <c r="BD163" s="66" t="e">
        <f t="shared" si="84"/>
        <v>#N/A</v>
      </c>
      <c r="BE163" s="66" t="e">
        <f t="shared" si="84"/>
        <v>#N/A</v>
      </c>
    </row>
    <row r="164" spans="1:57" s="3" customFormat="1" ht="40.4" hidden="1" customHeight="1">
      <c r="A164" s="463" t="s">
        <v>126</v>
      </c>
      <c r="B164" s="464"/>
      <c r="C164" s="221"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0" t="s">
        <v>7</v>
      </c>
      <c r="B165" s="465"/>
      <c r="C165" s="221"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0" t="s">
        <v>9</v>
      </c>
      <c r="B166" s="465"/>
      <c r="C166" s="221"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4" hidden="1" customHeight="1">
      <c r="A167" s="463" t="s">
        <v>127</v>
      </c>
      <c r="B167" s="464"/>
      <c r="C167" s="221"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460" t="s">
        <v>41</v>
      </c>
      <c r="B169" s="461"/>
      <c r="C169" s="462"/>
      <c r="D169" s="69"/>
      <c r="E169" s="234"/>
      <c r="F169" s="234"/>
      <c r="G169" s="70"/>
      <c r="H169" s="78"/>
      <c r="I169" s="69"/>
      <c r="J169" s="234"/>
      <c r="K169" s="234"/>
      <c r="L169" s="234"/>
      <c r="M169" s="70"/>
      <c r="N169" s="69"/>
      <c r="O169" s="234"/>
      <c r="P169" s="234"/>
      <c r="Q169" s="234"/>
      <c r="R169" s="70"/>
      <c r="S169" s="76" t="e">
        <f t="shared" ref="S169:BE169" si="85">IF(S163="",NA(),S163*(-10))</f>
        <v>#N/A</v>
      </c>
      <c r="T169" s="47" t="e">
        <f t="shared" si="85"/>
        <v>#N/A</v>
      </c>
      <c r="U169" s="47" t="e">
        <f t="shared" si="85"/>
        <v>#N/A</v>
      </c>
      <c r="V169" s="47" t="e">
        <f t="shared" si="85"/>
        <v>#N/A</v>
      </c>
      <c r="W169" s="47" t="e">
        <f t="shared" si="85"/>
        <v>#N/A</v>
      </c>
      <c r="X169" s="47" t="e">
        <f t="shared" si="85"/>
        <v>#N/A</v>
      </c>
      <c r="Y169" s="47" t="e">
        <f t="shared" si="85"/>
        <v>#N/A</v>
      </c>
      <c r="Z169" s="47" t="e">
        <f t="shared" si="85"/>
        <v>#N/A</v>
      </c>
      <c r="AA169" s="47" t="e">
        <f t="shared" si="85"/>
        <v>#N/A</v>
      </c>
      <c r="AB169" s="47" t="e">
        <f t="shared" si="85"/>
        <v>#N/A</v>
      </c>
      <c r="AC169" s="47" t="e">
        <f t="shared" si="85"/>
        <v>#N/A</v>
      </c>
      <c r="AD169" s="47" t="e">
        <f t="shared" si="85"/>
        <v>#N/A</v>
      </c>
      <c r="AE169" s="47" t="e">
        <f t="shared" si="85"/>
        <v>#N/A</v>
      </c>
      <c r="AF169" s="47" t="e">
        <f t="shared" si="85"/>
        <v>#N/A</v>
      </c>
      <c r="AG169" s="47" t="e">
        <f t="shared" si="85"/>
        <v>#N/A</v>
      </c>
      <c r="AH169" s="47" t="e">
        <f t="shared" si="85"/>
        <v>#N/A</v>
      </c>
      <c r="AI169" s="47" t="e">
        <f t="shared" si="85"/>
        <v>#N/A</v>
      </c>
      <c r="AJ169" s="47" t="e">
        <f t="shared" si="85"/>
        <v>#N/A</v>
      </c>
      <c r="AK169" s="47" t="e">
        <f t="shared" si="85"/>
        <v>#N/A</v>
      </c>
      <c r="AL169" s="47" t="e">
        <f t="shared" si="85"/>
        <v>#N/A</v>
      </c>
      <c r="AM169" s="47" t="e">
        <f t="shared" si="85"/>
        <v>#N/A</v>
      </c>
      <c r="AN169" s="47" t="e">
        <f t="shared" si="85"/>
        <v>#N/A</v>
      </c>
      <c r="AO169" s="47" t="e">
        <f t="shared" si="85"/>
        <v>#N/A</v>
      </c>
      <c r="AP169" s="47" t="e">
        <f t="shared" si="85"/>
        <v>#N/A</v>
      </c>
      <c r="AQ169" s="47" t="e">
        <f t="shared" si="85"/>
        <v>#N/A</v>
      </c>
      <c r="AR169" s="47" t="e">
        <f t="shared" si="85"/>
        <v>#N/A</v>
      </c>
      <c r="AS169" s="47" t="e">
        <f t="shared" si="85"/>
        <v>#N/A</v>
      </c>
      <c r="AT169" s="47" t="e">
        <f t="shared" si="85"/>
        <v>#N/A</v>
      </c>
      <c r="AU169" s="47" t="e">
        <f t="shared" si="85"/>
        <v>#N/A</v>
      </c>
      <c r="AV169" s="47" t="e">
        <f t="shared" si="85"/>
        <v>#N/A</v>
      </c>
      <c r="AW169" s="47" t="e">
        <f t="shared" si="85"/>
        <v>#N/A</v>
      </c>
      <c r="AX169" s="47" t="e">
        <f t="shared" si="85"/>
        <v>#N/A</v>
      </c>
      <c r="AY169" s="47" t="e">
        <f t="shared" si="85"/>
        <v>#N/A</v>
      </c>
      <c r="AZ169" s="47" t="e">
        <f t="shared" si="85"/>
        <v>#N/A</v>
      </c>
      <c r="BA169" s="47" t="e">
        <f t="shared" si="85"/>
        <v>#N/A</v>
      </c>
      <c r="BB169" s="47" t="e">
        <f t="shared" si="85"/>
        <v>#N/A</v>
      </c>
      <c r="BC169" s="47" t="e">
        <f t="shared" si="85"/>
        <v>#N/A</v>
      </c>
      <c r="BD169" s="47" t="e">
        <f t="shared" si="85"/>
        <v>#N/A</v>
      </c>
      <c r="BE169" s="77" t="e">
        <f t="shared" si="85"/>
        <v>#N/A</v>
      </c>
    </row>
    <row r="170" spans="1:57" s="5" customFormat="1" ht="40.4" hidden="1" customHeight="1">
      <c r="A170" s="463" t="s">
        <v>128</v>
      </c>
      <c r="B170" s="464"/>
      <c r="C170" s="221"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5" hidden="1" customHeight="1">
      <c r="A172" s="463" t="s">
        <v>129</v>
      </c>
      <c r="B172" s="464"/>
      <c r="C172" s="221"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0" t="s">
        <v>6</v>
      </c>
      <c r="B173" s="465"/>
      <c r="C173" s="221"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0" t="s">
        <v>8</v>
      </c>
      <c r="B174" s="465"/>
      <c r="C174" s="221"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0" t="s">
        <v>34</v>
      </c>
      <c r="B177" s="465"/>
      <c r="C177" s="221"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40" t="s">
        <v>32</v>
      </c>
      <c r="C178" s="613"/>
      <c r="D178" s="76"/>
      <c r="E178" s="47"/>
      <c r="F178" s="47"/>
      <c r="G178" s="77"/>
      <c r="H178" s="81"/>
      <c r="I178" s="76"/>
      <c r="J178" s="47"/>
      <c r="K178" s="47"/>
      <c r="L178" s="47"/>
      <c r="M178" s="77"/>
      <c r="N178" s="76"/>
      <c r="O178" s="47"/>
      <c r="P178" s="47"/>
      <c r="Q178" s="47"/>
      <c r="R178" s="77"/>
      <c r="S178" s="82" t="e">
        <f t="shared" ref="S178:BE178" si="86">IF(S163="",NA(),ROUND(1443/(1443+S169),4))</f>
        <v>#N/A</v>
      </c>
      <c r="T178" s="48" t="e">
        <f t="shared" si="86"/>
        <v>#N/A</v>
      </c>
      <c r="U178" s="48" t="e">
        <f t="shared" si="86"/>
        <v>#N/A</v>
      </c>
      <c r="V178" s="48" t="e">
        <f t="shared" si="86"/>
        <v>#N/A</v>
      </c>
      <c r="W178" s="48" t="e">
        <f t="shared" si="86"/>
        <v>#N/A</v>
      </c>
      <c r="X178" s="48" t="e">
        <f t="shared" si="86"/>
        <v>#N/A</v>
      </c>
      <c r="Y178" s="48" t="e">
        <f t="shared" si="86"/>
        <v>#N/A</v>
      </c>
      <c r="Z178" s="48" t="e">
        <f t="shared" si="86"/>
        <v>#N/A</v>
      </c>
      <c r="AA178" s="48" t="e">
        <f t="shared" si="86"/>
        <v>#N/A</v>
      </c>
      <c r="AB178" s="48" t="e">
        <f t="shared" si="86"/>
        <v>#N/A</v>
      </c>
      <c r="AC178" s="48" t="e">
        <f t="shared" si="86"/>
        <v>#N/A</v>
      </c>
      <c r="AD178" s="48" t="e">
        <f t="shared" si="86"/>
        <v>#N/A</v>
      </c>
      <c r="AE178" s="48" t="e">
        <f t="shared" si="86"/>
        <v>#N/A</v>
      </c>
      <c r="AF178" s="48" t="e">
        <f t="shared" si="86"/>
        <v>#N/A</v>
      </c>
      <c r="AG178" s="48" t="e">
        <f t="shared" si="86"/>
        <v>#N/A</v>
      </c>
      <c r="AH178" s="48" t="e">
        <f t="shared" si="86"/>
        <v>#N/A</v>
      </c>
      <c r="AI178" s="48" t="e">
        <f t="shared" si="86"/>
        <v>#N/A</v>
      </c>
      <c r="AJ178" s="48" t="e">
        <f t="shared" si="86"/>
        <v>#N/A</v>
      </c>
      <c r="AK178" s="48" t="e">
        <f t="shared" si="86"/>
        <v>#N/A</v>
      </c>
      <c r="AL178" s="48" t="e">
        <f t="shared" si="86"/>
        <v>#N/A</v>
      </c>
      <c r="AM178" s="48" t="e">
        <f t="shared" si="86"/>
        <v>#N/A</v>
      </c>
      <c r="AN178" s="48" t="e">
        <f t="shared" si="86"/>
        <v>#N/A</v>
      </c>
      <c r="AO178" s="48" t="e">
        <f t="shared" si="86"/>
        <v>#N/A</v>
      </c>
      <c r="AP178" s="48" t="e">
        <f t="shared" si="86"/>
        <v>#N/A</v>
      </c>
      <c r="AQ178" s="48" t="e">
        <f t="shared" si="86"/>
        <v>#N/A</v>
      </c>
      <c r="AR178" s="48" t="e">
        <f t="shared" si="86"/>
        <v>#N/A</v>
      </c>
      <c r="AS178" s="48" t="e">
        <f t="shared" si="86"/>
        <v>#N/A</v>
      </c>
      <c r="AT178" s="48" t="e">
        <f t="shared" si="86"/>
        <v>#N/A</v>
      </c>
      <c r="AU178" s="48" t="e">
        <f t="shared" si="86"/>
        <v>#N/A</v>
      </c>
      <c r="AV178" s="48" t="e">
        <f t="shared" si="86"/>
        <v>#N/A</v>
      </c>
      <c r="AW178" s="48" t="e">
        <f t="shared" si="86"/>
        <v>#N/A</v>
      </c>
      <c r="AX178" s="48" t="e">
        <f t="shared" si="86"/>
        <v>#N/A</v>
      </c>
      <c r="AY178" s="48" t="e">
        <f t="shared" si="86"/>
        <v>#N/A</v>
      </c>
      <c r="AZ178" s="48" t="e">
        <f t="shared" si="86"/>
        <v>#N/A</v>
      </c>
      <c r="BA178" s="48" t="e">
        <f t="shared" si="86"/>
        <v>#N/A</v>
      </c>
      <c r="BB178" s="48" t="e">
        <f t="shared" si="86"/>
        <v>#N/A</v>
      </c>
      <c r="BC178" s="48" t="e">
        <f t="shared" si="86"/>
        <v>#N/A</v>
      </c>
      <c r="BD178" s="48" t="e">
        <f t="shared" si="86"/>
        <v>#N/A</v>
      </c>
      <c r="BE178" s="83" t="e">
        <f t="shared" si="86"/>
        <v>#N/A</v>
      </c>
      <c r="BF178" s="4" t="s">
        <v>132</v>
      </c>
    </row>
    <row r="179" spans="1:58" s="4" customFormat="1" ht="18" hidden="1" customHeight="1">
      <c r="A179" s="36"/>
      <c r="B179" s="440" t="s">
        <v>33</v>
      </c>
      <c r="C179" s="613"/>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49999999999999" hidden="1" customHeight="1">
      <c r="A183" s="117"/>
      <c r="B183" s="115" t="s">
        <v>39</v>
      </c>
      <c r="C183" s="115" t="s">
        <v>133</v>
      </c>
      <c r="D183" s="224" t="s">
        <v>248</v>
      </c>
      <c r="E183" s="224"/>
      <c r="F183" s="224"/>
      <c r="G183" s="224"/>
      <c r="H183" s="224"/>
      <c r="I183" s="224"/>
      <c r="J183" s="224"/>
      <c r="K183" s="224"/>
      <c r="L183" s="224"/>
      <c r="M183" s="224"/>
      <c r="N183" s="224"/>
      <c r="O183" s="224"/>
      <c r="P183" s="224"/>
      <c r="Q183" s="224"/>
      <c r="R183" s="224"/>
      <c r="S183" s="117" t="e">
        <f>#REF!</f>
        <v>#REF!</v>
      </c>
      <c r="T183" s="224" t="e">
        <f>#REF!</f>
        <v>#REF!</v>
      </c>
      <c r="U183" s="224" t="e">
        <f>#REF!</f>
        <v>#REF!</v>
      </c>
      <c r="V183" s="224" t="e">
        <f>#REF!</f>
        <v>#REF!</v>
      </c>
      <c r="W183" s="224" t="e">
        <f>#REF!</f>
        <v>#REF!</v>
      </c>
      <c r="X183" s="224"/>
      <c r="Y183" s="224"/>
      <c r="Z183" s="224"/>
      <c r="AA183" s="262" t="s">
        <v>267</v>
      </c>
      <c r="AB183" s="117" t="e">
        <f>#REF!</f>
        <v>#REF!</v>
      </c>
      <c r="AC183" s="261" t="e">
        <f>#REF!</f>
        <v>#REF!</v>
      </c>
      <c r="AD183" s="261" t="e">
        <f>#REF!</f>
        <v>#REF!</v>
      </c>
      <c r="AE183" s="261" t="e">
        <f>#REF!</f>
        <v>#REF!</v>
      </c>
      <c r="AF183" s="261" t="e">
        <f>#REF!</f>
        <v>#REF!</v>
      </c>
      <c r="AG183" s="224"/>
      <c r="AH183" s="224"/>
      <c r="AI183" s="224"/>
      <c r="AJ183" s="224"/>
      <c r="AK183" s="224"/>
      <c r="AL183" s="224"/>
      <c r="AM183" s="224"/>
      <c r="AN183" s="224"/>
      <c r="AO183" s="224"/>
      <c r="AP183" s="224"/>
      <c r="AQ183" s="224"/>
      <c r="AR183" s="224"/>
      <c r="AS183" s="224"/>
      <c r="AT183" s="224"/>
      <c r="AU183" s="224"/>
      <c r="AV183" s="6"/>
      <c r="AW183" s="6"/>
      <c r="AX183" s="6"/>
      <c r="AY183" s="6"/>
      <c r="AZ183" s="6"/>
      <c r="BA183" s="6"/>
      <c r="BB183" s="6"/>
      <c r="BC183" s="6"/>
      <c r="BD183" s="6"/>
    </row>
    <row r="184" spans="1:58" s="1" customFormat="1" ht="20.149999999999999" hidden="1" customHeight="1">
      <c r="A184" s="117"/>
      <c r="B184" s="115"/>
      <c r="C184" s="115"/>
      <c r="D184" s="224" t="s">
        <v>57</v>
      </c>
      <c r="E184" s="224"/>
      <c r="F184" s="224"/>
      <c r="G184" s="224"/>
      <c r="H184" s="224"/>
      <c r="I184" s="224"/>
      <c r="J184" s="224"/>
      <c r="K184" s="224"/>
      <c r="L184" s="224"/>
      <c r="M184" s="224"/>
      <c r="N184" s="224"/>
      <c r="O184" s="224"/>
      <c r="P184" s="224"/>
      <c r="Q184" s="224"/>
      <c r="R184" s="224"/>
      <c r="S184" s="203" t="e">
        <f>#REF!</f>
        <v>#REF!</v>
      </c>
      <c r="T184" s="204" t="e">
        <f>#REF!</f>
        <v>#REF!</v>
      </c>
      <c r="U184" s="204" t="e">
        <f>#REF!</f>
        <v>#REF!</v>
      </c>
      <c r="V184" s="204" t="e">
        <f>#REF!</f>
        <v>#REF!</v>
      </c>
      <c r="W184" s="204" t="e">
        <f>#REF!</f>
        <v>#REF!</v>
      </c>
      <c r="X184" s="224"/>
      <c r="Y184" s="224"/>
      <c r="Z184" s="224"/>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224"/>
      <c r="AH184" s="224"/>
      <c r="AI184" s="224"/>
      <c r="AJ184" s="224"/>
      <c r="AK184" s="224"/>
      <c r="AL184" s="224"/>
      <c r="AM184" s="224"/>
      <c r="AN184" s="224"/>
      <c r="AO184" s="224"/>
      <c r="AP184" s="224"/>
      <c r="AQ184" s="224"/>
      <c r="AR184" s="224"/>
      <c r="AS184" s="224"/>
      <c r="AT184" s="224"/>
      <c r="AU184" s="224"/>
      <c r="AV184" s="6"/>
      <c r="AW184" s="6"/>
      <c r="AX184" s="6"/>
      <c r="AY184" s="6"/>
      <c r="AZ184" s="6"/>
      <c r="BA184" s="6"/>
      <c r="BB184" s="6"/>
      <c r="BC184" s="6"/>
      <c r="BD184" s="6"/>
    </row>
    <row r="185" spans="1:58" s="1" customFormat="1" ht="20.149999999999999" hidden="1" customHeight="1">
      <c r="A185" s="117"/>
      <c r="B185" s="115" t="s">
        <v>40</v>
      </c>
      <c r="C185" s="115" t="s">
        <v>134</v>
      </c>
      <c r="D185" s="224" t="s">
        <v>248</v>
      </c>
      <c r="E185" s="224"/>
      <c r="F185" s="224"/>
      <c r="G185" s="224"/>
      <c r="H185" s="224"/>
      <c r="I185" s="224"/>
      <c r="J185" s="224"/>
      <c r="K185" s="224"/>
      <c r="L185" s="224"/>
      <c r="M185" s="224"/>
      <c r="N185" s="224"/>
      <c r="O185" s="224"/>
      <c r="P185" s="224"/>
      <c r="Q185" s="224"/>
      <c r="R185" s="224"/>
      <c r="S185" s="117" t="e">
        <f>#REF!</f>
        <v>#REF!</v>
      </c>
      <c r="T185" s="224" t="e">
        <f>#REF!</f>
        <v>#REF!</v>
      </c>
      <c r="U185" s="224" t="e">
        <f>#REF!</f>
        <v>#REF!</v>
      </c>
      <c r="V185" s="224" t="e">
        <f>#REF!</f>
        <v>#REF!</v>
      </c>
      <c r="W185" s="224" t="e">
        <f>#REF!</f>
        <v>#REF!</v>
      </c>
      <c r="X185" s="224"/>
      <c r="Y185" s="224"/>
      <c r="Z185" s="224"/>
      <c r="AA185" s="262" t="s">
        <v>268</v>
      </c>
      <c r="AB185" s="117" t="e">
        <f>#REF!</f>
        <v>#REF!</v>
      </c>
      <c r="AC185" s="261" t="e">
        <f>#REF!</f>
        <v>#REF!</v>
      </c>
      <c r="AD185" s="261" t="e">
        <f>#REF!</f>
        <v>#REF!</v>
      </c>
      <c r="AE185" s="261" t="e">
        <f>#REF!</f>
        <v>#REF!</v>
      </c>
      <c r="AF185" s="261" t="e">
        <f>#REF!</f>
        <v>#REF!</v>
      </c>
      <c r="AG185" s="224"/>
      <c r="AH185" s="224"/>
      <c r="AI185" s="224"/>
      <c r="AJ185" s="224"/>
      <c r="AK185" s="224"/>
      <c r="AL185" s="224"/>
      <c r="AM185" s="224"/>
      <c r="AN185" s="224"/>
      <c r="AO185" s="224"/>
      <c r="AP185" s="224"/>
      <c r="AQ185" s="224"/>
      <c r="AR185" s="224"/>
      <c r="AS185" s="224"/>
      <c r="AT185" s="224"/>
      <c r="AU185" s="224"/>
      <c r="AV185" s="6"/>
      <c r="AW185" s="6"/>
      <c r="AX185" s="6"/>
      <c r="AY185" s="6"/>
      <c r="AZ185" s="6"/>
      <c r="BA185" s="6"/>
      <c r="BB185" s="6"/>
      <c r="BC185" s="6"/>
      <c r="BD185" s="6"/>
    </row>
    <row r="186" spans="1:58" s="1" customFormat="1" ht="20.149999999999999" hidden="1" customHeight="1">
      <c r="A186" s="117"/>
      <c r="B186" s="115"/>
      <c r="C186" s="115"/>
      <c r="D186" s="224" t="s">
        <v>57</v>
      </c>
      <c r="E186" s="224"/>
      <c r="F186" s="224"/>
      <c r="G186" s="224"/>
      <c r="H186" s="224"/>
      <c r="I186" s="224"/>
      <c r="J186" s="224"/>
      <c r="K186" s="224"/>
      <c r="L186" s="224"/>
      <c r="M186" s="224"/>
      <c r="N186" s="224"/>
      <c r="O186" s="224"/>
      <c r="P186" s="224"/>
      <c r="Q186" s="224"/>
      <c r="R186" s="224"/>
      <c r="S186" s="203" t="e">
        <f>#REF!</f>
        <v>#REF!</v>
      </c>
      <c r="T186" s="204" t="e">
        <f>#REF!</f>
        <v>#REF!</v>
      </c>
      <c r="U186" s="204" t="e">
        <f>#REF!</f>
        <v>#REF!</v>
      </c>
      <c r="V186" s="204" t="e">
        <f>#REF!</f>
        <v>#REF!</v>
      </c>
      <c r="W186" s="204" t="e">
        <f>#REF!</f>
        <v>#REF!</v>
      </c>
      <c r="X186" s="224"/>
      <c r="Y186" s="224"/>
      <c r="Z186" s="224"/>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224"/>
      <c r="AH186" s="224"/>
      <c r="AI186" s="224"/>
      <c r="AJ186" s="224"/>
      <c r="AK186" s="224"/>
      <c r="AL186" s="224"/>
      <c r="AM186" s="224"/>
      <c r="AN186" s="224"/>
      <c r="AO186" s="224"/>
      <c r="AP186" s="224"/>
      <c r="AQ186" s="224"/>
      <c r="AR186" s="224"/>
      <c r="AS186" s="224"/>
      <c r="AT186" s="224"/>
      <c r="AU186" s="224"/>
      <c r="AV186" s="6"/>
      <c r="AW186" s="6"/>
      <c r="AX186" s="6"/>
      <c r="AY186" s="6"/>
      <c r="AZ186" s="6"/>
      <c r="BA186" s="6"/>
      <c r="BB186" s="6"/>
      <c r="BC186" s="6"/>
      <c r="BD186" s="6"/>
    </row>
    <row r="187" spans="1:58" s="1" customFormat="1" ht="20.149999999999999"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49999999999999"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49999999999999" hidden="1" customHeight="1" thickBot="1">
      <c r="A189" s="37" t="s">
        <v>101</v>
      </c>
      <c r="B189" s="38"/>
      <c r="C189" s="38"/>
      <c r="D189" s="38"/>
      <c r="E189" s="166" t="e">
        <f>LOOKUP(10^10,D15:BE15)</f>
        <v>#N/A</v>
      </c>
      <c r="F189" s="166"/>
      <c r="G189" s="38" t="s">
        <v>100</v>
      </c>
      <c r="H189" s="166"/>
      <c r="I189" s="166" t="e">
        <f>LOOKUP(10^10,D12:BE12)</f>
        <v>#N/A</v>
      </c>
      <c r="J189" s="6"/>
      <c r="K189" s="6"/>
      <c r="L189" s="6"/>
      <c r="M189" s="608" t="s">
        <v>4</v>
      </c>
      <c r="N189" s="609"/>
      <c r="O189" s="609"/>
      <c r="P189" s="610"/>
      <c r="Q189" s="84" t="e">
        <f>E192-E193</f>
        <v>#N/A</v>
      </c>
      <c r="R189" s="611" t="e">
        <f>IF(Q189&gt;=1.9,"甘口", IF(Q189&gt;=1.1,"やや甘口", IF(Q189&gt;=0.3,"やや辛口","辛口")))</f>
        <v>#N/A</v>
      </c>
      <c r="S189" s="612"/>
      <c r="T189" s="606" t="e">
        <f>IF(Q189-#REF!&gt;0.8,"目標よりも甘口",IF(Q189-#REF!&gt;0.4,"目標よりもやや甘口",IF(Q189-#REF!&lt;-0.8,"目標よりも辛口",IF(Q189-#REF!&lt;-0.4,"目標よりもやや辛口", "概ね目標どおり"))))</f>
        <v>#N/A</v>
      </c>
      <c r="U189" s="606"/>
      <c r="V189" s="607"/>
      <c r="W189" s="608" t="s">
        <v>140</v>
      </c>
      <c r="X189" s="609"/>
      <c r="Y189" s="609"/>
      <c r="Z189" s="610"/>
      <c r="AA189" s="84" t="e">
        <f>E191/E193</f>
        <v>#N/A</v>
      </c>
      <c r="AB189" s="611" t="e">
        <f>IF(AA189="","",IF(AA189&lt;1,"冷やに適する傾向",IF(AA189&gt;1,"燗に適する傾向","－")))</f>
        <v>#N/A</v>
      </c>
      <c r="AC189" s="612"/>
      <c r="AD189" s="606" t="e">
        <f>IF(AA189-#REF!&gt;0.5,"目標よりも燗に適する",IF(AA189-#REF!&lt;-0.5,"目標よりも冷やに適する",""))</f>
        <v>#N/A</v>
      </c>
      <c r="AE189" s="606"/>
      <c r="AF189" s="607"/>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49999999999999" hidden="1" customHeight="1" thickBot="1">
      <c r="A190" s="37" t="s">
        <v>37</v>
      </c>
      <c r="B190" s="38"/>
      <c r="C190" s="38"/>
      <c r="D190" s="38"/>
      <c r="E190" s="166" t="e">
        <f>LOOKUP(10^10,S16:BE16)</f>
        <v>#N/A</v>
      </c>
      <c r="F190" s="166"/>
      <c r="G190" s="38" t="s">
        <v>99</v>
      </c>
      <c r="H190" s="166"/>
      <c r="I190" s="166" t="e">
        <f>LOOKUP(10^10,D35:BE35)</f>
        <v>#N/A</v>
      </c>
      <c r="J190" s="6"/>
      <c r="K190" s="6"/>
      <c r="L190" s="6"/>
      <c r="M190" s="608" t="s">
        <v>139</v>
      </c>
      <c r="N190" s="609"/>
      <c r="O190" s="609"/>
      <c r="P190" s="610"/>
      <c r="Q190" s="84" t="e">
        <f>(E193+E191+E192)*E190/10</f>
        <v>#N/A</v>
      </c>
      <c r="R190" s="611" t="e">
        <f>IF(Q190&gt;8,"濃醇", IF(Q190&gt;6.5,"やや濃醇", IF(Q190&gt;5,"やや軽快","軽快")))</f>
        <v>#N/A</v>
      </c>
      <c r="S190" s="612"/>
      <c r="T190" s="606" t="e">
        <f>IF(Q190-#REF!&gt;1.5,"目標よりも濃醇",IF(Q190-#REF!&gt;0.75,"目標よりもやや濃醇",IF(Q190-#REF!&lt;-1.5,"目標よりも軽快",IF(Q190-#REF!&lt;-0.75,"目標よりもやや軽快", "概ね目標どおり"))))</f>
        <v>#N/A</v>
      </c>
      <c r="U190" s="606"/>
      <c r="V190" s="607"/>
      <c r="W190" s="608" t="s">
        <v>141</v>
      </c>
      <c r="X190" s="609"/>
      <c r="Y190" s="609"/>
      <c r="Z190" s="610"/>
      <c r="AA190" s="84" t="e">
        <f>E192/E193</f>
        <v>#N/A</v>
      </c>
      <c r="AB190" s="611" t="e">
        <f>IF(AA190="","",IF(AA190&lt;1,"燗に適する傾向",IF(AA190&gt;1,"冷やに適する傾向","－")))</f>
        <v>#N/A</v>
      </c>
      <c r="AC190" s="612"/>
      <c r="AD190" s="606" t="e">
        <f>IF(AA190-#REF!&gt;0.5,"目標よりも冷やに適する",IF(AA190-#REF!&lt;-0.5,"目標よりも燗に適する",""))</f>
        <v>#N/A</v>
      </c>
      <c r="AE190" s="606"/>
      <c r="AF190" s="607"/>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49999999999999" hidden="1" customHeight="1" thickBot="1">
      <c r="A191" s="37" t="s">
        <v>38</v>
      </c>
      <c r="B191" s="38"/>
      <c r="C191" s="38"/>
      <c r="D191" s="38"/>
      <c r="E191" s="166" t="e">
        <f>LOOKUP(10^10,S18:BE18)</f>
        <v>#N/A</v>
      </c>
      <c r="F191" s="166"/>
      <c r="G191" s="38" t="s">
        <v>98</v>
      </c>
      <c r="H191" s="166"/>
      <c r="I191" s="166" t="e">
        <f>LOOKUP(10^10,D36:BE36)</f>
        <v>#N/A</v>
      </c>
      <c r="J191" s="6"/>
      <c r="K191" s="6"/>
      <c r="L191" s="6"/>
      <c r="M191" s="608" t="s">
        <v>113</v>
      </c>
      <c r="N191" s="609"/>
      <c r="O191" s="609"/>
      <c r="P191" s="610"/>
      <c r="Q191" s="84" t="e">
        <f>(E191+E192-E193)/E193</f>
        <v>#N/A</v>
      </c>
      <c r="R191" s="611" t="e">
        <f>IF(Q191&gt;1.5,"やわらかい", IF(Q191&gt;1,"やややわらかい", IF(Q191&gt;0.5,"ややキレがある","キレがある")))</f>
        <v>#N/A</v>
      </c>
      <c r="S191" s="612"/>
      <c r="T191" s="606" t="e">
        <f>IF(Q191-#REF!&gt;0.5,"目標よりもやわらかい",IF(Q191-#REF!&gt;0.25,"目標よりもやややわらかい",IF(Q191-#REF!&lt;-0.5,"目標よりもキレがある",IF(Q191-#REF!&lt;-0.25,"目標よりもややキレがある", "概ね目標どおり"))))</f>
        <v>#N/A</v>
      </c>
      <c r="U191" s="606"/>
      <c r="V191" s="607"/>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49999999999999"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49999999999999"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49999999999999" hidden="1" customHeight="1" thickBot="1">
      <c r="A194" s="608" t="s">
        <v>57</v>
      </c>
      <c r="B194" s="609"/>
      <c r="C194" s="609"/>
      <c r="D194" s="610"/>
      <c r="E194" s="84" t="e">
        <f>LOOKUP(10^10,S133:BE133)</f>
        <v>#N/A</v>
      </c>
      <c r="F194" s="611" t="e">
        <f>IF(E194-#REF!&gt;2,"よく溶けている", IF(E194-#REF!&lt;-2,"あまり溶けていない","概ね目標通りに溶けている"))</f>
        <v>#N/A</v>
      </c>
      <c r="G194" s="614"/>
      <c r="H194" s="614"/>
      <c r="I194" s="615"/>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49999999999999"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483" t="s">
        <v>122</v>
      </c>
      <c r="B199" s="484"/>
      <c r="C199" s="485"/>
      <c r="D199" s="591" t="e">
        <f>IF(I117="",NA(),ROUND(1443/(1443+I117),4))</f>
        <v>#N/A</v>
      </c>
      <c r="E199" s="592"/>
      <c r="F199" s="593"/>
      <c r="G199" s="591" t="e">
        <f>IF(L117="",NA(),ROUND(1443/(1443+L117),4))</f>
        <v>#N/A</v>
      </c>
      <c r="H199" s="592"/>
      <c r="I199" s="593"/>
      <c r="J199" s="591" t="e">
        <f>IF(O117="",NA(),ROUND(1443/(1443+O117),4))</f>
        <v>#N/A</v>
      </c>
      <c r="K199" s="592"/>
      <c r="L199" s="593"/>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483" t="s">
        <v>123</v>
      </c>
      <c r="B200" s="484"/>
      <c r="C200" s="485"/>
      <c r="D200" s="591" t="e">
        <f>IF(I116="",NA(),IFERROR(I116*VLOOKUP(I116,'各種計算式等（配付時非表示）'!$E$3:$H$1003,3,TRUE)+VLOOKUP(I116,'各種計算式等（配付時非表示）'!$E$3:$H$1003,4,TRUE)+0.0000000001,"-"))</f>
        <v>#N/A</v>
      </c>
      <c r="E200" s="592"/>
      <c r="F200" s="593"/>
      <c r="G200" s="591" t="e">
        <f>IF(L116="",NA(),IFERROR(L116*VLOOKUP(L116,'各種計算式等（配付時非表示）'!$E$3:$H$1003,3,TRUE)+VLOOKUP(L116,'各種計算式等（配付時非表示）'!$E$3:$H$1003,4,TRUE)+0.0000000001,"-"))</f>
        <v>#N/A</v>
      </c>
      <c r="H200" s="592"/>
      <c r="I200" s="593"/>
      <c r="J200" s="591" t="e">
        <f>IF(O116="",NA(),IFERROR(O116*VLOOKUP(O116,'各種計算式等（配付時非表示）'!$E$3:$H$1003,3,TRUE)+VLOOKUP(O116,'各種計算式等（配付時非表示）'!$E$3:$H$1003,4,TRUE)+0.0000000001,"-"))</f>
        <v>#N/A</v>
      </c>
      <c r="K200" s="592"/>
      <c r="L200" s="593"/>
      <c r="AH200"/>
      <c r="AI200"/>
      <c r="AJ200"/>
      <c r="AK200"/>
      <c r="AL200" s="59"/>
      <c r="AM200"/>
      <c r="AN200"/>
      <c r="AO200"/>
      <c r="AP200"/>
      <c r="AQ200"/>
      <c r="AR200"/>
      <c r="AS200"/>
      <c r="AT200"/>
      <c r="AU200"/>
      <c r="AV200"/>
      <c r="AW200"/>
      <c r="AX200"/>
      <c r="BC200"/>
      <c r="BD200"/>
      <c r="BE200"/>
    </row>
    <row r="201" spans="1:57" ht="20.25" hidden="1" customHeight="1">
      <c r="A201" s="483" t="s">
        <v>3</v>
      </c>
      <c r="B201" s="484"/>
      <c r="C201" s="485"/>
      <c r="D201" s="603" t="str">
        <f>IFERROR(ROUNDDOWN((D199-D200)*260+0.21,1),"")</f>
        <v/>
      </c>
      <c r="E201" s="604"/>
      <c r="F201" s="605"/>
      <c r="G201" s="603" t="str">
        <f t="shared" ref="G201" si="87">IFERROR(ROUNDDOWN((G199-G200)*260+0.21,1),"")</f>
        <v/>
      </c>
      <c r="H201" s="604"/>
      <c r="I201" s="605"/>
      <c r="J201" s="603" t="str">
        <f t="shared" ref="J201" si="88">IFERROR(ROUNDDOWN((J199-J200)*260+0.21,1),"")</f>
        <v/>
      </c>
      <c r="K201" s="604"/>
      <c r="L201" s="605"/>
      <c r="AH201"/>
      <c r="AI201"/>
      <c r="AJ201"/>
      <c r="AK201"/>
      <c r="AL201" s="59"/>
      <c r="AM201"/>
      <c r="AN201"/>
      <c r="AO201"/>
      <c r="AP201"/>
      <c r="AQ201"/>
      <c r="AR201"/>
      <c r="AS201"/>
      <c r="AT201"/>
      <c r="AU201"/>
      <c r="AV201"/>
      <c r="AW201"/>
      <c r="AX201"/>
      <c r="BC201"/>
      <c r="BD201"/>
      <c r="BE201"/>
    </row>
    <row r="202" spans="1:57" ht="20.25" hidden="1" customHeight="1">
      <c r="A202" s="483" t="s">
        <v>146</v>
      </c>
      <c r="B202" s="484"/>
      <c r="C202" s="485"/>
      <c r="D202" s="600" t="e">
        <f>D201+I116*1.5848</f>
        <v>#VALUE!</v>
      </c>
      <c r="E202" s="601"/>
      <c r="F202" s="602"/>
      <c r="G202" s="600" t="e">
        <f>G201+L116*1.5848</f>
        <v>#VALUE!</v>
      </c>
      <c r="H202" s="601"/>
      <c r="I202" s="602"/>
      <c r="J202" s="600" t="e">
        <f>J201+O116*1.5848</f>
        <v>#VALUE!</v>
      </c>
      <c r="K202" s="601"/>
      <c r="L202" s="602"/>
      <c r="AH202"/>
      <c r="AI202"/>
      <c r="AJ202"/>
      <c r="AK202"/>
      <c r="AL202" s="59"/>
      <c r="AM202"/>
      <c r="AN202"/>
      <c r="AO202"/>
      <c r="AP202"/>
      <c r="AQ202"/>
      <c r="AR202"/>
      <c r="AS202"/>
      <c r="AT202"/>
      <c r="AU202"/>
      <c r="AV202"/>
      <c r="AW202"/>
      <c r="AX202"/>
      <c r="BC202"/>
      <c r="BD202"/>
      <c r="BE202"/>
    </row>
    <row r="203" spans="1:57" ht="20.25" hidden="1" customHeight="1">
      <c r="A203" s="483" t="s">
        <v>239</v>
      </c>
      <c r="B203" s="484"/>
      <c r="C203" s="485"/>
      <c r="D203" s="600" t="e">
        <f>ROUNDDOWN(D202,1)*$Y76</f>
        <v>#VALUE!</v>
      </c>
      <c r="E203" s="601"/>
      <c r="F203" s="602"/>
      <c r="G203" s="600" t="e">
        <f>ROUNDDOWN(G202,1)*$Y76</f>
        <v>#VALUE!</v>
      </c>
      <c r="H203" s="601"/>
      <c r="I203" s="602"/>
      <c r="J203" s="600" t="e">
        <f>ROUNDDOWN(J202,1)*$Y76</f>
        <v>#VALUE!</v>
      </c>
      <c r="K203" s="601"/>
      <c r="L203" s="602"/>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483" t="s">
        <v>122</v>
      </c>
      <c r="B206" s="484"/>
      <c r="C206" s="485"/>
      <c r="D206" s="591" t="e">
        <f>IF(Y117="",NA(),ROUND(1443/(1443+Y117),4))</f>
        <v>#N/A</v>
      </c>
      <c r="E206" s="592"/>
      <c r="F206" s="593"/>
      <c r="G206" s="591" t="e">
        <f>IF(AB117="",NA(),ROUND(1443/(1443+AB117),4))</f>
        <v>#N/A</v>
      </c>
      <c r="H206" s="592"/>
      <c r="I206" s="593"/>
      <c r="J206" s="591" t="e">
        <f>IF(AE117="",NA(),ROUND(1443/(1443+AE117),4))</f>
        <v>#N/A</v>
      </c>
      <c r="K206" s="592"/>
      <c r="L206" s="593"/>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483" t="s">
        <v>123</v>
      </c>
      <c r="B207" s="484"/>
      <c r="C207" s="485"/>
      <c r="D207" s="591" t="e">
        <f>IF(Y116="",NA(),IFERROR(Y116*VLOOKUP(Y116,'各種計算式等（配付時非表示）'!$E$3:$H$1003,3,TRUE)+VLOOKUP(Y116,'各種計算式等（配付時非表示）'!$E$3:$H$1003,4,TRUE)+0.0000000001,"-"))</f>
        <v>#N/A</v>
      </c>
      <c r="E207" s="592"/>
      <c r="F207" s="593"/>
      <c r="G207" s="591" t="e">
        <f>IF(AB116="",NA(),IFERROR(AB116*VLOOKUP(AB116,'各種計算式等（配付時非表示）'!$E$3:$H$1003,3,TRUE)+VLOOKUP(AB116,'各種計算式等（配付時非表示）'!$E$3:$H$1003,4,TRUE)+0.0000000001,"-"))</f>
        <v>#N/A</v>
      </c>
      <c r="H207" s="592"/>
      <c r="I207" s="593"/>
      <c r="J207" s="591" t="e">
        <f>IF(AE116="",NA(),IFERROR(AE116*VLOOKUP(AE116,'各種計算式等（配付時非表示）'!$E$3:$H$1003,3,TRUE)+VLOOKUP(AE116,'各種計算式等（配付時非表示）'!$E$3:$H$1003,4,TRUE)+0.0000000001,"-"))</f>
        <v>#N/A</v>
      </c>
      <c r="K207" s="592"/>
      <c r="L207" s="593"/>
      <c r="AH207"/>
      <c r="AI207"/>
      <c r="AJ207"/>
      <c r="AK207"/>
      <c r="AL207" s="59"/>
      <c r="AM207"/>
      <c r="AN207"/>
      <c r="AO207"/>
      <c r="AP207"/>
      <c r="AQ207"/>
      <c r="AR207"/>
      <c r="AS207"/>
      <c r="AT207"/>
      <c r="AU207"/>
      <c r="AV207"/>
      <c r="AW207"/>
      <c r="AX207"/>
      <c r="BC207"/>
      <c r="BD207"/>
      <c r="BE207"/>
    </row>
    <row r="208" spans="1:57" ht="20.25" hidden="1" customHeight="1">
      <c r="A208" s="483" t="s">
        <v>3</v>
      </c>
      <c r="B208" s="484"/>
      <c r="C208" s="485"/>
      <c r="D208" s="603" t="str">
        <f>IFERROR(ROUNDDOWN((D206-D207)*260+0.21,1),"")</f>
        <v/>
      </c>
      <c r="E208" s="604"/>
      <c r="F208" s="605"/>
      <c r="G208" s="603" t="str">
        <f>IFERROR(ROUNDDOWN((G206-G207)*260+0.21,1),"")</f>
        <v/>
      </c>
      <c r="H208" s="604"/>
      <c r="I208" s="605"/>
      <c r="J208" s="603" t="str">
        <f>IFERROR(ROUNDDOWN((J206-J207)*260+0.21,1),"")</f>
        <v/>
      </c>
      <c r="K208" s="604"/>
      <c r="L208" s="605"/>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5" hidden="1" customHeight="1" thickBot="1"/>
    <row r="212" spans="1:57" ht="14" hidden="1">
      <c r="A212" s="458" t="s">
        <v>60</v>
      </c>
      <c r="B212" s="459"/>
      <c r="C212" s="459"/>
      <c r="D212" s="400" t="s">
        <v>46</v>
      </c>
      <c r="E212" s="400" t="s">
        <v>11</v>
      </c>
      <c r="F212" s="400" t="s">
        <v>13</v>
      </c>
      <c r="G212" s="400" t="s">
        <v>47</v>
      </c>
      <c r="H212" s="400" t="s">
        <v>48</v>
      </c>
      <c r="I212" s="340" t="s">
        <v>51</v>
      </c>
      <c r="J212" s="341" t="s">
        <v>50</v>
      </c>
      <c r="K212" s="342"/>
      <c r="L212" s="458" t="s">
        <v>354</v>
      </c>
      <c r="M212" s="466"/>
      <c r="N212" s="466"/>
      <c r="O212" s="466"/>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 hidden="1">
      <c r="A213" s="434" t="s">
        <v>150</v>
      </c>
      <c r="B213" s="433"/>
      <c r="C213" s="433"/>
      <c r="D213" s="346" t="str">
        <f>D71</f>
        <v/>
      </c>
      <c r="E213" s="346" t="str">
        <f>G71</f>
        <v/>
      </c>
      <c r="F213" s="346" t="str">
        <f>J71</f>
        <v/>
      </c>
      <c r="G213" s="346" t="str">
        <f>M71</f>
        <v/>
      </c>
      <c r="H213" s="346" t="str">
        <f>P71</f>
        <v/>
      </c>
      <c r="I213" s="347"/>
      <c r="J213" s="348" t="str">
        <f>IF(SUM(D213:I213)=0,"",SUM(D213:I213))</f>
        <v/>
      </c>
      <c r="K213" s="342"/>
      <c r="L213" s="434" t="s">
        <v>355</v>
      </c>
      <c r="M213" s="433"/>
      <c r="N213" s="433"/>
      <c r="O213" s="433"/>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 hidden="1">
      <c r="A214" s="434" t="s">
        <v>92</v>
      </c>
      <c r="B214" s="433"/>
      <c r="C214" s="433"/>
      <c r="D214" s="346">
        <f>D72</f>
        <v>0</v>
      </c>
      <c r="E214" s="346">
        <f>G72</f>
        <v>0</v>
      </c>
      <c r="F214" s="346">
        <f>J72</f>
        <v>0</v>
      </c>
      <c r="G214" s="346">
        <f>M72</f>
        <v>0</v>
      </c>
      <c r="H214" s="346">
        <f>P72</f>
        <v>0</v>
      </c>
      <c r="I214" s="347"/>
      <c r="J214" s="348" t="str">
        <f>IF(SUM(D214:I214)=0,"",SUM(D214:I214))</f>
        <v/>
      </c>
      <c r="K214" s="350"/>
      <c r="L214" s="434" t="s">
        <v>356</v>
      </c>
      <c r="M214" s="433"/>
      <c r="N214" s="433"/>
      <c r="O214" s="433"/>
      <c r="P214" s="349"/>
      <c r="Q214" s="344"/>
      <c r="R214" s="390"/>
      <c r="S214" s="390"/>
      <c r="T214" s="390"/>
      <c r="U214" s="390"/>
      <c r="V214" s="390"/>
      <c r="W214" s="390"/>
      <c r="X214" s="390"/>
      <c r="Y214" s="467"/>
      <c r="Z214" s="467"/>
      <c r="AA214" s="467"/>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4.5" hidden="1" thickBot="1">
      <c r="A215" s="434" t="s">
        <v>49</v>
      </c>
      <c r="B215" s="433"/>
      <c r="C215" s="433"/>
      <c r="D215" s="346">
        <f>D73</f>
        <v>0</v>
      </c>
      <c r="E215" s="346">
        <f>G73</f>
        <v>0</v>
      </c>
      <c r="F215" s="346">
        <f>J73</f>
        <v>0</v>
      </c>
      <c r="G215" s="346">
        <f>M73</f>
        <v>0</v>
      </c>
      <c r="H215" s="346">
        <f>P73</f>
        <v>0</v>
      </c>
      <c r="I215" s="347"/>
      <c r="J215" s="348" t="str">
        <f>IF(SUM(D215:I215)=0,"",SUM(D215:I215))</f>
        <v/>
      </c>
      <c r="K215" s="350"/>
      <c r="L215" s="436" t="s">
        <v>357</v>
      </c>
      <c r="M215" s="437"/>
      <c r="N215" s="437"/>
      <c r="O215" s="437"/>
      <c r="P215" s="351"/>
      <c r="Q215" s="344"/>
      <c r="R215" s="390"/>
      <c r="S215" s="390"/>
      <c r="T215" s="390"/>
      <c r="U215" s="390"/>
      <c r="V215" s="390"/>
      <c r="W215" s="390"/>
      <c r="X215" s="390"/>
      <c r="Y215" s="467"/>
      <c r="Z215" s="467"/>
      <c r="AA215" s="467"/>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4.5" hidden="1" thickBot="1">
      <c r="A216" s="436" t="s">
        <v>149</v>
      </c>
      <c r="B216" s="437"/>
      <c r="C216" s="437"/>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467"/>
      <c r="Z216" s="467"/>
      <c r="AA216" s="467"/>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 hidden="1">
      <c r="A218" s="468" t="s">
        <v>14</v>
      </c>
      <c r="B218" s="469"/>
      <c r="C218" s="469"/>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 hidden="1">
      <c r="A219" s="444" t="s">
        <v>193</v>
      </c>
      <c r="B219" s="445"/>
      <c r="C219" s="445"/>
      <c r="D219" s="399"/>
      <c r="E219" s="357">
        <f t="shared" ref="E219:AQ219" si="89">S7</f>
        <v>0</v>
      </c>
      <c r="F219" s="357">
        <f t="shared" si="89"/>
        <v>0</v>
      </c>
      <c r="G219" s="357">
        <f t="shared" si="89"/>
        <v>0</v>
      </c>
      <c r="H219" s="357">
        <f t="shared" si="89"/>
        <v>0</v>
      </c>
      <c r="I219" s="357">
        <f t="shared" si="89"/>
        <v>0</v>
      </c>
      <c r="J219" s="357">
        <f t="shared" si="89"/>
        <v>0</v>
      </c>
      <c r="K219" s="357">
        <f t="shared" si="89"/>
        <v>0</v>
      </c>
      <c r="L219" s="357">
        <f t="shared" si="89"/>
        <v>0</v>
      </c>
      <c r="M219" s="357">
        <f t="shared" si="89"/>
        <v>0</v>
      </c>
      <c r="N219" s="357">
        <f t="shared" si="89"/>
        <v>0</v>
      </c>
      <c r="O219" s="357">
        <f t="shared" si="89"/>
        <v>0</v>
      </c>
      <c r="P219" s="357">
        <f t="shared" si="89"/>
        <v>0</v>
      </c>
      <c r="Q219" s="357">
        <f t="shared" si="89"/>
        <v>0</v>
      </c>
      <c r="R219" s="357">
        <f t="shared" si="89"/>
        <v>0</v>
      </c>
      <c r="S219" s="357">
        <f t="shared" si="89"/>
        <v>0</v>
      </c>
      <c r="T219" s="357">
        <f t="shared" si="89"/>
        <v>0</v>
      </c>
      <c r="U219" s="357">
        <f t="shared" si="89"/>
        <v>0</v>
      </c>
      <c r="V219" s="357">
        <f t="shared" si="89"/>
        <v>0</v>
      </c>
      <c r="W219" s="357">
        <f t="shared" si="89"/>
        <v>0</v>
      </c>
      <c r="X219" s="357">
        <f t="shared" si="89"/>
        <v>0</v>
      </c>
      <c r="Y219" s="357">
        <f t="shared" si="89"/>
        <v>0</v>
      </c>
      <c r="Z219" s="357">
        <f t="shared" si="89"/>
        <v>0</v>
      </c>
      <c r="AA219" s="357">
        <f t="shared" si="89"/>
        <v>0</v>
      </c>
      <c r="AB219" s="357">
        <f t="shared" si="89"/>
        <v>0</v>
      </c>
      <c r="AC219" s="357">
        <f t="shared" si="89"/>
        <v>0</v>
      </c>
      <c r="AD219" s="357">
        <f t="shared" si="89"/>
        <v>0</v>
      </c>
      <c r="AE219" s="357">
        <f t="shared" si="89"/>
        <v>0</v>
      </c>
      <c r="AF219" s="357">
        <f t="shared" si="89"/>
        <v>0</v>
      </c>
      <c r="AG219" s="357">
        <f t="shared" si="89"/>
        <v>0</v>
      </c>
      <c r="AH219" s="357">
        <f t="shared" si="89"/>
        <v>0</v>
      </c>
      <c r="AI219" s="357">
        <f t="shared" si="89"/>
        <v>0</v>
      </c>
      <c r="AJ219" s="357">
        <f t="shared" si="89"/>
        <v>0</v>
      </c>
      <c r="AK219" s="357">
        <f t="shared" si="89"/>
        <v>0</v>
      </c>
      <c r="AL219" s="357">
        <f t="shared" si="89"/>
        <v>0</v>
      </c>
      <c r="AM219" s="357">
        <f t="shared" si="89"/>
        <v>0</v>
      </c>
      <c r="AN219" s="357">
        <f t="shared" si="89"/>
        <v>0</v>
      </c>
      <c r="AO219" s="357">
        <f t="shared" si="89"/>
        <v>0</v>
      </c>
      <c r="AP219" s="357">
        <f t="shared" si="89"/>
        <v>0</v>
      </c>
      <c r="AQ219" s="357">
        <f t="shared" si="89"/>
        <v>0</v>
      </c>
      <c r="AR219" s="86"/>
    </row>
    <row r="220" spans="1:57" s="344" customFormat="1" ht="14" hidden="1">
      <c r="A220" s="441" t="s">
        <v>1</v>
      </c>
      <c r="B220" s="442"/>
      <c r="C220" s="443" t="s">
        <v>62</v>
      </c>
      <c r="D220" s="358"/>
      <c r="E220" s="359">
        <f t="shared" ref="E220:N222" si="90">S14</f>
        <v>0</v>
      </c>
      <c r="F220" s="359">
        <f t="shared" si="90"/>
        <v>0</v>
      </c>
      <c r="G220" s="359">
        <f t="shared" si="90"/>
        <v>0</v>
      </c>
      <c r="H220" s="359">
        <f t="shared" si="90"/>
        <v>0</v>
      </c>
      <c r="I220" s="359">
        <f t="shared" si="90"/>
        <v>0</v>
      </c>
      <c r="J220" s="359">
        <f t="shared" si="90"/>
        <v>0</v>
      </c>
      <c r="K220" s="359">
        <f t="shared" si="90"/>
        <v>0</v>
      </c>
      <c r="L220" s="359">
        <f t="shared" si="90"/>
        <v>0</v>
      </c>
      <c r="M220" s="359">
        <f t="shared" si="90"/>
        <v>0</v>
      </c>
      <c r="N220" s="359">
        <f t="shared" si="90"/>
        <v>0</v>
      </c>
      <c r="O220" s="359">
        <f t="shared" ref="O220:X222" si="91">AC14</f>
        <v>0</v>
      </c>
      <c r="P220" s="359">
        <f t="shared" si="91"/>
        <v>0</v>
      </c>
      <c r="Q220" s="359">
        <f t="shared" si="91"/>
        <v>0</v>
      </c>
      <c r="R220" s="359">
        <f t="shared" si="91"/>
        <v>0</v>
      </c>
      <c r="S220" s="359">
        <f t="shared" si="91"/>
        <v>0</v>
      </c>
      <c r="T220" s="359">
        <f t="shared" si="91"/>
        <v>0</v>
      </c>
      <c r="U220" s="359">
        <f t="shared" si="91"/>
        <v>0</v>
      </c>
      <c r="V220" s="359">
        <f t="shared" si="91"/>
        <v>0</v>
      </c>
      <c r="W220" s="359">
        <f t="shared" si="91"/>
        <v>0</v>
      </c>
      <c r="X220" s="359">
        <f t="shared" si="91"/>
        <v>0</v>
      </c>
      <c r="Y220" s="359">
        <f t="shared" ref="Y220:AH222" si="92">AM14</f>
        <v>0</v>
      </c>
      <c r="Z220" s="359">
        <f t="shared" si="92"/>
        <v>0</v>
      </c>
      <c r="AA220" s="359">
        <f t="shared" si="92"/>
        <v>0</v>
      </c>
      <c r="AB220" s="359">
        <f t="shared" si="92"/>
        <v>0</v>
      </c>
      <c r="AC220" s="359">
        <f t="shared" si="92"/>
        <v>0</v>
      </c>
      <c r="AD220" s="359">
        <f t="shared" si="92"/>
        <v>0</v>
      </c>
      <c r="AE220" s="359">
        <f t="shared" si="92"/>
        <v>0</v>
      </c>
      <c r="AF220" s="359">
        <f t="shared" si="92"/>
        <v>0</v>
      </c>
      <c r="AG220" s="359">
        <f t="shared" si="92"/>
        <v>0</v>
      </c>
      <c r="AH220" s="359">
        <f t="shared" si="92"/>
        <v>0</v>
      </c>
      <c r="AI220" s="359">
        <f t="shared" ref="AI220:AQ222" si="93">AW14</f>
        <v>0</v>
      </c>
      <c r="AJ220" s="359">
        <f t="shared" si="93"/>
        <v>0</v>
      </c>
      <c r="AK220" s="359">
        <f t="shared" si="93"/>
        <v>0</v>
      </c>
      <c r="AL220" s="359">
        <f t="shared" si="93"/>
        <v>0</v>
      </c>
      <c r="AM220" s="359">
        <f t="shared" si="93"/>
        <v>0</v>
      </c>
      <c r="AN220" s="359">
        <f t="shared" si="93"/>
        <v>0</v>
      </c>
      <c r="AO220" s="359">
        <f t="shared" si="93"/>
        <v>0</v>
      </c>
      <c r="AP220" s="359">
        <f t="shared" si="93"/>
        <v>0</v>
      </c>
      <c r="AQ220" s="359">
        <f t="shared" si="93"/>
        <v>0</v>
      </c>
      <c r="AR220" s="86"/>
    </row>
    <row r="221" spans="1:57" s="344" customFormat="1" ht="14" hidden="1">
      <c r="A221" s="441" t="s">
        <v>2</v>
      </c>
      <c r="B221" s="442"/>
      <c r="C221" s="443"/>
      <c r="D221" s="358"/>
      <c r="E221" s="359">
        <f t="shared" si="90"/>
        <v>0</v>
      </c>
      <c r="F221" s="359">
        <f t="shared" si="90"/>
        <v>0</v>
      </c>
      <c r="G221" s="359">
        <f t="shared" si="90"/>
        <v>0</v>
      </c>
      <c r="H221" s="359">
        <f t="shared" si="90"/>
        <v>0</v>
      </c>
      <c r="I221" s="359">
        <f t="shared" si="90"/>
        <v>0</v>
      </c>
      <c r="J221" s="359">
        <f t="shared" si="90"/>
        <v>0</v>
      </c>
      <c r="K221" s="359">
        <f t="shared" si="90"/>
        <v>0</v>
      </c>
      <c r="L221" s="359">
        <f t="shared" si="90"/>
        <v>0</v>
      </c>
      <c r="M221" s="359">
        <f t="shared" si="90"/>
        <v>0</v>
      </c>
      <c r="N221" s="359">
        <f t="shared" si="90"/>
        <v>0</v>
      </c>
      <c r="O221" s="359">
        <f t="shared" si="91"/>
        <v>0</v>
      </c>
      <c r="P221" s="359">
        <f t="shared" si="91"/>
        <v>0</v>
      </c>
      <c r="Q221" s="359">
        <f t="shared" si="91"/>
        <v>0</v>
      </c>
      <c r="R221" s="359">
        <f t="shared" si="91"/>
        <v>0</v>
      </c>
      <c r="S221" s="359">
        <f t="shared" si="91"/>
        <v>0</v>
      </c>
      <c r="T221" s="359">
        <f t="shared" si="91"/>
        <v>0</v>
      </c>
      <c r="U221" s="359">
        <f t="shared" si="91"/>
        <v>0</v>
      </c>
      <c r="V221" s="359">
        <f t="shared" si="91"/>
        <v>0</v>
      </c>
      <c r="W221" s="359">
        <f t="shared" si="91"/>
        <v>0</v>
      </c>
      <c r="X221" s="359">
        <f t="shared" si="91"/>
        <v>0</v>
      </c>
      <c r="Y221" s="359">
        <f t="shared" si="92"/>
        <v>0</v>
      </c>
      <c r="Z221" s="359">
        <f t="shared" si="92"/>
        <v>0</v>
      </c>
      <c r="AA221" s="359">
        <f t="shared" si="92"/>
        <v>0</v>
      </c>
      <c r="AB221" s="359">
        <f t="shared" si="92"/>
        <v>0</v>
      </c>
      <c r="AC221" s="359">
        <f t="shared" si="92"/>
        <v>0</v>
      </c>
      <c r="AD221" s="359">
        <f t="shared" si="92"/>
        <v>0</v>
      </c>
      <c r="AE221" s="359">
        <f t="shared" si="92"/>
        <v>0</v>
      </c>
      <c r="AF221" s="359">
        <f t="shared" si="92"/>
        <v>0</v>
      </c>
      <c r="AG221" s="359">
        <f t="shared" si="92"/>
        <v>0</v>
      </c>
      <c r="AH221" s="359">
        <f t="shared" si="92"/>
        <v>0</v>
      </c>
      <c r="AI221" s="359">
        <f t="shared" si="93"/>
        <v>0</v>
      </c>
      <c r="AJ221" s="359">
        <f t="shared" si="93"/>
        <v>0</v>
      </c>
      <c r="AK221" s="359">
        <f t="shared" si="93"/>
        <v>0</v>
      </c>
      <c r="AL221" s="359">
        <f t="shared" si="93"/>
        <v>0</v>
      </c>
      <c r="AM221" s="359">
        <f t="shared" si="93"/>
        <v>0</v>
      </c>
      <c r="AN221" s="359">
        <f t="shared" si="93"/>
        <v>0</v>
      </c>
      <c r="AO221" s="359">
        <f t="shared" si="93"/>
        <v>0</v>
      </c>
      <c r="AP221" s="359">
        <f t="shared" si="93"/>
        <v>0</v>
      </c>
      <c r="AQ221" s="359">
        <f t="shared" si="93"/>
        <v>0</v>
      </c>
      <c r="AR221" s="86"/>
    </row>
    <row r="222" spans="1:57" s="344" customFormat="1" ht="14" hidden="1">
      <c r="A222" s="444" t="s">
        <v>247</v>
      </c>
      <c r="B222" s="445"/>
      <c r="C222" s="445"/>
      <c r="D222" s="360"/>
      <c r="E222" s="359">
        <f t="shared" si="90"/>
        <v>0</v>
      </c>
      <c r="F222" s="359">
        <f t="shared" si="90"/>
        <v>0</v>
      </c>
      <c r="G222" s="359">
        <f t="shared" si="90"/>
        <v>0</v>
      </c>
      <c r="H222" s="359">
        <f t="shared" si="90"/>
        <v>0</v>
      </c>
      <c r="I222" s="359">
        <f t="shared" si="90"/>
        <v>0</v>
      </c>
      <c r="J222" s="359">
        <f t="shared" si="90"/>
        <v>0</v>
      </c>
      <c r="K222" s="359">
        <f t="shared" si="90"/>
        <v>0</v>
      </c>
      <c r="L222" s="359">
        <f t="shared" si="90"/>
        <v>0</v>
      </c>
      <c r="M222" s="359">
        <f t="shared" si="90"/>
        <v>0</v>
      </c>
      <c r="N222" s="359">
        <f t="shared" si="90"/>
        <v>0</v>
      </c>
      <c r="O222" s="359">
        <f t="shared" si="91"/>
        <v>0</v>
      </c>
      <c r="P222" s="359">
        <f t="shared" si="91"/>
        <v>0</v>
      </c>
      <c r="Q222" s="359">
        <f t="shared" si="91"/>
        <v>0</v>
      </c>
      <c r="R222" s="359">
        <f t="shared" si="91"/>
        <v>0</v>
      </c>
      <c r="S222" s="359">
        <f t="shared" si="91"/>
        <v>0</v>
      </c>
      <c r="T222" s="359">
        <f t="shared" si="91"/>
        <v>0</v>
      </c>
      <c r="U222" s="359">
        <f t="shared" si="91"/>
        <v>0</v>
      </c>
      <c r="V222" s="359">
        <f t="shared" si="91"/>
        <v>0</v>
      </c>
      <c r="W222" s="359">
        <f t="shared" si="91"/>
        <v>0</v>
      </c>
      <c r="X222" s="359">
        <f t="shared" si="91"/>
        <v>0</v>
      </c>
      <c r="Y222" s="359">
        <f t="shared" si="92"/>
        <v>0</v>
      </c>
      <c r="Z222" s="359">
        <f t="shared" si="92"/>
        <v>0</v>
      </c>
      <c r="AA222" s="359">
        <f t="shared" si="92"/>
        <v>0</v>
      </c>
      <c r="AB222" s="359">
        <f t="shared" si="92"/>
        <v>0</v>
      </c>
      <c r="AC222" s="359">
        <f t="shared" si="92"/>
        <v>0</v>
      </c>
      <c r="AD222" s="359">
        <f t="shared" si="92"/>
        <v>0</v>
      </c>
      <c r="AE222" s="359">
        <f t="shared" si="92"/>
        <v>0</v>
      </c>
      <c r="AF222" s="359">
        <f t="shared" si="92"/>
        <v>0</v>
      </c>
      <c r="AG222" s="359">
        <f t="shared" si="92"/>
        <v>0</v>
      </c>
      <c r="AH222" s="359">
        <f t="shared" si="92"/>
        <v>0</v>
      </c>
      <c r="AI222" s="359">
        <f t="shared" si="93"/>
        <v>0</v>
      </c>
      <c r="AJ222" s="359">
        <f t="shared" si="93"/>
        <v>0</v>
      </c>
      <c r="AK222" s="359">
        <f t="shared" si="93"/>
        <v>0</v>
      </c>
      <c r="AL222" s="359">
        <f t="shared" si="93"/>
        <v>0</v>
      </c>
      <c r="AM222" s="359">
        <f t="shared" si="93"/>
        <v>0</v>
      </c>
      <c r="AN222" s="359">
        <f t="shared" si="93"/>
        <v>0</v>
      </c>
      <c r="AO222" s="359">
        <f t="shared" si="93"/>
        <v>0</v>
      </c>
      <c r="AP222" s="359">
        <f t="shared" si="93"/>
        <v>0</v>
      </c>
      <c r="AQ222" s="359">
        <f t="shared" si="93"/>
        <v>0</v>
      </c>
      <c r="AR222" s="86"/>
    </row>
    <row r="223" spans="1:57" s="344" customFormat="1" ht="14" hidden="1">
      <c r="A223" s="444" t="s">
        <v>359</v>
      </c>
      <c r="B223" s="445"/>
      <c r="C223" s="445"/>
      <c r="D223" s="361"/>
      <c r="E223" s="359" t="str">
        <f t="shared" ref="E223:AQ226" ca="1" si="94">IFERROR(E240,"")</f>
        <v/>
      </c>
      <c r="F223" s="359" t="str">
        <f t="shared" ca="1" si="94"/>
        <v/>
      </c>
      <c r="G223" s="359" t="str">
        <f t="shared" ca="1" si="94"/>
        <v/>
      </c>
      <c r="H223" s="359" t="str">
        <f t="shared" ca="1" si="94"/>
        <v/>
      </c>
      <c r="I223" s="359" t="str">
        <f t="shared" ca="1" si="94"/>
        <v/>
      </c>
      <c r="J223" s="359" t="str">
        <f t="shared" ca="1" si="94"/>
        <v/>
      </c>
      <c r="K223" s="359" t="str">
        <f t="shared" ca="1" si="94"/>
        <v/>
      </c>
      <c r="L223" s="359" t="str">
        <f t="shared" ca="1" si="94"/>
        <v/>
      </c>
      <c r="M223" s="359" t="str">
        <f t="shared" ca="1" si="94"/>
        <v/>
      </c>
      <c r="N223" s="359" t="str">
        <f t="shared" ca="1" si="94"/>
        <v/>
      </c>
      <c r="O223" s="359" t="str">
        <f t="shared" ca="1" si="94"/>
        <v/>
      </c>
      <c r="P223" s="359" t="str">
        <f t="shared" ca="1" si="94"/>
        <v/>
      </c>
      <c r="Q223" s="359" t="str">
        <f t="shared" ca="1" si="94"/>
        <v/>
      </c>
      <c r="R223" s="359" t="str">
        <f t="shared" ca="1" si="94"/>
        <v/>
      </c>
      <c r="S223" s="359" t="str">
        <f t="shared" ca="1" si="94"/>
        <v/>
      </c>
      <c r="T223" s="359" t="str">
        <f t="shared" ca="1" si="94"/>
        <v/>
      </c>
      <c r="U223" s="359" t="str">
        <f t="shared" ca="1" si="94"/>
        <v/>
      </c>
      <c r="V223" s="359" t="str">
        <f t="shared" ca="1" si="94"/>
        <v/>
      </c>
      <c r="W223" s="359" t="str">
        <f t="shared" ca="1" si="94"/>
        <v/>
      </c>
      <c r="X223" s="359" t="str">
        <f t="shared" ca="1" si="94"/>
        <v/>
      </c>
      <c r="Y223" s="359" t="str">
        <f t="shared" ca="1" si="94"/>
        <v/>
      </c>
      <c r="Z223" s="359" t="str">
        <f t="shared" ca="1" si="94"/>
        <v/>
      </c>
      <c r="AA223" s="359" t="str">
        <f t="shared" ca="1" si="94"/>
        <v/>
      </c>
      <c r="AB223" s="359" t="str">
        <f t="shared" ca="1" si="94"/>
        <v/>
      </c>
      <c r="AC223" s="359" t="str">
        <f t="shared" ca="1" si="94"/>
        <v/>
      </c>
      <c r="AD223" s="359" t="str">
        <f t="shared" ca="1" si="94"/>
        <v/>
      </c>
      <c r="AE223" s="359" t="str">
        <f t="shared" ca="1" si="94"/>
        <v/>
      </c>
      <c r="AF223" s="359" t="str">
        <f t="shared" ca="1" si="94"/>
        <v/>
      </c>
      <c r="AG223" s="359" t="str">
        <f t="shared" ca="1" si="94"/>
        <v/>
      </c>
      <c r="AH223" s="359" t="str">
        <f t="shared" ca="1" si="94"/>
        <v/>
      </c>
      <c r="AI223" s="359" t="str">
        <f t="shared" ca="1" si="94"/>
        <v/>
      </c>
      <c r="AJ223" s="359" t="str">
        <f t="shared" ca="1" si="94"/>
        <v/>
      </c>
      <c r="AK223" s="359" t="str">
        <f t="shared" ca="1" si="94"/>
        <v/>
      </c>
      <c r="AL223" s="359" t="str">
        <f t="shared" ca="1" si="94"/>
        <v/>
      </c>
      <c r="AM223" s="359" t="str">
        <f t="shared" ca="1" si="94"/>
        <v/>
      </c>
      <c r="AN223" s="359" t="str">
        <f t="shared" ca="1" si="94"/>
        <v/>
      </c>
      <c r="AO223" s="359" t="str">
        <f t="shared" ca="1" si="94"/>
        <v/>
      </c>
      <c r="AP223" s="359" t="str">
        <f t="shared" ca="1" si="94"/>
        <v/>
      </c>
      <c r="AQ223" s="362" t="str">
        <f t="shared" ca="1" si="94"/>
        <v/>
      </c>
      <c r="AR223" s="86"/>
    </row>
    <row r="224" spans="1:57" s="344" customFormat="1" ht="14.25" hidden="1" customHeight="1">
      <c r="A224" s="444" t="s">
        <v>358</v>
      </c>
      <c r="B224" s="445"/>
      <c r="C224" s="445"/>
      <c r="D224" s="361"/>
      <c r="E224" s="359" t="str">
        <f t="shared" si="94"/>
        <v/>
      </c>
      <c r="F224" s="359" t="str">
        <f t="shared" si="94"/>
        <v/>
      </c>
      <c r="G224" s="359" t="str">
        <f t="shared" si="94"/>
        <v/>
      </c>
      <c r="H224" s="359" t="str">
        <f t="shared" si="94"/>
        <v/>
      </c>
      <c r="I224" s="359" t="str">
        <f t="shared" si="94"/>
        <v/>
      </c>
      <c r="J224" s="359" t="str">
        <f t="shared" si="94"/>
        <v/>
      </c>
      <c r="K224" s="359" t="str">
        <f t="shared" si="94"/>
        <v/>
      </c>
      <c r="L224" s="359" t="str">
        <f t="shared" si="94"/>
        <v/>
      </c>
      <c r="M224" s="359" t="str">
        <f t="shared" si="94"/>
        <v/>
      </c>
      <c r="N224" s="359" t="str">
        <f t="shared" si="94"/>
        <v/>
      </c>
      <c r="O224" s="359" t="str">
        <f t="shared" si="94"/>
        <v/>
      </c>
      <c r="P224" s="359" t="str">
        <f t="shared" si="94"/>
        <v/>
      </c>
      <c r="Q224" s="359" t="str">
        <f t="shared" si="94"/>
        <v/>
      </c>
      <c r="R224" s="359" t="str">
        <f t="shared" si="94"/>
        <v/>
      </c>
      <c r="S224" s="359" t="str">
        <f t="shared" si="94"/>
        <v/>
      </c>
      <c r="T224" s="359" t="str">
        <f t="shared" si="94"/>
        <v/>
      </c>
      <c r="U224" s="359" t="str">
        <f t="shared" si="94"/>
        <v/>
      </c>
      <c r="V224" s="359" t="str">
        <f t="shared" si="94"/>
        <v/>
      </c>
      <c r="W224" s="359" t="str">
        <f t="shared" si="94"/>
        <v/>
      </c>
      <c r="X224" s="359" t="str">
        <f t="shared" si="94"/>
        <v/>
      </c>
      <c r="Y224" s="359" t="str">
        <f t="shared" si="94"/>
        <v/>
      </c>
      <c r="Z224" s="359" t="str">
        <f t="shared" si="94"/>
        <v/>
      </c>
      <c r="AA224" s="359" t="str">
        <f t="shared" si="94"/>
        <v/>
      </c>
      <c r="AB224" s="359" t="str">
        <f t="shared" si="94"/>
        <v/>
      </c>
      <c r="AC224" s="359" t="str">
        <f t="shared" si="94"/>
        <v/>
      </c>
      <c r="AD224" s="359" t="str">
        <f t="shared" si="94"/>
        <v/>
      </c>
      <c r="AE224" s="359" t="str">
        <f t="shared" si="94"/>
        <v/>
      </c>
      <c r="AF224" s="359" t="str">
        <f t="shared" si="94"/>
        <v/>
      </c>
      <c r="AG224" s="359" t="str">
        <f t="shared" si="94"/>
        <v/>
      </c>
      <c r="AH224" s="359" t="str">
        <f t="shared" si="94"/>
        <v/>
      </c>
      <c r="AI224" s="359" t="str">
        <f t="shared" si="94"/>
        <v/>
      </c>
      <c r="AJ224" s="359" t="str">
        <f t="shared" si="94"/>
        <v/>
      </c>
      <c r="AK224" s="359" t="str">
        <f t="shared" si="94"/>
        <v/>
      </c>
      <c r="AL224" s="359" t="str">
        <f t="shared" si="94"/>
        <v/>
      </c>
      <c r="AM224" s="359" t="str">
        <f t="shared" si="94"/>
        <v/>
      </c>
      <c r="AN224" s="359" t="str">
        <f t="shared" si="94"/>
        <v/>
      </c>
      <c r="AO224" s="359" t="str">
        <f t="shared" si="94"/>
        <v/>
      </c>
      <c r="AP224" s="359" t="str">
        <f t="shared" si="94"/>
        <v/>
      </c>
      <c r="AQ224" s="362" t="str">
        <f t="shared" si="94"/>
        <v/>
      </c>
      <c r="AR224" s="86"/>
    </row>
    <row r="225" spans="1:57" s="344" customFormat="1" ht="14" hidden="1">
      <c r="A225" s="444" t="s">
        <v>388</v>
      </c>
      <c r="B225" s="445"/>
      <c r="C225" s="445"/>
      <c r="D225" s="361"/>
      <c r="E225" s="359" t="str">
        <f t="shared" si="94"/>
        <v/>
      </c>
      <c r="F225" s="359" t="str">
        <f t="shared" si="94"/>
        <v/>
      </c>
      <c r="G225" s="359" t="str">
        <f t="shared" si="94"/>
        <v/>
      </c>
      <c r="H225" s="359" t="str">
        <f t="shared" si="94"/>
        <v/>
      </c>
      <c r="I225" s="359" t="str">
        <f t="shared" si="94"/>
        <v/>
      </c>
      <c r="J225" s="359" t="str">
        <f t="shared" si="94"/>
        <v/>
      </c>
      <c r="K225" s="359" t="str">
        <f t="shared" si="94"/>
        <v/>
      </c>
      <c r="L225" s="359" t="str">
        <f t="shared" si="94"/>
        <v/>
      </c>
      <c r="M225" s="359" t="str">
        <f t="shared" si="94"/>
        <v/>
      </c>
      <c r="N225" s="359" t="str">
        <f t="shared" si="94"/>
        <v/>
      </c>
      <c r="O225" s="359" t="str">
        <f t="shared" si="94"/>
        <v/>
      </c>
      <c r="P225" s="359" t="str">
        <f t="shared" si="94"/>
        <v/>
      </c>
      <c r="Q225" s="359" t="str">
        <f t="shared" si="94"/>
        <v/>
      </c>
      <c r="R225" s="359" t="str">
        <f t="shared" si="94"/>
        <v/>
      </c>
      <c r="S225" s="359" t="str">
        <f t="shared" si="94"/>
        <v/>
      </c>
      <c r="T225" s="359" t="str">
        <f t="shared" si="94"/>
        <v/>
      </c>
      <c r="U225" s="359" t="str">
        <f t="shared" si="94"/>
        <v/>
      </c>
      <c r="V225" s="359" t="str">
        <f t="shared" si="94"/>
        <v/>
      </c>
      <c r="W225" s="359" t="str">
        <f t="shared" si="94"/>
        <v/>
      </c>
      <c r="X225" s="359" t="str">
        <f t="shared" si="94"/>
        <v/>
      </c>
      <c r="Y225" s="359" t="str">
        <f t="shared" si="94"/>
        <v/>
      </c>
      <c r="Z225" s="359" t="str">
        <f t="shared" si="94"/>
        <v/>
      </c>
      <c r="AA225" s="359" t="str">
        <f t="shared" si="94"/>
        <v/>
      </c>
      <c r="AB225" s="359" t="str">
        <f t="shared" si="94"/>
        <v/>
      </c>
      <c r="AC225" s="359" t="str">
        <f t="shared" si="94"/>
        <v/>
      </c>
      <c r="AD225" s="359" t="str">
        <f t="shared" si="94"/>
        <v/>
      </c>
      <c r="AE225" s="359" t="str">
        <f t="shared" si="94"/>
        <v/>
      </c>
      <c r="AF225" s="359" t="str">
        <f t="shared" si="94"/>
        <v/>
      </c>
      <c r="AG225" s="359" t="str">
        <f t="shared" si="94"/>
        <v/>
      </c>
      <c r="AH225" s="359" t="str">
        <f t="shared" si="94"/>
        <v/>
      </c>
      <c r="AI225" s="359" t="str">
        <f t="shared" si="94"/>
        <v/>
      </c>
      <c r="AJ225" s="359" t="str">
        <f t="shared" si="94"/>
        <v/>
      </c>
      <c r="AK225" s="359" t="str">
        <f t="shared" si="94"/>
        <v/>
      </c>
      <c r="AL225" s="359" t="str">
        <f t="shared" si="94"/>
        <v/>
      </c>
      <c r="AM225" s="359" t="str">
        <f t="shared" si="94"/>
        <v/>
      </c>
      <c r="AN225" s="359" t="str">
        <f t="shared" si="94"/>
        <v/>
      </c>
      <c r="AO225" s="359" t="str">
        <f t="shared" si="94"/>
        <v/>
      </c>
      <c r="AP225" s="359" t="str">
        <f t="shared" si="94"/>
        <v/>
      </c>
      <c r="AQ225" s="362" t="str">
        <f t="shared" si="94"/>
        <v/>
      </c>
      <c r="AR225" s="363"/>
    </row>
    <row r="226" spans="1:57" s="344" customFormat="1" ht="14" hidden="1">
      <c r="A226" s="446" t="s">
        <v>389</v>
      </c>
      <c r="B226" s="447"/>
      <c r="C226" s="447"/>
      <c r="D226" s="364"/>
      <c r="E226" s="359" t="str">
        <f t="shared" si="94"/>
        <v/>
      </c>
      <c r="F226" s="359" t="str">
        <f t="shared" si="94"/>
        <v/>
      </c>
      <c r="G226" s="359" t="str">
        <f t="shared" si="94"/>
        <v/>
      </c>
      <c r="H226" s="359" t="str">
        <f t="shared" si="94"/>
        <v/>
      </c>
      <c r="I226" s="359" t="str">
        <f t="shared" si="94"/>
        <v/>
      </c>
      <c r="J226" s="359" t="str">
        <f t="shared" si="94"/>
        <v/>
      </c>
      <c r="K226" s="359" t="str">
        <f t="shared" si="94"/>
        <v/>
      </c>
      <c r="L226" s="359" t="str">
        <f t="shared" si="94"/>
        <v/>
      </c>
      <c r="M226" s="359" t="str">
        <f t="shared" si="94"/>
        <v/>
      </c>
      <c r="N226" s="359" t="str">
        <f t="shared" si="94"/>
        <v/>
      </c>
      <c r="O226" s="359" t="str">
        <f t="shared" si="94"/>
        <v/>
      </c>
      <c r="P226" s="359" t="str">
        <f t="shared" si="94"/>
        <v/>
      </c>
      <c r="Q226" s="359" t="str">
        <f t="shared" si="94"/>
        <v/>
      </c>
      <c r="R226" s="359" t="str">
        <f t="shared" si="94"/>
        <v/>
      </c>
      <c r="S226" s="359" t="str">
        <f t="shared" si="94"/>
        <v/>
      </c>
      <c r="T226" s="359" t="str">
        <f t="shared" si="94"/>
        <v/>
      </c>
      <c r="U226" s="359" t="str">
        <f t="shared" si="94"/>
        <v/>
      </c>
      <c r="V226" s="359" t="str">
        <f t="shared" si="94"/>
        <v/>
      </c>
      <c r="W226" s="359" t="str">
        <f t="shared" si="94"/>
        <v/>
      </c>
      <c r="X226" s="359" t="str">
        <f t="shared" si="94"/>
        <v/>
      </c>
      <c r="Y226" s="359" t="str">
        <f t="shared" si="94"/>
        <v/>
      </c>
      <c r="Z226" s="359" t="str">
        <f t="shared" si="94"/>
        <v/>
      </c>
      <c r="AA226" s="359" t="str">
        <f t="shared" si="94"/>
        <v/>
      </c>
      <c r="AB226" s="359" t="str">
        <f t="shared" si="94"/>
        <v/>
      </c>
      <c r="AC226" s="359" t="str">
        <f t="shared" si="94"/>
        <v/>
      </c>
      <c r="AD226" s="359" t="str">
        <f t="shared" si="94"/>
        <v/>
      </c>
      <c r="AE226" s="359" t="str">
        <f t="shared" si="94"/>
        <v/>
      </c>
      <c r="AF226" s="359" t="str">
        <f t="shared" si="94"/>
        <v/>
      </c>
      <c r="AG226" s="359" t="str">
        <f t="shared" si="94"/>
        <v/>
      </c>
      <c r="AH226" s="359" t="str">
        <f t="shared" si="94"/>
        <v/>
      </c>
      <c r="AI226" s="359" t="str">
        <f t="shared" si="94"/>
        <v/>
      </c>
      <c r="AJ226" s="359" t="str">
        <f t="shared" si="94"/>
        <v/>
      </c>
      <c r="AK226" s="359" t="str">
        <f t="shared" si="94"/>
        <v/>
      </c>
      <c r="AL226" s="359" t="str">
        <f t="shared" si="94"/>
        <v/>
      </c>
      <c r="AM226" s="359" t="str">
        <f t="shared" si="94"/>
        <v/>
      </c>
      <c r="AN226" s="359" t="str">
        <f t="shared" si="94"/>
        <v/>
      </c>
      <c r="AO226" s="359" t="str">
        <f t="shared" si="94"/>
        <v/>
      </c>
      <c r="AP226" s="359" t="str">
        <f t="shared" si="94"/>
        <v/>
      </c>
      <c r="AQ226" s="362" t="str">
        <f t="shared" si="94"/>
        <v/>
      </c>
      <c r="AR226" s="363"/>
    </row>
    <row r="227" spans="1:57" s="344" customFormat="1" ht="14" hidden="1">
      <c r="A227" s="444" t="s">
        <v>360</v>
      </c>
      <c r="B227" s="445"/>
      <c r="C227" s="445"/>
      <c r="D227" s="399"/>
      <c r="E227" s="365">
        <f t="shared" ref="E227:AQ227" si="95">IF(E219="",0,E219)</f>
        <v>0</v>
      </c>
      <c r="F227" s="365">
        <f t="shared" si="95"/>
        <v>0</v>
      </c>
      <c r="G227" s="365">
        <f t="shared" si="95"/>
        <v>0</v>
      </c>
      <c r="H227" s="365">
        <f t="shared" si="95"/>
        <v>0</v>
      </c>
      <c r="I227" s="365">
        <f t="shared" si="95"/>
        <v>0</v>
      </c>
      <c r="J227" s="365">
        <f t="shared" si="95"/>
        <v>0</v>
      </c>
      <c r="K227" s="365">
        <f t="shared" si="95"/>
        <v>0</v>
      </c>
      <c r="L227" s="365">
        <f t="shared" si="95"/>
        <v>0</v>
      </c>
      <c r="M227" s="365">
        <f t="shared" si="95"/>
        <v>0</v>
      </c>
      <c r="N227" s="365">
        <f t="shared" si="95"/>
        <v>0</v>
      </c>
      <c r="O227" s="365">
        <f t="shared" si="95"/>
        <v>0</v>
      </c>
      <c r="P227" s="365">
        <f t="shared" si="95"/>
        <v>0</v>
      </c>
      <c r="Q227" s="365">
        <f t="shared" si="95"/>
        <v>0</v>
      </c>
      <c r="R227" s="365">
        <f t="shared" si="95"/>
        <v>0</v>
      </c>
      <c r="S227" s="365">
        <f t="shared" si="95"/>
        <v>0</v>
      </c>
      <c r="T227" s="365">
        <f t="shared" si="95"/>
        <v>0</v>
      </c>
      <c r="U227" s="365">
        <f t="shared" si="95"/>
        <v>0</v>
      </c>
      <c r="V227" s="365">
        <f t="shared" si="95"/>
        <v>0</v>
      </c>
      <c r="W227" s="365">
        <f t="shared" si="95"/>
        <v>0</v>
      </c>
      <c r="X227" s="365">
        <f t="shared" si="95"/>
        <v>0</v>
      </c>
      <c r="Y227" s="365">
        <f t="shared" si="95"/>
        <v>0</v>
      </c>
      <c r="Z227" s="365">
        <f t="shared" si="95"/>
        <v>0</v>
      </c>
      <c r="AA227" s="365">
        <f t="shared" si="95"/>
        <v>0</v>
      </c>
      <c r="AB227" s="365">
        <f t="shared" si="95"/>
        <v>0</v>
      </c>
      <c r="AC227" s="365">
        <f t="shared" si="95"/>
        <v>0</v>
      </c>
      <c r="AD227" s="365">
        <f t="shared" si="95"/>
        <v>0</v>
      </c>
      <c r="AE227" s="365">
        <f t="shared" si="95"/>
        <v>0</v>
      </c>
      <c r="AF227" s="365">
        <f t="shared" si="95"/>
        <v>0</v>
      </c>
      <c r="AG227" s="365">
        <f t="shared" si="95"/>
        <v>0</v>
      </c>
      <c r="AH227" s="365">
        <f t="shared" si="95"/>
        <v>0</v>
      </c>
      <c r="AI227" s="365">
        <f t="shared" si="95"/>
        <v>0</v>
      </c>
      <c r="AJ227" s="365">
        <f t="shared" si="95"/>
        <v>0</v>
      </c>
      <c r="AK227" s="365">
        <f t="shared" si="95"/>
        <v>0</v>
      </c>
      <c r="AL227" s="365">
        <f t="shared" si="95"/>
        <v>0</v>
      </c>
      <c r="AM227" s="365">
        <f t="shared" si="95"/>
        <v>0</v>
      </c>
      <c r="AN227" s="365">
        <f t="shared" si="95"/>
        <v>0</v>
      </c>
      <c r="AO227" s="365">
        <f t="shared" si="95"/>
        <v>0</v>
      </c>
      <c r="AP227" s="365">
        <f t="shared" si="95"/>
        <v>0</v>
      </c>
      <c r="AQ227" s="366">
        <f t="shared" si="95"/>
        <v>0</v>
      </c>
      <c r="AR227" s="86"/>
    </row>
    <row r="228" spans="1:57" s="344" customFormat="1" ht="14" hidden="1">
      <c r="A228" s="448" t="s">
        <v>361</v>
      </c>
      <c r="B228" s="449"/>
      <c r="C228" s="450"/>
      <c r="D228" s="367">
        <f>SUM(D216:G216)</f>
        <v>0</v>
      </c>
      <c r="E228" s="368">
        <f t="shared" ref="E228:AQ228" si="96">D228+D227</f>
        <v>0</v>
      </c>
      <c r="F228" s="368">
        <f t="shared" si="96"/>
        <v>0</v>
      </c>
      <c r="G228" s="368">
        <f t="shared" si="96"/>
        <v>0</v>
      </c>
      <c r="H228" s="368">
        <f t="shared" si="96"/>
        <v>0</v>
      </c>
      <c r="I228" s="368">
        <f t="shared" si="96"/>
        <v>0</v>
      </c>
      <c r="J228" s="368">
        <f t="shared" si="96"/>
        <v>0</v>
      </c>
      <c r="K228" s="368">
        <f t="shared" si="96"/>
        <v>0</v>
      </c>
      <c r="L228" s="368">
        <f t="shared" si="96"/>
        <v>0</v>
      </c>
      <c r="M228" s="368">
        <f t="shared" si="96"/>
        <v>0</v>
      </c>
      <c r="N228" s="368">
        <f t="shared" si="96"/>
        <v>0</v>
      </c>
      <c r="O228" s="368">
        <f t="shared" si="96"/>
        <v>0</v>
      </c>
      <c r="P228" s="368">
        <f t="shared" si="96"/>
        <v>0</v>
      </c>
      <c r="Q228" s="368">
        <f t="shared" si="96"/>
        <v>0</v>
      </c>
      <c r="R228" s="368">
        <f t="shared" si="96"/>
        <v>0</v>
      </c>
      <c r="S228" s="368">
        <f t="shared" si="96"/>
        <v>0</v>
      </c>
      <c r="T228" s="368">
        <f t="shared" si="96"/>
        <v>0</v>
      </c>
      <c r="U228" s="368">
        <f t="shared" si="96"/>
        <v>0</v>
      </c>
      <c r="V228" s="368">
        <f t="shared" si="96"/>
        <v>0</v>
      </c>
      <c r="W228" s="368">
        <f t="shared" si="96"/>
        <v>0</v>
      </c>
      <c r="X228" s="368">
        <f t="shared" si="96"/>
        <v>0</v>
      </c>
      <c r="Y228" s="368">
        <f t="shared" si="96"/>
        <v>0</v>
      </c>
      <c r="Z228" s="368">
        <f t="shared" si="96"/>
        <v>0</v>
      </c>
      <c r="AA228" s="368">
        <f t="shared" si="96"/>
        <v>0</v>
      </c>
      <c r="AB228" s="368">
        <f t="shared" si="96"/>
        <v>0</v>
      </c>
      <c r="AC228" s="368">
        <f t="shared" si="96"/>
        <v>0</v>
      </c>
      <c r="AD228" s="368">
        <f t="shared" si="96"/>
        <v>0</v>
      </c>
      <c r="AE228" s="368">
        <f t="shared" si="96"/>
        <v>0</v>
      </c>
      <c r="AF228" s="368">
        <f t="shared" si="96"/>
        <v>0</v>
      </c>
      <c r="AG228" s="368">
        <f t="shared" si="96"/>
        <v>0</v>
      </c>
      <c r="AH228" s="368">
        <f t="shared" si="96"/>
        <v>0</v>
      </c>
      <c r="AI228" s="368">
        <f t="shared" si="96"/>
        <v>0</v>
      </c>
      <c r="AJ228" s="368">
        <f t="shared" si="96"/>
        <v>0</v>
      </c>
      <c r="AK228" s="368">
        <f t="shared" si="96"/>
        <v>0</v>
      </c>
      <c r="AL228" s="368">
        <f t="shared" si="96"/>
        <v>0</v>
      </c>
      <c r="AM228" s="368">
        <f t="shared" si="96"/>
        <v>0</v>
      </c>
      <c r="AN228" s="368">
        <f t="shared" si="96"/>
        <v>0</v>
      </c>
      <c r="AO228" s="368">
        <f t="shared" si="96"/>
        <v>0</v>
      </c>
      <c r="AP228" s="368">
        <f t="shared" si="96"/>
        <v>0</v>
      </c>
      <c r="AQ228" s="369">
        <f t="shared" si="96"/>
        <v>0</v>
      </c>
      <c r="AR228"/>
    </row>
    <row r="229" spans="1:57" s="344" customFormat="1" ht="14" hidden="1">
      <c r="A229" s="448" t="s">
        <v>362</v>
      </c>
      <c r="B229" s="449"/>
      <c r="C229" s="450"/>
      <c r="D229" s="370" t="e">
        <f t="shared" ref="D229:AQ229" si="97">(D228)/SUM($D$5:$G$5)*100</f>
        <v>#DIV/0!</v>
      </c>
      <c r="E229" s="370" t="e">
        <f t="shared" si="97"/>
        <v>#DIV/0!</v>
      </c>
      <c r="F229" s="370" t="e">
        <f t="shared" si="97"/>
        <v>#DIV/0!</v>
      </c>
      <c r="G229" s="370" t="e">
        <f t="shared" si="97"/>
        <v>#DIV/0!</v>
      </c>
      <c r="H229" s="370" t="e">
        <f t="shared" si="97"/>
        <v>#DIV/0!</v>
      </c>
      <c r="I229" s="370" t="e">
        <f t="shared" si="97"/>
        <v>#DIV/0!</v>
      </c>
      <c r="J229" s="370" t="e">
        <f t="shared" si="97"/>
        <v>#DIV/0!</v>
      </c>
      <c r="K229" s="370" t="e">
        <f t="shared" si="97"/>
        <v>#DIV/0!</v>
      </c>
      <c r="L229" s="370" t="e">
        <f t="shared" si="97"/>
        <v>#DIV/0!</v>
      </c>
      <c r="M229" s="370" t="e">
        <f t="shared" si="97"/>
        <v>#DIV/0!</v>
      </c>
      <c r="N229" s="370" t="e">
        <f t="shared" si="97"/>
        <v>#DIV/0!</v>
      </c>
      <c r="O229" s="370" t="e">
        <f t="shared" si="97"/>
        <v>#DIV/0!</v>
      </c>
      <c r="P229" s="370" t="e">
        <f t="shared" si="97"/>
        <v>#DIV/0!</v>
      </c>
      <c r="Q229" s="370" t="e">
        <f t="shared" si="97"/>
        <v>#DIV/0!</v>
      </c>
      <c r="R229" s="370" t="e">
        <f t="shared" si="97"/>
        <v>#DIV/0!</v>
      </c>
      <c r="S229" s="370" t="e">
        <f t="shared" si="97"/>
        <v>#DIV/0!</v>
      </c>
      <c r="T229" s="370" t="e">
        <f t="shared" si="97"/>
        <v>#DIV/0!</v>
      </c>
      <c r="U229" s="370" t="e">
        <f t="shared" si="97"/>
        <v>#DIV/0!</v>
      </c>
      <c r="V229" s="370" t="e">
        <f t="shared" si="97"/>
        <v>#DIV/0!</v>
      </c>
      <c r="W229" s="370" t="e">
        <f t="shared" si="97"/>
        <v>#DIV/0!</v>
      </c>
      <c r="X229" s="370" t="e">
        <f t="shared" si="97"/>
        <v>#DIV/0!</v>
      </c>
      <c r="Y229" s="370" t="e">
        <f t="shared" si="97"/>
        <v>#DIV/0!</v>
      </c>
      <c r="Z229" s="370" t="e">
        <f t="shared" si="97"/>
        <v>#DIV/0!</v>
      </c>
      <c r="AA229" s="370" t="e">
        <f t="shared" si="97"/>
        <v>#DIV/0!</v>
      </c>
      <c r="AB229" s="370" t="e">
        <f t="shared" si="97"/>
        <v>#DIV/0!</v>
      </c>
      <c r="AC229" s="370" t="e">
        <f t="shared" si="97"/>
        <v>#DIV/0!</v>
      </c>
      <c r="AD229" s="370" t="e">
        <f t="shared" si="97"/>
        <v>#DIV/0!</v>
      </c>
      <c r="AE229" s="370" t="e">
        <f t="shared" si="97"/>
        <v>#DIV/0!</v>
      </c>
      <c r="AF229" s="370" t="e">
        <f t="shared" si="97"/>
        <v>#DIV/0!</v>
      </c>
      <c r="AG229" s="370" t="e">
        <f t="shared" si="97"/>
        <v>#DIV/0!</v>
      </c>
      <c r="AH229" s="370" t="e">
        <f t="shared" si="97"/>
        <v>#DIV/0!</v>
      </c>
      <c r="AI229" s="370" t="e">
        <f t="shared" si="97"/>
        <v>#DIV/0!</v>
      </c>
      <c r="AJ229" s="370" t="e">
        <f t="shared" si="97"/>
        <v>#DIV/0!</v>
      </c>
      <c r="AK229" s="370" t="e">
        <f t="shared" si="97"/>
        <v>#DIV/0!</v>
      </c>
      <c r="AL229" s="370" t="e">
        <f t="shared" si="97"/>
        <v>#DIV/0!</v>
      </c>
      <c r="AM229" s="370" t="e">
        <f t="shared" si="97"/>
        <v>#DIV/0!</v>
      </c>
      <c r="AN229" s="370" t="e">
        <f t="shared" si="97"/>
        <v>#DIV/0!</v>
      </c>
      <c r="AO229" s="370" t="e">
        <f t="shared" si="97"/>
        <v>#DIV/0!</v>
      </c>
      <c r="AP229" s="370" t="e">
        <f t="shared" si="97"/>
        <v>#DIV/0!</v>
      </c>
      <c r="AQ229" s="371" t="e">
        <f t="shared" si="97"/>
        <v>#DIV/0!</v>
      </c>
      <c r="AR229"/>
    </row>
    <row r="230" spans="1:57" s="344" customFormat="1" ht="14.5" hidden="1" thickBot="1">
      <c r="A230" s="451" t="s">
        <v>362</v>
      </c>
      <c r="B230" s="452"/>
      <c r="C230" s="453"/>
      <c r="D230" s="372" t="str">
        <f t="shared" ref="D230:AQ230" si="98">IFERROR(D229,"")</f>
        <v/>
      </c>
      <c r="E230" s="373" t="str">
        <f t="shared" si="98"/>
        <v/>
      </c>
      <c r="F230" s="373" t="str">
        <f t="shared" si="98"/>
        <v/>
      </c>
      <c r="G230" s="373" t="str">
        <f t="shared" si="98"/>
        <v/>
      </c>
      <c r="H230" s="373" t="str">
        <f t="shared" si="98"/>
        <v/>
      </c>
      <c r="I230" s="373" t="str">
        <f t="shared" si="98"/>
        <v/>
      </c>
      <c r="J230" s="373" t="str">
        <f t="shared" si="98"/>
        <v/>
      </c>
      <c r="K230" s="373" t="str">
        <f t="shared" si="98"/>
        <v/>
      </c>
      <c r="L230" s="373" t="str">
        <f t="shared" si="98"/>
        <v/>
      </c>
      <c r="M230" s="373" t="str">
        <f t="shared" si="98"/>
        <v/>
      </c>
      <c r="N230" s="373" t="str">
        <f t="shared" si="98"/>
        <v/>
      </c>
      <c r="O230" s="373" t="str">
        <f t="shared" si="98"/>
        <v/>
      </c>
      <c r="P230" s="373" t="str">
        <f t="shared" si="98"/>
        <v/>
      </c>
      <c r="Q230" s="373" t="str">
        <f t="shared" si="98"/>
        <v/>
      </c>
      <c r="R230" s="373" t="str">
        <f t="shared" si="98"/>
        <v/>
      </c>
      <c r="S230" s="373" t="str">
        <f t="shared" si="98"/>
        <v/>
      </c>
      <c r="T230" s="373" t="str">
        <f t="shared" si="98"/>
        <v/>
      </c>
      <c r="U230" s="373" t="str">
        <f t="shared" si="98"/>
        <v/>
      </c>
      <c r="V230" s="373" t="str">
        <f t="shared" si="98"/>
        <v/>
      </c>
      <c r="W230" s="373" t="str">
        <f t="shared" si="98"/>
        <v/>
      </c>
      <c r="X230" s="373" t="str">
        <f t="shared" si="98"/>
        <v/>
      </c>
      <c r="Y230" s="373" t="str">
        <f t="shared" si="98"/>
        <v/>
      </c>
      <c r="Z230" s="373" t="str">
        <f t="shared" si="98"/>
        <v/>
      </c>
      <c r="AA230" s="373" t="str">
        <f t="shared" si="98"/>
        <v/>
      </c>
      <c r="AB230" s="373" t="str">
        <f t="shared" si="98"/>
        <v/>
      </c>
      <c r="AC230" s="373" t="str">
        <f t="shared" si="98"/>
        <v/>
      </c>
      <c r="AD230" s="373" t="str">
        <f t="shared" si="98"/>
        <v/>
      </c>
      <c r="AE230" s="373" t="str">
        <f t="shared" si="98"/>
        <v/>
      </c>
      <c r="AF230" s="373" t="str">
        <f t="shared" si="98"/>
        <v/>
      </c>
      <c r="AG230" s="373" t="str">
        <f t="shared" si="98"/>
        <v/>
      </c>
      <c r="AH230" s="373" t="str">
        <f t="shared" si="98"/>
        <v/>
      </c>
      <c r="AI230" s="373" t="str">
        <f t="shared" si="98"/>
        <v/>
      </c>
      <c r="AJ230" s="373" t="str">
        <f t="shared" si="98"/>
        <v/>
      </c>
      <c r="AK230" s="373" t="str">
        <f t="shared" si="98"/>
        <v/>
      </c>
      <c r="AL230" s="373" t="str">
        <f t="shared" si="98"/>
        <v/>
      </c>
      <c r="AM230" s="373" t="str">
        <f t="shared" si="98"/>
        <v/>
      </c>
      <c r="AN230" s="373" t="str">
        <f t="shared" si="98"/>
        <v/>
      </c>
      <c r="AO230" s="373" t="str">
        <f t="shared" si="98"/>
        <v/>
      </c>
      <c r="AP230" s="373" t="str">
        <f t="shared" si="98"/>
        <v/>
      </c>
      <c r="AQ230" s="374" t="str">
        <f t="shared" si="98"/>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 hidden="1"/>
    <row r="233" spans="1:57" s="344" customFormat="1" ht="14" hidden="1">
      <c r="A233" s="454" t="s">
        <v>41</v>
      </c>
      <c r="B233" s="454"/>
      <c r="C233" s="455"/>
      <c r="E233" s="375" t="e">
        <f t="shared" ref="E233:AQ233" si="99">IF(S163="",NA(),S163*(-10))</f>
        <v>#N/A</v>
      </c>
      <c r="F233" s="375" t="e">
        <f t="shared" si="99"/>
        <v>#N/A</v>
      </c>
      <c r="G233" s="375" t="e">
        <f t="shared" si="99"/>
        <v>#N/A</v>
      </c>
      <c r="H233" s="375" t="e">
        <f t="shared" si="99"/>
        <v>#N/A</v>
      </c>
      <c r="I233" s="375" t="e">
        <f t="shared" si="99"/>
        <v>#N/A</v>
      </c>
      <c r="J233" s="375" t="e">
        <f t="shared" si="99"/>
        <v>#N/A</v>
      </c>
      <c r="K233" s="375" t="e">
        <f t="shared" si="99"/>
        <v>#N/A</v>
      </c>
      <c r="L233" s="375" t="e">
        <f t="shared" si="99"/>
        <v>#N/A</v>
      </c>
      <c r="M233" s="375" t="e">
        <f t="shared" si="99"/>
        <v>#N/A</v>
      </c>
      <c r="N233" s="375" t="e">
        <f t="shared" si="99"/>
        <v>#N/A</v>
      </c>
      <c r="O233" s="375" t="e">
        <f t="shared" si="99"/>
        <v>#N/A</v>
      </c>
      <c r="P233" s="375" t="e">
        <f t="shared" si="99"/>
        <v>#N/A</v>
      </c>
      <c r="Q233" s="375" t="e">
        <f t="shared" si="99"/>
        <v>#N/A</v>
      </c>
      <c r="R233" s="375" t="e">
        <f t="shared" si="99"/>
        <v>#N/A</v>
      </c>
      <c r="S233" s="375" t="e">
        <f t="shared" si="99"/>
        <v>#N/A</v>
      </c>
      <c r="T233" s="375" t="e">
        <f t="shared" si="99"/>
        <v>#N/A</v>
      </c>
      <c r="U233" s="375" t="e">
        <f t="shared" si="99"/>
        <v>#N/A</v>
      </c>
      <c r="V233" s="375" t="e">
        <f t="shared" si="99"/>
        <v>#N/A</v>
      </c>
      <c r="W233" s="375" t="e">
        <f t="shared" si="99"/>
        <v>#N/A</v>
      </c>
      <c r="X233" s="375" t="e">
        <f t="shared" si="99"/>
        <v>#N/A</v>
      </c>
      <c r="Y233" s="375" t="e">
        <f t="shared" si="99"/>
        <v>#N/A</v>
      </c>
      <c r="Z233" s="375" t="e">
        <f t="shared" si="99"/>
        <v>#N/A</v>
      </c>
      <c r="AA233" s="375" t="e">
        <f t="shared" si="99"/>
        <v>#N/A</v>
      </c>
      <c r="AB233" s="375" t="e">
        <f t="shared" si="99"/>
        <v>#N/A</v>
      </c>
      <c r="AC233" s="375" t="e">
        <f t="shared" si="99"/>
        <v>#N/A</v>
      </c>
      <c r="AD233" s="375" t="e">
        <f t="shared" si="99"/>
        <v>#N/A</v>
      </c>
      <c r="AE233" s="375" t="e">
        <f t="shared" si="99"/>
        <v>#N/A</v>
      </c>
      <c r="AF233" s="375" t="e">
        <f t="shared" si="99"/>
        <v>#N/A</v>
      </c>
      <c r="AG233" s="375" t="e">
        <f t="shared" si="99"/>
        <v>#N/A</v>
      </c>
      <c r="AH233" s="375" t="e">
        <f t="shared" si="99"/>
        <v>#N/A</v>
      </c>
      <c r="AI233" s="375" t="e">
        <f t="shared" si="99"/>
        <v>#N/A</v>
      </c>
      <c r="AJ233" s="375" t="e">
        <f t="shared" si="99"/>
        <v>#N/A</v>
      </c>
      <c r="AK233" s="375" t="e">
        <f t="shared" si="99"/>
        <v>#N/A</v>
      </c>
      <c r="AL233" s="375" t="e">
        <f t="shared" si="99"/>
        <v>#N/A</v>
      </c>
      <c r="AM233" s="375" t="e">
        <f t="shared" si="99"/>
        <v>#N/A</v>
      </c>
      <c r="AN233" s="375" t="e">
        <f t="shared" si="99"/>
        <v>#N/A</v>
      </c>
      <c r="AO233" s="375" t="e">
        <f t="shared" si="99"/>
        <v>#N/A</v>
      </c>
      <c r="AP233" s="375" t="e">
        <f t="shared" si="99"/>
        <v>#N/A</v>
      </c>
      <c r="AQ233" s="375" t="e">
        <f t="shared" si="99"/>
        <v>#N/A</v>
      </c>
    </row>
    <row r="234" spans="1:57" s="344" customFormat="1" ht="14" hidden="1">
      <c r="A234" s="376"/>
      <c r="B234" s="433" t="s">
        <v>32</v>
      </c>
      <c r="C234" s="435"/>
      <c r="E234" s="377" t="e">
        <f t="shared" ref="E234:AQ234" si="100">IF(S163="",NA(),ROUND(1443/(1443+E233),4))</f>
        <v>#N/A</v>
      </c>
      <c r="F234" s="377" t="e">
        <f t="shared" si="100"/>
        <v>#N/A</v>
      </c>
      <c r="G234" s="377" t="e">
        <f t="shared" si="100"/>
        <v>#N/A</v>
      </c>
      <c r="H234" s="377" t="e">
        <f t="shared" si="100"/>
        <v>#N/A</v>
      </c>
      <c r="I234" s="377" t="e">
        <f t="shared" si="100"/>
        <v>#N/A</v>
      </c>
      <c r="J234" s="377" t="e">
        <f t="shared" si="100"/>
        <v>#N/A</v>
      </c>
      <c r="K234" s="377" t="e">
        <f t="shared" si="100"/>
        <v>#N/A</v>
      </c>
      <c r="L234" s="377" t="e">
        <f t="shared" si="100"/>
        <v>#N/A</v>
      </c>
      <c r="M234" s="377" t="e">
        <f t="shared" si="100"/>
        <v>#N/A</v>
      </c>
      <c r="N234" s="377" t="e">
        <f t="shared" si="100"/>
        <v>#N/A</v>
      </c>
      <c r="O234" s="377" t="e">
        <f t="shared" si="100"/>
        <v>#N/A</v>
      </c>
      <c r="P234" s="377" t="e">
        <f t="shared" si="100"/>
        <v>#N/A</v>
      </c>
      <c r="Q234" s="377" t="e">
        <f t="shared" si="100"/>
        <v>#N/A</v>
      </c>
      <c r="R234" s="377" t="e">
        <f t="shared" si="100"/>
        <v>#N/A</v>
      </c>
      <c r="S234" s="377" t="e">
        <f t="shared" si="100"/>
        <v>#N/A</v>
      </c>
      <c r="T234" s="377" t="e">
        <f t="shared" si="100"/>
        <v>#N/A</v>
      </c>
      <c r="U234" s="377" t="e">
        <f t="shared" si="100"/>
        <v>#N/A</v>
      </c>
      <c r="V234" s="377" t="e">
        <f t="shared" si="100"/>
        <v>#N/A</v>
      </c>
      <c r="W234" s="377" t="e">
        <f t="shared" si="100"/>
        <v>#N/A</v>
      </c>
      <c r="X234" s="377" t="e">
        <f t="shared" si="100"/>
        <v>#N/A</v>
      </c>
      <c r="Y234" s="377" t="e">
        <f t="shared" si="100"/>
        <v>#N/A</v>
      </c>
      <c r="Z234" s="377" t="e">
        <f t="shared" si="100"/>
        <v>#N/A</v>
      </c>
      <c r="AA234" s="377" t="e">
        <f t="shared" si="100"/>
        <v>#N/A</v>
      </c>
      <c r="AB234" s="377" t="e">
        <f t="shared" si="100"/>
        <v>#N/A</v>
      </c>
      <c r="AC234" s="377" t="e">
        <f t="shared" si="100"/>
        <v>#N/A</v>
      </c>
      <c r="AD234" s="377" t="e">
        <f t="shared" si="100"/>
        <v>#N/A</v>
      </c>
      <c r="AE234" s="377" t="e">
        <f t="shared" si="100"/>
        <v>#N/A</v>
      </c>
      <c r="AF234" s="377" t="e">
        <f t="shared" si="100"/>
        <v>#N/A</v>
      </c>
      <c r="AG234" s="377" t="e">
        <f t="shared" si="100"/>
        <v>#N/A</v>
      </c>
      <c r="AH234" s="377" t="e">
        <f t="shared" si="100"/>
        <v>#N/A</v>
      </c>
      <c r="AI234" s="377" t="e">
        <f t="shared" si="100"/>
        <v>#N/A</v>
      </c>
      <c r="AJ234" s="377" t="e">
        <f t="shared" si="100"/>
        <v>#N/A</v>
      </c>
      <c r="AK234" s="377" t="e">
        <f t="shared" si="100"/>
        <v>#N/A</v>
      </c>
      <c r="AL234" s="377" t="e">
        <f t="shared" si="100"/>
        <v>#N/A</v>
      </c>
      <c r="AM234" s="377" t="e">
        <f t="shared" si="100"/>
        <v>#N/A</v>
      </c>
      <c r="AN234" s="377" t="e">
        <f t="shared" si="100"/>
        <v>#N/A</v>
      </c>
      <c r="AO234" s="377" t="e">
        <f t="shared" si="100"/>
        <v>#N/A</v>
      </c>
      <c r="AP234" s="377" t="e">
        <f t="shared" si="100"/>
        <v>#N/A</v>
      </c>
      <c r="AQ234" s="377" t="e">
        <f t="shared" si="100"/>
        <v>#N/A</v>
      </c>
    </row>
    <row r="235" spans="1:57" s="344" customFormat="1" ht="14" hidden="1">
      <c r="A235" s="376"/>
      <c r="B235" s="433" t="s">
        <v>33</v>
      </c>
      <c r="C235" s="435"/>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 hidden="1">
      <c r="A236" s="433" t="s">
        <v>3</v>
      </c>
      <c r="B236" s="433"/>
      <c r="C236" s="433"/>
      <c r="E236" s="378" t="e">
        <f t="shared" ref="E236:AQ236" si="101">IFERROR(ROUNDDOWN((E234-E235)*260+0.21,1),NA())</f>
        <v>#N/A</v>
      </c>
      <c r="F236" s="378" t="e">
        <f>IFERROR(ROUNDDOWN((F234-F235)*260+0.21,1),NA())</f>
        <v>#N/A</v>
      </c>
      <c r="G236" s="378" t="e">
        <f t="shared" si="101"/>
        <v>#N/A</v>
      </c>
      <c r="H236" s="378" t="e">
        <f t="shared" si="101"/>
        <v>#N/A</v>
      </c>
      <c r="I236" s="378" t="e">
        <f t="shared" si="101"/>
        <v>#N/A</v>
      </c>
      <c r="J236" s="378" t="e">
        <f t="shared" si="101"/>
        <v>#N/A</v>
      </c>
      <c r="K236" s="378" t="e">
        <f>IFERROR(ROUNDDOWN((K234-K235)*260+0.21,1),NA())</f>
        <v>#N/A</v>
      </c>
      <c r="L236" s="378" t="e">
        <f t="shared" si="101"/>
        <v>#N/A</v>
      </c>
      <c r="M236" s="378" t="e">
        <f t="shared" si="101"/>
        <v>#N/A</v>
      </c>
      <c r="N236" s="378" t="e">
        <f>IFERROR(ROUNDDOWN((N234-N235)*260+0.21,1),NA())</f>
        <v>#N/A</v>
      </c>
      <c r="O236" s="378" t="e">
        <f t="shared" si="101"/>
        <v>#N/A</v>
      </c>
      <c r="P236" s="378" t="e">
        <f t="shared" si="101"/>
        <v>#N/A</v>
      </c>
      <c r="Q236" s="378" t="e">
        <f t="shared" si="101"/>
        <v>#N/A</v>
      </c>
      <c r="R236" s="378" t="e">
        <f t="shared" si="101"/>
        <v>#N/A</v>
      </c>
      <c r="S236" s="378" t="e">
        <f t="shared" si="101"/>
        <v>#N/A</v>
      </c>
      <c r="T236" s="378" t="e">
        <f t="shared" si="101"/>
        <v>#N/A</v>
      </c>
      <c r="U236" s="378" t="e">
        <f t="shared" si="101"/>
        <v>#N/A</v>
      </c>
      <c r="V236" s="378" t="e">
        <f t="shared" si="101"/>
        <v>#N/A</v>
      </c>
      <c r="W236" s="378" t="e">
        <f t="shared" si="101"/>
        <v>#N/A</v>
      </c>
      <c r="X236" s="378" t="e">
        <f t="shared" si="101"/>
        <v>#N/A</v>
      </c>
      <c r="Y236" s="378" t="e">
        <f t="shared" si="101"/>
        <v>#N/A</v>
      </c>
      <c r="Z236" s="378" t="e">
        <f t="shared" si="101"/>
        <v>#N/A</v>
      </c>
      <c r="AA236" s="378" t="e">
        <f t="shared" si="101"/>
        <v>#N/A</v>
      </c>
      <c r="AB236" s="378" t="e">
        <f t="shared" si="101"/>
        <v>#N/A</v>
      </c>
      <c r="AC236" s="378" t="e">
        <f t="shared" si="101"/>
        <v>#N/A</v>
      </c>
      <c r="AD236" s="378" t="e">
        <f t="shared" si="101"/>
        <v>#N/A</v>
      </c>
      <c r="AE236" s="378" t="e">
        <f t="shared" si="101"/>
        <v>#N/A</v>
      </c>
      <c r="AF236" s="378" t="e">
        <f t="shared" si="101"/>
        <v>#N/A</v>
      </c>
      <c r="AG236" s="378" t="e">
        <f t="shared" si="101"/>
        <v>#N/A</v>
      </c>
      <c r="AH236" s="378" t="e">
        <f t="shared" si="101"/>
        <v>#N/A</v>
      </c>
      <c r="AI236" s="378" t="e">
        <f t="shared" si="101"/>
        <v>#N/A</v>
      </c>
      <c r="AJ236" s="378" t="e">
        <f t="shared" si="101"/>
        <v>#N/A</v>
      </c>
      <c r="AK236" s="378" t="e">
        <f t="shared" si="101"/>
        <v>#N/A</v>
      </c>
      <c r="AL236" s="378" t="e">
        <f t="shared" si="101"/>
        <v>#N/A</v>
      </c>
      <c r="AM236" s="378" t="e">
        <f t="shared" si="101"/>
        <v>#N/A</v>
      </c>
      <c r="AN236" s="378" t="e">
        <f t="shared" si="101"/>
        <v>#N/A</v>
      </c>
      <c r="AO236" s="378" t="e">
        <f t="shared" si="101"/>
        <v>#N/A</v>
      </c>
      <c r="AP236" s="378" t="e">
        <f t="shared" si="101"/>
        <v>#N/A</v>
      </c>
      <c r="AQ236" s="378" t="e">
        <f t="shared" si="101"/>
        <v>#N/A</v>
      </c>
    </row>
    <row r="237" spans="1:57" s="344" customFormat="1" ht="14" hidden="1">
      <c r="A237" s="433" t="s">
        <v>383</v>
      </c>
      <c r="B237" s="433"/>
      <c r="C237" s="433"/>
      <c r="E237" s="379" t="e">
        <f t="shared" ref="E237:AQ237" si="102">IF(E222=0,NA(),ROUNDDOWN(E222*1.5848,1))</f>
        <v>#N/A</v>
      </c>
      <c r="F237" s="379" t="e">
        <f t="shared" si="102"/>
        <v>#N/A</v>
      </c>
      <c r="G237" s="379" t="e">
        <f t="shared" si="102"/>
        <v>#N/A</v>
      </c>
      <c r="H237" s="379" t="e">
        <f t="shared" si="102"/>
        <v>#N/A</v>
      </c>
      <c r="I237" s="379" t="e">
        <f t="shared" si="102"/>
        <v>#N/A</v>
      </c>
      <c r="J237" s="379" t="e">
        <f t="shared" si="102"/>
        <v>#N/A</v>
      </c>
      <c r="K237" s="379" t="e">
        <f t="shared" si="102"/>
        <v>#N/A</v>
      </c>
      <c r="L237" s="379" t="e">
        <f t="shared" si="102"/>
        <v>#N/A</v>
      </c>
      <c r="M237" s="379" t="e">
        <f t="shared" si="102"/>
        <v>#N/A</v>
      </c>
      <c r="N237" s="379" t="e">
        <f t="shared" si="102"/>
        <v>#N/A</v>
      </c>
      <c r="O237" s="379" t="e">
        <f t="shared" si="102"/>
        <v>#N/A</v>
      </c>
      <c r="P237" s="379" t="e">
        <f t="shared" si="102"/>
        <v>#N/A</v>
      </c>
      <c r="Q237" s="379" t="e">
        <f t="shared" si="102"/>
        <v>#N/A</v>
      </c>
      <c r="R237" s="379" t="e">
        <f t="shared" si="102"/>
        <v>#N/A</v>
      </c>
      <c r="S237" s="379" t="e">
        <f t="shared" si="102"/>
        <v>#N/A</v>
      </c>
      <c r="T237" s="379" t="e">
        <f t="shared" si="102"/>
        <v>#N/A</v>
      </c>
      <c r="U237" s="379" t="e">
        <f t="shared" si="102"/>
        <v>#N/A</v>
      </c>
      <c r="V237" s="379" t="e">
        <f t="shared" si="102"/>
        <v>#N/A</v>
      </c>
      <c r="W237" s="379" t="e">
        <f t="shared" si="102"/>
        <v>#N/A</v>
      </c>
      <c r="X237" s="379" t="e">
        <f t="shared" si="102"/>
        <v>#N/A</v>
      </c>
      <c r="Y237" s="379" t="e">
        <f t="shared" si="102"/>
        <v>#N/A</v>
      </c>
      <c r="Z237" s="379" t="e">
        <f t="shared" si="102"/>
        <v>#N/A</v>
      </c>
      <c r="AA237" s="379" t="e">
        <f t="shared" si="102"/>
        <v>#N/A</v>
      </c>
      <c r="AB237" s="379" t="e">
        <f t="shared" si="102"/>
        <v>#N/A</v>
      </c>
      <c r="AC237" s="379" t="e">
        <f t="shared" si="102"/>
        <v>#N/A</v>
      </c>
      <c r="AD237" s="379" t="e">
        <f t="shared" si="102"/>
        <v>#N/A</v>
      </c>
      <c r="AE237" s="379" t="e">
        <f t="shared" si="102"/>
        <v>#N/A</v>
      </c>
      <c r="AF237" s="379" t="e">
        <f t="shared" si="102"/>
        <v>#N/A</v>
      </c>
      <c r="AG237" s="379" t="e">
        <f t="shared" si="102"/>
        <v>#N/A</v>
      </c>
      <c r="AH237" s="379" t="e">
        <f t="shared" si="102"/>
        <v>#N/A</v>
      </c>
      <c r="AI237" s="379" t="e">
        <f t="shared" si="102"/>
        <v>#N/A</v>
      </c>
      <c r="AJ237" s="379" t="e">
        <f t="shared" si="102"/>
        <v>#N/A</v>
      </c>
      <c r="AK237" s="379" t="e">
        <f t="shared" si="102"/>
        <v>#N/A</v>
      </c>
      <c r="AL237" s="379" t="e">
        <f t="shared" si="102"/>
        <v>#N/A</v>
      </c>
      <c r="AM237" s="379" t="e">
        <f t="shared" si="102"/>
        <v>#N/A</v>
      </c>
      <c r="AN237" s="379" t="e">
        <f t="shared" si="102"/>
        <v>#N/A</v>
      </c>
      <c r="AO237" s="379" t="e">
        <f t="shared" si="102"/>
        <v>#N/A</v>
      </c>
      <c r="AP237" s="379" t="e">
        <f t="shared" si="102"/>
        <v>#N/A</v>
      </c>
      <c r="AQ237" s="379" t="e">
        <f t="shared" si="102"/>
        <v>#N/A</v>
      </c>
    </row>
    <row r="238" spans="1:57" s="344" customFormat="1" ht="14" hidden="1">
      <c r="A238" s="433" t="s">
        <v>146</v>
      </c>
      <c r="B238" s="433"/>
      <c r="C238" s="433"/>
      <c r="E238" s="379" t="e">
        <f t="shared" ref="E238:AQ238" si="103">IF(E236="",NA(),ROUNDDOWN(E236+E237,1))</f>
        <v>#N/A</v>
      </c>
      <c r="F238" s="379" t="e">
        <f>IF(F236="",NA(),ROUNDDOWN(F236+F237,1))</f>
        <v>#N/A</v>
      </c>
      <c r="G238" s="379" t="e">
        <f t="shared" si="103"/>
        <v>#N/A</v>
      </c>
      <c r="H238" s="379" t="e">
        <f t="shared" si="103"/>
        <v>#N/A</v>
      </c>
      <c r="I238" s="379" t="e">
        <f t="shared" si="103"/>
        <v>#N/A</v>
      </c>
      <c r="J238" s="379" t="e">
        <f t="shared" si="103"/>
        <v>#N/A</v>
      </c>
      <c r="K238" s="379" t="e">
        <f t="shared" si="103"/>
        <v>#N/A</v>
      </c>
      <c r="L238" s="379" t="e">
        <f t="shared" si="103"/>
        <v>#N/A</v>
      </c>
      <c r="M238" s="379" t="e">
        <f t="shared" si="103"/>
        <v>#N/A</v>
      </c>
      <c r="N238" s="379" t="e">
        <f>IF(N236="",NA(),ROUNDDOWN(N236+N237,1))</f>
        <v>#N/A</v>
      </c>
      <c r="O238" s="379" t="e">
        <f t="shared" si="103"/>
        <v>#N/A</v>
      </c>
      <c r="P238" s="379" t="e">
        <f t="shared" si="103"/>
        <v>#N/A</v>
      </c>
      <c r="Q238" s="379" t="e">
        <f t="shared" si="103"/>
        <v>#N/A</v>
      </c>
      <c r="R238" s="379" t="e">
        <f t="shared" si="103"/>
        <v>#N/A</v>
      </c>
      <c r="S238" s="379" t="e">
        <f t="shared" si="103"/>
        <v>#N/A</v>
      </c>
      <c r="T238" s="379" t="e">
        <f t="shared" si="103"/>
        <v>#N/A</v>
      </c>
      <c r="U238" s="379" t="e">
        <f t="shared" si="103"/>
        <v>#N/A</v>
      </c>
      <c r="V238" s="379" t="e">
        <f t="shared" si="103"/>
        <v>#N/A</v>
      </c>
      <c r="W238" s="379" t="e">
        <f t="shared" si="103"/>
        <v>#N/A</v>
      </c>
      <c r="X238" s="379" t="e">
        <f t="shared" si="103"/>
        <v>#N/A</v>
      </c>
      <c r="Y238" s="379" t="e">
        <f t="shared" si="103"/>
        <v>#N/A</v>
      </c>
      <c r="Z238" s="379" t="e">
        <f t="shared" si="103"/>
        <v>#N/A</v>
      </c>
      <c r="AA238" s="379" t="e">
        <f t="shared" si="103"/>
        <v>#N/A</v>
      </c>
      <c r="AB238" s="379" t="e">
        <f t="shared" si="103"/>
        <v>#N/A</v>
      </c>
      <c r="AC238" s="379" t="e">
        <f t="shared" si="103"/>
        <v>#N/A</v>
      </c>
      <c r="AD238" s="379" t="e">
        <f t="shared" si="103"/>
        <v>#N/A</v>
      </c>
      <c r="AE238" s="379" t="e">
        <f t="shared" si="103"/>
        <v>#N/A</v>
      </c>
      <c r="AF238" s="379" t="e">
        <f t="shared" si="103"/>
        <v>#N/A</v>
      </c>
      <c r="AG238" s="379" t="e">
        <f t="shared" si="103"/>
        <v>#N/A</v>
      </c>
      <c r="AH238" s="379" t="e">
        <f t="shared" si="103"/>
        <v>#N/A</v>
      </c>
      <c r="AI238" s="379" t="e">
        <f t="shared" si="103"/>
        <v>#N/A</v>
      </c>
      <c r="AJ238" s="379" t="e">
        <f t="shared" si="103"/>
        <v>#N/A</v>
      </c>
      <c r="AK238" s="379" t="e">
        <f t="shared" si="103"/>
        <v>#N/A</v>
      </c>
      <c r="AL238" s="379" t="e">
        <f t="shared" si="103"/>
        <v>#N/A</v>
      </c>
      <c r="AM238" s="379" t="e">
        <f t="shared" si="103"/>
        <v>#N/A</v>
      </c>
      <c r="AN238" s="379" t="e">
        <f t="shared" si="103"/>
        <v>#N/A</v>
      </c>
      <c r="AO238" s="379" t="e">
        <f t="shared" si="103"/>
        <v>#N/A</v>
      </c>
      <c r="AP238" s="379" t="e">
        <f t="shared" si="103"/>
        <v>#N/A</v>
      </c>
      <c r="AQ238" s="379" t="e">
        <f t="shared" si="103"/>
        <v>#N/A</v>
      </c>
    </row>
    <row r="239" spans="1:57" s="344" customFormat="1" ht="14" hidden="1">
      <c r="A239" s="433" t="s">
        <v>182</v>
      </c>
      <c r="B239" s="433"/>
      <c r="C239" s="433"/>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04">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04"/>
        <v>#DIV/0!</v>
      </c>
      <c r="H239" s="380" t="e">
        <f t="shared" ca="1" si="104"/>
        <v>#DIV/0!</v>
      </c>
      <c r="I239" s="380" t="e">
        <f t="shared" ca="1" si="104"/>
        <v>#DIV/0!</v>
      </c>
      <c r="J239" s="380" t="e">
        <f t="shared" ca="1" si="104"/>
        <v>#DIV/0!</v>
      </c>
      <c r="K239" s="380" t="e">
        <f t="shared" ca="1" si="104"/>
        <v>#DIV/0!</v>
      </c>
      <c r="L239" s="380" t="e">
        <f t="shared" ca="1" si="104"/>
        <v>#DIV/0!</v>
      </c>
      <c r="M239" s="380" t="e">
        <f t="shared" ca="1" si="104"/>
        <v>#DIV/0!</v>
      </c>
      <c r="N239" s="380" t="e">
        <f t="shared" ca="1" si="104"/>
        <v>#DIV/0!</v>
      </c>
      <c r="O239" s="380" t="e">
        <f t="shared" ca="1" si="104"/>
        <v>#DIV/0!</v>
      </c>
      <c r="P239" s="380" t="e">
        <f t="shared" ca="1" si="104"/>
        <v>#DIV/0!</v>
      </c>
      <c r="Q239" s="380" t="e">
        <f t="shared" ca="1" si="104"/>
        <v>#DIV/0!</v>
      </c>
      <c r="R239" s="380" t="e">
        <f t="shared" ca="1" si="104"/>
        <v>#DIV/0!</v>
      </c>
      <c r="S239" s="380" t="e">
        <f t="shared" ca="1" si="104"/>
        <v>#DIV/0!</v>
      </c>
      <c r="T239" s="380" t="e">
        <f t="shared" ca="1" si="104"/>
        <v>#DIV/0!</v>
      </c>
      <c r="U239" s="380" t="e">
        <f t="shared" ca="1" si="104"/>
        <v>#DIV/0!</v>
      </c>
      <c r="V239" s="380" t="e">
        <f t="shared" ca="1" si="104"/>
        <v>#DIV/0!</v>
      </c>
      <c r="W239" s="380" t="e">
        <f t="shared" ca="1" si="104"/>
        <v>#DIV/0!</v>
      </c>
      <c r="X239" s="380" t="e">
        <f t="shared" ca="1" si="104"/>
        <v>#DIV/0!</v>
      </c>
      <c r="Y239" s="380" t="e">
        <f t="shared" ca="1" si="104"/>
        <v>#DIV/0!</v>
      </c>
      <c r="Z239" s="380" t="e">
        <f t="shared" ca="1" si="104"/>
        <v>#DIV/0!</v>
      </c>
      <c r="AA239" s="380" t="e">
        <f t="shared" ca="1" si="104"/>
        <v>#DIV/0!</v>
      </c>
      <c r="AB239" s="380" t="e">
        <f t="shared" ca="1" si="104"/>
        <v>#DIV/0!</v>
      </c>
      <c r="AC239" s="380" t="e">
        <f t="shared" ca="1" si="104"/>
        <v>#DIV/0!</v>
      </c>
      <c r="AD239" s="380" t="e">
        <f t="shared" ca="1" si="104"/>
        <v>#DIV/0!</v>
      </c>
      <c r="AE239" s="380" t="e">
        <f t="shared" ca="1" si="104"/>
        <v>#DIV/0!</v>
      </c>
      <c r="AF239" s="380" t="e">
        <f t="shared" ca="1" si="104"/>
        <v>#DIV/0!</v>
      </c>
      <c r="AG239" s="380" t="e">
        <f t="shared" ca="1" si="104"/>
        <v>#DIV/0!</v>
      </c>
      <c r="AH239" s="380" t="e">
        <f t="shared" ca="1" si="104"/>
        <v>#DIV/0!</v>
      </c>
      <c r="AI239" s="380" t="e">
        <f t="shared" ca="1" si="104"/>
        <v>#DIV/0!</v>
      </c>
      <c r="AJ239" s="380" t="e">
        <f t="shared" ca="1" si="104"/>
        <v>#DIV/0!</v>
      </c>
      <c r="AK239" s="380" t="e">
        <f t="shared" ca="1" si="104"/>
        <v>#DIV/0!</v>
      </c>
      <c r="AL239" s="380" t="e">
        <f t="shared" ca="1" si="104"/>
        <v>#DIV/0!</v>
      </c>
      <c r="AM239" s="380" t="e">
        <f t="shared" ca="1" si="104"/>
        <v>#DIV/0!</v>
      </c>
      <c r="AN239" s="380" t="e">
        <f t="shared" ca="1" si="104"/>
        <v>#DIV/0!</v>
      </c>
      <c r="AO239" s="380" t="e">
        <f t="shared" ca="1" si="104"/>
        <v>#DIV/0!</v>
      </c>
      <c r="AP239" s="380" t="e">
        <f t="shared" ca="1" si="104"/>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 hidden="1">
      <c r="A240" s="434" t="s">
        <v>384</v>
      </c>
      <c r="B240" s="433"/>
      <c r="C240" s="435"/>
      <c r="E240" s="381" t="e">
        <f ca="1">IF(E239=0,NA(),ROUND(E239*1.5848,1))</f>
        <v>#DIV/0!</v>
      </c>
      <c r="F240" s="381" t="e">
        <f ca="1">IF(F239=0,NA(),ROUND(F239*1.5848,1))</f>
        <v>#DIV/0!</v>
      </c>
      <c r="G240" s="381" t="e">
        <f t="shared" ref="G240:AQ240" ca="1" si="105">IF(G239=0,NA(),ROUND(G239*1.5848,1))</f>
        <v>#DIV/0!</v>
      </c>
      <c r="H240" s="381" t="e">
        <f t="shared" ca="1" si="105"/>
        <v>#DIV/0!</v>
      </c>
      <c r="I240" s="381" t="e">
        <f t="shared" ca="1" si="105"/>
        <v>#DIV/0!</v>
      </c>
      <c r="J240" s="381" t="e">
        <f t="shared" ca="1" si="105"/>
        <v>#DIV/0!</v>
      </c>
      <c r="K240" s="381" t="e">
        <f t="shared" ca="1" si="105"/>
        <v>#DIV/0!</v>
      </c>
      <c r="L240" s="381" t="e">
        <f t="shared" ca="1" si="105"/>
        <v>#DIV/0!</v>
      </c>
      <c r="M240" s="381" t="e">
        <f t="shared" ca="1" si="105"/>
        <v>#DIV/0!</v>
      </c>
      <c r="N240" s="381" t="e">
        <f t="shared" ca="1" si="105"/>
        <v>#DIV/0!</v>
      </c>
      <c r="O240" s="381" t="e">
        <f t="shared" ca="1" si="105"/>
        <v>#DIV/0!</v>
      </c>
      <c r="P240" s="381" t="e">
        <f t="shared" ca="1" si="105"/>
        <v>#DIV/0!</v>
      </c>
      <c r="Q240" s="381" t="e">
        <f t="shared" ca="1" si="105"/>
        <v>#DIV/0!</v>
      </c>
      <c r="R240" s="381" t="e">
        <f t="shared" ca="1" si="105"/>
        <v>#DIV/0!</v>
      </c>
      <c r="S240" s="381" t="e">
        <f t="shared" ca="1" si="105"/>
        <v>#DIV/0!</v>
      </c>
      <c r="T240" s="381" t="e">
        <f t="shared" ca="1" si="105"/>
        <v>#DIV/0!</v>
      </c>
      <c r="U240" s="381" t="e">
        <f t="shared" ca="1" si="105"/>
        <v>#DIV/0!</v>
      </c>
      <c r="V240" s="381" t="e">
        <f t="shared" ca="1" si="105"/>
        <v>#DIV/0!</v>
      </c>
      <c r="W240" s="381" t="e">
        <f t="shared" ca="1" si="105"/>
        <v>#DIV/0!</v>
      </c>
      <c r="X240" s="381" t="e">
        <f t="shared" ca="1" si="105"/>
        <v>#DIV/0!</v>
      </c>
      <c r="Y240" s="381" t="e">
        <f t="shared" ca="1" si="105"/>
        <v>#DIV/0!</v>
      </c>
      <c r="Z240" s="381" t="e">
        <f t="shared" ca="1" si="105"/>
        <v>#DIV/0!</v>
      </c>
      <c r="AA240" s="381" t="e">
        <f t="shared" ca="1" si="105"/>
        <v>#DIV/0!</v>
      </c>
      <c r="AB240" s="381" t="e">
        <f t="shared" ca="1" si="105"/>
        <v>#DIV/0!</v>
      </c>
      <c r="AC240" s="381" t="e">
        <f t="shared" ca="1" si="105"/>
        <v>#DIV/0!</v>
      </c>
      <c r="AD240" s="381" t="e">
        <f t="shared" ca="1" si="105"/>
        <v>#DIV/0!</v>
      </c>
      <c r="AE240" s="381" t="e">
        <f t="shared" ca="1" si="105"/>
        <v>#DIV/0!</v>
      </c>
      <c r="AF240" s="381" t="e">
        <f t="shared" ca="1" si="105"/>
        <v>#DIV/0!</v>
      </c>
      <c r="AG240" s="381" t="e">
        <f t="shared" ca="1" si="105"/>
        <v>#DIV/0!</v>
      </c>
      <c r="AH240" s="381" t="e">
        <f t="shared" ca="1" si="105"/>
        <v>#DIV/0!</v>
      </c>
      <c r="AI240" s="381" t="e">
        <f t="shared" ca="1" si="105"/>
        <v>#DIV/0!</v>
      </c>
      <c r="AJ240" s="381" t="e">
        <f t="shared" ca="1" si="105"/>
        <v>#DIV/0!</v>
      </c>
      <c r="AK240" s="381" t="e">
        <f t="shared" ca="1" si="105"/>
        <v>#DIV/0!</v>
      </c>
      <c r="AL240" s="381" t="e">
        <f t="shared" ca="1" si="105"/>
        <v>#DIV/0!</v>
      </c>
      <c r="AM240" s="381" t="e">
        <f t="shared" ca="1" si="105"/>
        <v>#DIV/0!</v>
      </c>
      <c r="AN240" s="381" t="e">
        <f t="shared" ca="1" si="105"/>
        <v>#DIV/0!</v>
      </c>
      <c r="AO240" s="381" t="e">
        <f t="shared" ca="1" si="105"/>
        <v>#DIV/0!</v>
      </c>
      <c r="AP240" s="381" t="e">
        <f t="shared" ca="1" si="105"/>
        <v>#DIV/0!</v>
      </c>
      <c r="AQ240" s="381" t="e">
        <f t="shared" ca="1" si="105"/>
        <v>#DIV/0!</v>
      </c>
    </row>
    <row r="241" spans="1:60" s="344" customFormat="1" ht="14" hidden="1">
      <c r="A241" s="434" t="s">
        <v>385</v>
      </c>
      <c r="B241" s="433"/>
      <c r="C241" s="435"/>
      <c r="E241" s="381" t="e">
        <f>IF(E242="",NA(),ROUND(E242-E240,1))</f>
        <v>#N/A</v>
      </c>
      <c r="F241" s="381" t="e">
        <f>IF(F242="",NA(),ROUND(F242-F240,1))</f>
        <v>#N/A</v>
      </c>
      <c r="G241" s="381" t="e">
        <f t="shared" ref="G241:AQ241" si="106">IF(G242="",NA(),ROUND(G242-G240,1))</f>
        <v>#N/A</v>
      </c>
      <c r="H241" s="381" t="e">
        <f t="shared" si="106"/>
        <v>#N/A</v>
      </c>
      <c r="I241" s="381" t="e">
        <f t="shared" si="106"/>
        <v>#N/A</v>
      </c>
      <c r="J241" s="381" t="e">
        <f t="shared" si="106"/>
        <v>#N/A</v>
      </c>
      <c r="K241" s="381" t="e">
        <f t="shared" si="106"/>
        <v>#N/A</v>
      </c>
      <c r="L241" s="381" t="e">
        <f t="shared" si="106"/>
        <v>#N/A</v>
      </c>
      <c r="M241" s="381" t="e">
        <f t="shared" si="106"/>
        <v>#N/A</v>
      </c>
      <c r="N241" s="381" t="e">
        <f t="shared" si="106"/>
        <v>#N/A</v>
      </c>
      <c r="O241" s="381" t="e">
        <f t="shared" si="106"/>
        <v>#N/A</v>
      </c>
      <c r="P241" s="381" t="e">
        <f t="shared" si="106"/>
        <v>#N/A</v>
      </c>
      <c r="Q241" s="381" t="e">
        <f t="shared" si="106"/>
        <v>#N/A</v>
      </c>
      <c r="R241" s="381" t="e">
        <f t="shared" si="106"/>
        <v>#N/A</v>
      </c>
      <c r="S241" s="381" t="e">
        <f t="shared" si="106"/>
        <v>#N/A</v>
      </c>
      <c r="T241" s="381" t="e">
        <f t="shared" si="106"/>
        <v>#N/A</v>
      </c>
      <c r="U241" s="381" t="e">
        <f t="shared" si="106"/>
        <v>#N/A</v>
      </c>
      <c r="V241" s="381" t="e">
        <f t="shared" si="106"/>
        <v>#N/A</v>
      </c>
      <c r="W241" s="381" t="e">
        <f t="shared" si="106"/>
        <v>#N/A</v>
      </c>
      <c r="X241" s="381" t="e">
        <f t="shared" si="106"/>
        <v>#N/A</v>
      </c>
      <c r="Y241" s="381" t="e">
        <f t="shared" si="106"/>
        <v>#N/A</v>
      </c>
      <c r="Z241" s="381" t="e">
        <f t="shared" si="106"/>
        <v>#N/A</v>
      </c>
      <c r="AA241" s="381" t="e">
        <f t="shared" si="106"/>
        <v>#N/A</v>
      </c>
      <c r="AB241" s="381" t="e">
        <f t="shared" si="106"/>
        <v>#N/A</v>
      </c>
      <c r="AC241" s="381" t="e">
        <f t="shared" si="106"/>
        <v>#N/A</v>
      </c>
      <c r="AD241" s="381" t="e">
        <f t="shared" si="106"/>
        <v>#N/A</v>
      </c>
      <c r="AE241" s="381" t="e">
        <f t="shared" si="106"/>
        <v>#N/A</v>
      </c>
      <c r="AF241" s="381" t="e">
        <f t="shared" si="106"/>
        <v>#N/A</v>
      </c>
      <c r="AG241" s="381" t="e">
        <f t="shared" si="106"/>
        <v>#N/A</v>
      </c>
      <c r="AH241" s="381" t="e">
        <f t="shared" si="106"/>
        <v>#N/A</v>
      </c>
      <c r="AI241" s="381" t="e">
        <f t="shared" si="106"/>
        <v>#N/A</v>
      </c>
      <c r="AJ241" s="381" t="e">
        <f t="shared" si="106"/>
        <v>#N/A</v>
      </c>
      <c r="AK241" s="381" t="e">
        <f t="shared" si="106"/>
        <v>#N/A</v>
      </c>
      <c r="AL241" s="381" t="e">
        <f t="shared" si="106"/>
        <v>#N/A</v>
      </c>
      <c r="AM241" s="381" t="e">
        <f t="shared" si="106"/>
        <v>#N/A</v>
      </c>
      <c r="AN241" s="381" t="e">
        <f t="shared" si="106"/>
        <v>#N/A</v>
      </c>
      <c r="AO241" s="381" t="e">
        <f t="shared" si="106"/>
        <v>#N/A</v>
      </c>
      <c r="AP241" s="381" t="e">
        <f t="shared" si="106"/>
        <v>#N/A</v>
      </c>
      <c r="AQ241" s="381" t="e">
        <f t="shared" si="106"/>
        <v>#N/A</v>
      </c>
    </row>
    <row r="242" spans="1:60" s="344" customFormat="1" ht="14" hidden="1">
      <c r="A242" s="434" t="s">
        <v>386</v>
      </c>
      <c r="B242" s="433"/>
      <c r="C242" s="435"/>
      <c r="E242" s="380" t="e">
        <f t="shared" ref="E242:AQ242" si="107">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07"/>
        <v>#N/A</v>
      </c>
      <c r="G242" s="380" t="e">
        <f t="shared" si="107"/>
        <v>#N/A</v>
      </c>
      <c r="H242" s="380" t="e">
        <f t="shared" si="107"/>
        <v>#N/A</v>
      </c>
      <c r="I242" s="380" t="e">
        <f t="shared" si="107"/>
        <v>#N/A</v>
      </c>
      <c r="J242" s="380" t="e">
        <f t="shared" si="107"/>
        <v>#N/A</v>
      </c>
      <c r="K242" s="380" t="e">
        <f t="shared" si="107"/>
        <v>#N/A</v>
      </c>
      <c r="L242" s="380" t="e">
        <f t="shared" si="107"/>
        <v>#N/A</v>
      </c>
      <c r="M242" s="380" t="e">
        <f t="shared" si="107"/>
        <v>#N/A</v>
      </c>
      <c r="N242" s="380" t="e">
        <f t="shared" si="107"/>
        <v>#N/A</v>
      </c>
      <c r="O242" s="380" t="e">
        <f t="shared" si="107"/>
        <v>#N/A</v>
      </c>
      <c r="P242" s="380" t="e">
        <f t="shared" si="107"/>
        <v>#N/A</v>
      </c>
      <c r="Q242" s="380" t="e">
        <f t="shared" si="107"/>
        <v>#N/A</v>
      </c>
      <c r="R242" s="380" t="e">
        <f t="shared" si="107"/>
        <v>#N/A</v>
      </c>
      <c r="S242" s="380" t="e">
        <f t="shared" si="107"/>
        <v>#N/A</v>
      </c>
      <c r="T242" s="380" t="e">
        <f t="shared" si="107"/>
        <v>#N/A</v>
      </c>
      <c r="U242" s="380" t="e">
        <f t="shared" si="107"/>
        <v>#N/A</v>
      </c>
      <c r="V242" s="380" t="e">
        <f t="shared" si="107"/>
        <v>#N/A</v>
      </c>
      <c r="W242" s="380" t="e">
        <f t="shared" si="107"/>
        <v>#N/A</v>
      </c>
      <c r="X242" s="380" t="e">
        <f t="shared" si="107"/>
        <v>#N/A</v>
      </c>
      <c r="Y242" s="380" t="e">
        <f t="shared" si="107"/>
        <v>#N/A</v>
      </c>
      <c r="Z242" s="380" t="e">
        <f t="shared" si="107"/>
        <v>#N/A</v>
      </c>
      <c r="AA242" s="380" t="e">
        <f t="shared" si="107"/>
        <v>#N/A</v>
      </c>
      <c r="AB242" s="380" t="e">
        <f t="shared" si="107"/>
        <v>#N/A</v>
      </c>
      <c r="AC242" s="380" t="e">
        <f t="shared" si="107"/>
        <v>#N/A</v>
      </c>
      <c r="AD242" s="380" t="e">
        <f t="shared" si="107"/>
        <v>#N/A</v>
      </c>
      <c r="AE242" s="380" t="e">
        <f t="shared" si="107"/>
        <v>#N/A</v>
      </c>
      <c r="AF242" s="380" t="e">
        <f t="shared" si="107"/>
        <v>#N/A</v>
      </c>
      <c r="AG242" s="380" t="e">
        <f t="shared" si="107"/>
        <v>#N/A</v>
      </c>
      <c r="AH242" s="380" t="e">
        <f t="shared" si="107"/>
        <v>#N/A</v>
      </c>
      <c r="AI242" s="380" t="e">
        <f t="shared" si="107"/>
        <v>#N/A</v>
      </c>
      <c r="AJ242" s="380" t="e">
        <f t="shared" si="107"/>
        <v>#N/A</v>
      </c>
      <c r="AK242" s="380" t="e">
        <f t="shared" si="107"/>
        <v>#N/A</v>
      </c>
      <c r="AL242" s="380" t="e">
        <f t="shared" si="107"/>
        <v>#N/A</v>
      </c>
      <c r="AM242" s="380" t="e">
        <f t="shared" si="107"/>
        <v>#N/A</v>
      </c>
      <c r="AN242" s="380" t="e">
        <f t="shared" si="107"/>
        <v>#N/A</v>
      </c>
      <c r="AO242" s="380" t="e">
        <f t="shared" si="107"/>
        <v>#N/A</v>
      </c>
      <c r="AP242" s="380" t="e">
        <f t="shared" si="107"/>
        <v>#N/A</v>
      </c>
      <c r="AQ242" s="380" t="e">
        <f t="shared" si="107"/>
        <v>#N/A</v>
      </c>
    </row>
    <row r="243" spans="1:60" s="344" customFormat="1" ht="14.5" hidden="1" thickBot="1">
      <c r="A243" s="436" t="s">
        <v>387</v>
      </c>
      <c r="B243" s="437"/>
      <c r="C243" s="437"/>
      <c r="E243" s="382" t="e">
        <f>IF(E242="",NA(),ROUND(E240/E242*100,1))</f>
        <v>#N/A</v>
      </c>
      <c r="F243" s="382" t="e">
        <f>IF(F242="",NA(),ROUND(F240/F242*100,1))</f>
        <v>#N/A</v>
      </c>
      <c r="G243" s="382" t="e">
        <f t="shared" ref="G243:AQ243" si="108">IF(G242="",NA(),ROUND(G240/G242*100,1))</f>
        <v>#N/A</v>
      </c>
      <c r="H243" s="382" t="e">
        <f t="shared" si="108"/>
        <v>#N/A</v>
      </c>
      <c r="I243" s="382" t="e">
        <f t="shared" si="108"/>
        <v>#N/A</v>
      </c>
      <c r="J243" s="382" t="e">
        <f t="shared" si="108"/>
        <v>#N/A</v>
      </c>
      <c r="K243" s="382" t="e">
        <f t="shared" si="108"/>
        <v>#N/A</v>
      </c>
      <c r="L243" s="382" t="e">
        <f t="shared" si="108"/>
        <v>#N/A</v>
      </c>
      <c r="M243" s="382" t="e">
        <f t="shared" si="108"/>
        <v>#N/A</v>
      </c>
      <c r="N243" s="382" t="e">
        <f t="shared" si="108"/>
        <v>#N/A</v>
      </c>
      <c r="O243" s="382" t="e">
        <f t="shared" si="108"/>
        <v>#N/A</v>
      </c>
      <c r="P243" s="382" t="e">
        <f t="shared" si="108"/>
        <v>#N/A</v>
      </c>
      <c r="Q243" s="382" t="e">
        <f t="shared" si="108"/>
        <v>#N/A</v>
      </c>
      <c r="R243" s="382" t="e">
        <f t="shared" si="108"/>
        <v>#N/A</v>
      </c>
      <c r="S243" s="382" t="e">
        <f t="shared" si="108"/>
        <v>#N/A</v>
      </c>
      <c r="T243" s="382" t="e">
        <f t="shared" si="108"/>
        <v>#N/A</v>
      </c>
      <c r="U243" s="382" t="e">
        <f t="shared" si="108"/>
        <v>#N/A</v>
      </c>
      <c r="V243" s="382" t="e">
        <f t="shared" si="108"/>
        <v>#N/A</v>
      </c>
      <c r="W243" s="382" t="e">
        <f t="shared" si="108"/>
        <v>#N/A</v>
      </c>
      <c r="X243" s="382" t="e">
        <f t="shared" si="108"/>
        <v>#N/A</v>
      </c>
      <c r="Y243" s="382" t="e">
        <f t="shared" si="108"/>
        <v>#N/A</v>
      </c>
      <c r="Z243" s="382" t="e">
        <f t="shared" si="108"/>
        <v>#N/A</v>
      </c>
      <c r="AA243" s="382" t="e">
        <f t="shared" si="108"/>
        <v>#N/A</v>
      </c>
      <c r="AB243" s="382" t="e">
        <f t="shared" si="108"/>
        <v>#N/A</v>
      </c>
      <c r="AC243" s="382" t="e">
        <f t="shared" si="108"/>
        <v>#N/A</v>
      </c>
      <c r="AD243" s="382" t="e">
        <f t="shared" si="108"/>
        <v>#N/A</v>
      </c>
      <c r="AE243" s="382" t="e">
        <f t="shared" si="108"/>
        <v>#N/A</v>
      </c>
      <c r="AF243" s="382" t="e">
        <f t="shared" si="108"/>
        <v>#N/A</v>
      </c>
      <c r="AG243" s="382" t="e">
        <f t="shared" si="108"/>
        <v>#N/A</v>
      </c>
      <c r="AH243" s="382" t="e">
        <f t="shared" si="108"/>
        <v>#N/A</v>
      </c>
      <c r="AI243" s="382" t="e">
        <f t="shared" si="108"/>
        <v>#N/A</v>
      </c>
      <c r="AJ243" s="382" t="e">
        <f t="shared" si="108"/>
        <v>#N/A</v>
      </c>
      <c r="AK243" s="382" t="e">
        <f t="shared" si="108"/>
        <v>#N/A</v>
      </c>
      <c r="AL243" s="382" t="e">
        <f t="shared" si="108"/>
        <v>#N/A</v>
      </c>
      <c r="AM243" s="382" t="e">
        <f t="shared" si="108"/>
        <v>#N/A</v>
      </c>
      <c r="AN243" s="382" t="e">
        <f t="shared" si="108"/>
        <v>#N/A</v>
      </c>
      <c r="AO243" s="382" t="e">
        <f t="shared" si="108"/>
        <v>#N/A</v>
      </c>
      <c r="AP243" s="382" t="e">
        <f t="shared" si="108"/>
        <v>#N/A</v>
      </c>
      <c r="AQ243" s="382" t="e">
        <f t="shared" si="108"/>
        <v>#N/A</v>
      </c>
      <c r="AR243" s="382"/>
    </row>
    <row r="248" spans="1:60" ht="22.25" customHeight="1" thickBot="1">
      <c r="C248" s="282" t="s">
        <v>391</v>
      </c>
    </row>
    <row r="249" spans="1:60" ht="18" customHeight="1">
      <c r="B249" s="698" t="s">
        <v>91</v>
      </c>
      <c r="C249" s="687" t="s">
        <v>71</v>
      </c>
      <c r="D249" s="687"/>
      <c r="E249" s="688" t="s">
        <v>262</v>
      </c>
      <c r="F249" s="689"/>
      <c r="G249" s="688" t="s">
        <v>93</v>
      </c>
      <c r="H249" s="690"/>
      <c r="I249" s="690" t="s">
        <v>75</v>
      </c>
      <c r="J249" s="690"/>
      <c r="K249" s="690"/>
      <c r="L249" s="690"/>
      <c r="M249" s="690" t="s">
        <v>76</v>
      </c>
      <c r="N249" s="690"/>
      <c r="O249" s="690"/>
      <c r="P249" s="690"/>
      <c r="Q249" s="690"/>
      <c r="R249" s="690"/>
      <c r="S249" s="690"/>
      <c r="T249" s="690"/>
      <c r="U249" s="690"/>
      <c r="V249" s="690"/>
      <c r="W249" s="690"/>
      <c r="X249" s="544" t="s">
        <v>77</v>
      </c>
      <c r="Y249" s="546"/>
      <c r="Z249" s="546"/>
      <c r="AA249" s="546"/>
      <c r="AB249" s="546"/>
      <c r="AC249" s="546"/>
      <c r="AD249" s="546"/>
      <c r="AE249" s="546"/>
      <c r="AF249" s="546"/>
      <c r="AG249" s="546"/>
      <c r="AH249" s="546"/>
      <c r="AI249" s="546"/>
      <c r="AJ249" s="546"/>
      <c r="AK249" s="546"/>
      <c r="AL249" s="546"/>
      <c r="AM249" s="546"/>
      <c r="AN249" s="546"/>
      <c r="AO249" s="546"/>
      <c r="AP249" s="546"/>
      <c r="AQ249" s="546"/>
      <c r="AR249" s="546"/>
      <c r="AS249" s="546"/>
      <c r="AT249" s="528"/>
    </row>
    <row r="250" spans="1:60" ht="18" customHeight="1">
      <c r="B250" s="699"/>
      <c r="C250" s="665"/>
      <c r="D250" s="665"/>
      <c r="E250" s="620"/>
      <c r="F250" s="620"/>
      <c r="G250" s="542"/>
      <c r="H250" s="542"/>
      <c r="I250" s="542" t="s">
        <v>257</v>
      </c>
      <c r="J250" s="542"/>
      <c r="K250" s="542" t="s">
        <v>78</v>
      </c>
      <c r="L250" s="542"/>
      <c r="M250" s="542" t="s">
        <v>78</v>
      </c>
      <c r="N250" s="542"/>
      <c r="O250" s="685" t="s">
        <v>261</v>
      </c>
      <c r="P250" s="620"/>
      <c r="Q250" s="620"/>
      <c r="R250" s="619" t="s">
        <v>253</v>
      </c>
      <c r="S250" s="619"/>
      <c r="T250" s="619"/>
      <c r="U250" s="619" t="s">
        <v>258</v>
      </c>
      <c r="V250" s="619"/>
      <c r="W250" s="619"/>
      <c r="X250" s="542" t="s">
        <v>78</v>
      </c>
      <c r="Y250" s="542"/>
      <c r="Z250" s="685" t="s">
        <v>90</v>
      </c>
      <c r="AA250" s="620"/>
      <c r="AB250" s="620"/>
      <c r="AC250" s="619" t="s">
        <v>154</v>
      </c>
      <c r="AD250" s="619"/>
      <c r="AE250" s="619"/>
      <c r="AF250" s="619" t="s">
        <v>259</v>
      </c>
      <c r="AG250" s="619"/>
      <c r="AH250" s="619"/>
      <c r="AI250" s="965" t="s">
        <v>71</v>
      </c>
      <c r="AJ250" s="966"/>
      <c r="AK250" s="967"/>
      <c r="AL250" s="685" t="s">
        <v>94</v>
      </c>
      <c r="AM250" s="620"/>
      <c r="AN250" s="620"/>
      <c r="AO250" s="619" t="s">
        <v>155</v>
      </c>
      <c r="AP250" s="619"/>
      <c r="AQ250" s="619"/>
      <c r="AR250" s="619" t="s">
        <v>260</v>
      </c>
      <c r="AS250" s="619"/>
      <c r="AT250" s="686"/>
    </row>
    <row r="251" spans="1:60" ht="18" customHeight="1">
      <c r="B251" s="699"/>
      <c r="C251" s="665"/>
      <c r="D251" s="665"/>
      <c r="E251" s="620"/>
      <c r="F251" s="620"/>
      <c r="G251" s="542"/>
      <c r="H251" s="542"/>
      <c r="I251" s="542"/>
      <c r="J251" s="542"/>
      <c r="K251" s="542"/>
      <c r="L251" s="542"/>
      <c r="M251" s="542"/>
      <c r="N251" s="542"/>
      <c r="O251" s="620"/>
      <c r="P251" s="620"/>
      <c r="Q251" s="620"/>
      <c r="R251" s="619"/>
      <c r="S251" s="619"/>
      <c r="T251" s="619"/>
      <c r="U251" s="619"/>
      <c r="V251" s="619"/>
      <c r="W251" s="619"/>
      <c r="X251" s="542"/>
      <c r="Y251" s="542"/>
      <c r="Z251" s="620"/>
      <c r="AA251" s="620"/>
      <c r="AB251" s="620"/>
      <c r="AC251" s="619"/>
      <c r="AD251" s="619"/>
      <c r="AE251" s="619"/>
      <c r="AF251" s="619"/>
      <c r="AG251" s="619"/>
      <c r="AH251" s="619"/>
      <c r="AI251" s="968"/>
      <c r="AJ251" s="969"/>
      <c r="AK251" s="970"/>
      <c r="AL251" s="620"/>
      <c r="AM251" s="620"/>
      <c r="AN251" s="620"/>
      <c r="AO251" s="619"/>
      <c r="AP251" s="619"/>
      <c r="AQ251" s="619"/>
      <c r="AR251" s="619"/>
      <c r="AS251" s="619"/>
      <c r="AT251" s="686"/>
    </row>
    <row r="252" spans="1:60" ht="18" customHeight="1">
      <c r="B252" s="699"/>
      <c r="C252" s="971"/>
      <c r="D252" s="971"/>
      <c r="E252" s="541"/>
      <c r="F252" s="541"/>
      <c r="G252" s="972"/>
      <c r="H252" s="972"/>
      <c r="I252" s="541"/>
      <c r="J252" s="541"/>
      <c r="K252" s="541"/>
      <c r="L252" s="541"/>
      <c r="M252" s="541"/>
      <c r="N252" s="541"/>
      <c r="O252" s="541"/>
      <c r="P252" s="541"/>
      <c r="Q252" s="541"/>
      <c r="R252" s="560" t="str">
        <f>IF($E252="","",IF($O252="","",ROUND(($O252-$E252)/$E252*100,1)))</f>
        <v/>
      </c>
      <c r="S252" s="560"/>
      <c r="T252" s="560"/>
      <c r="U252" s="973" t="str">
        <f>IF(G252="","",IF(R252="","",ROUND(100*(R252+G252)/(100+R252),1)))</f>
        <v/>
      </c>
      <c r="V252" s="974"/>
      <c r="W252" s="975"/>
      <c r="X252" s="541"/>
      <c r="Y252" s="541"/>
      <c r="Z252" s="541"/>
      <c r="AA252" s="541"/>
      <c r="AB252" s="541"/>
      <c r="AC252" s="560" t="str">
        <f>IF($E252="","",IF($Z252="","",ROUND(($Z252-$E252)/$E252*100,1)))</f>
        <v/>
      </c>
      <c r="AD252" s="560"/>
      <c r="AE252" s="560"/>
      <c r="AF252" s="560" t="str">
        <f>IF(G252="","",IF(AC252="","",ROUND(100*(AC252+G252)/(100+AC252),1)))</f>
        <v/>
      </c>
      <c r="AG252" s="560"/>
      <c r="AH252" s="560"/>
      <c r="AI252" s="916" t="s">
        <v>338</v>
      </c>
      <c r="AJ252" s="976"/>
      <c r="AK252" s="977"/>
      <c r="AL252" s="541"/>
      <c r="AM252" s="541"/>
      <c r="AN252" s="541"/>
      <c r="AO252" s="560" t="str">
        <f>IF($BH252=0,"",IF($AL252="","",ROUND(($AL252-$BH252)/$BH252*100,1)))</f>
        <v/>
      </c>
      <c r="AP252" s="560"/>
      <c r="AQ252" s="560"/>
      <c r="AR252" s="560" t="str">
        <f>IF(G252="","",IF(AO252="","",ROUND(100*(AO252+VLOOKUP(AI252,C$252:H$351,5,FALSE))/(100+AO252),1)))</f>
        <v/>
      </c>
      <c r="AS252" s="560"/>
      <c r="AT252" s="561"/>
      <c r="BG252" s="155" t="s">
        <v>338</v>
      </c>
      <c r="BH252" s="179">
        <f>SUMIF(C$250:D$349,AI252,E$250:F$349)</f>
        <v>0</v>
      </c>
    </row>
    <row r="253" spans="1:60" ht="18" customHeight="1">
      <c r="B253" s="699"/>
      <c r="C253" s="971"/>
      <c r="D253" s="971"/>
      <c r="E253" s="701"/>
      <c r="F253" s="703"/>
      <c r="G253" s="978"/>
      <c r="H253" s="979"/>
      <c r="I253" s="701"/>
      <c r="J253" s="703"/>
      <c r="K253" s="701"/>
      <c r="L253" s="703"/>
      <c r="M253" s="701"/>
      <c r="N253" s="703"/>
      <c r="O253" s="701"/>
      <c r="P253" s="702"/>
      <c r="Q253" s="703"/>
      <c r="R253" s="560" t="str">
        <f t="shared" ref="R253:R316" si="109">IF($E253="","",IF($O253="","",ROUND(($O253-$E253)/$E253*100,1)))</f>
        <v/>
      </c>
      <c r="S253" s="560"/>
      <c r="T253" s="560"/>
      <c r="U253" s="973" t="str">
        <f t="shared" ref="U253:U316" si="110">IF(G253="","",IF(R253="","",ROUND(100*(R253+G253)/(100+R253),1)))</f>
        <v/>
      </c>
      <c r="V253" s="974"/>
      <c r="W253" s="975"/>
      <c r="X253" s="541"/>
      <c r="Y253" s="541"/>
      <c r="Z253" s="701"/>
      <c r="AA253" s="702"/>
      <c r="AB253" s="703"/>
      <c r="AC253" s="560" t="str">
        <f t="shared" ref="AC253:AC316" si="111">IF($E253="","",IF($Z253="","",ROUND(($Z253-$E253)/$E253*100,1)))</f>
        <v/>
      </c>
      <c r="AD253" s="560"/>
      <c r="AE253" s="560"/>
      <c r="AF253" s="560" t="str">
        <f t="shared" ref="AF253:AF359" si="112">IF(G253="","",IF(AC253="","",ROUND(100*(AC253+G253)/(100+AC253),1)))</f>
        <v/>
      </c>
      <c r="AG253" s="560"/>
      <c r="AH253" s="560"/>
      <c r="AI253" s="916" t="s">
        <v>252</v>
      </c>
      <c r="AJ253" s="976"/>
      <c r="AK253" s="977"/>
      <c r="AL253" s="701"/>
      <c r="AM253" s="702"/>
      <c r="AN253" s="703"/>
      <c r="AO253" s="560" t="str">
        <f t="shared" ref="AO253:AO259" si="113">IF($BH253=0,"",IF($AL253="","",ROUND(($AL253-$BH253)/$BH253*100,1)))</f>
        <v/>
      </c>
      <c r="AP253" s="560"/>
      <c r="AQ253" s="560"/>
      <c r="AR253" s="560" t="str">
        <f t="shared" ref="AR253:AR259" si="114">IF(G253="","",IF(AO253="","",ROUND(100*(AO253+VLOOKUP(AI253,C$252:H$351,5,FALSE))/(100+AO253),1)))</f>
        <v/>
      </c>
      <c r="AS253" s="560"/>
      <c r="AT253" s="561"/>
      <c r="BG253" s="155" t="s">
        <v>252</v>
      </c>
      <c r="BH253" s="179">
        <f t="shared" ref="BH253:BH259" si="115">SUMIF(C$250:D$349,AI253,E$250:F$349)</f>
        <v>0</v>
      </c>
    </row>
    <row r="254" spans="1:60" ht="18" customHeight="1">
      <c r="B254" s="699"/>
      <c r="C254" s="971"/>
      <c r="D254" s="971"/>
      <c r="E254" s="701"/>
      <c r="F254" s="703"/>
      <c r="G254" s="978"/>
      <c r="H254" s="979"/>
      <c r="I254" s="701"/>
      <c r="J254" s="703"/>
      <c r="K254" s="701"/>
      <c r="L254" s="703"/>
      <c r="M254" s="701"/>
      <c r="N254" s="703"/>
      <c r="O254" s="701"/>
      <c r="P254" s="702"/>
      <c r="Q254" s="703"/>
      <c r="R254" s="560" t="str">
        <f t="shared" si="109"/>
        <v/>
      </c>
      <c r="S254" s="560"/>
      <c r="T254" s="560"/>
      <c r="U254" s="973" t="str">
        <f t="shared" si="110"/>
        <v/>
      </c>
      <c r="V254" s="974"/>
      <c r="W254" s="975"/>
      <c r="X254" s="541"/>
      <c r="Y254" s="541"/>
      <c r="Z254" s="701"/>
      <c r="AA254" s="702"/>
      <c r="AB254" s="703"/>
      <c r="AC254" s="560" t="str">
        <f t="shared" si="111"/>
        <v/>
      </c>
      <c r="AD254" s="560"/>
      <c r="AE254" s="560"/>
      <c r="AF254" s="560" t="str">
        <f t="shared" si="112"/>
        <v/>
      </c>
      <c r="AG254" s="560"/>
      <c r="AH254" s="560"/>
      <c r="AI254" s="916" t="s">
        <v>342</v>
      </c>
      <c r="AJ254" s="976"/>
      <c r="AK254" s="977"/>
      <c r="AL254" s="701"/>
      <c r="AM254" s="702"/>
      <c r="AN254" s="703"/>
      <c r="AO254" s="560" t="str">
        <f t="shared" si="113"/>
        <v/>
      </c>
      <c r="AP254" s="560"/>
      <c r="AQ254" s="560"/>
      <c r="AR254" s="560" t="str">
        <f t="shared" si="114"/>
        <v/>
      </c>
      <c r="AS254" s="560"/>
      <c r="AT254" s="561"/>
      <c r="BG254" s="155" t="s">
        <v>342</v>
      </c>
      <c r="BH254" s="179">
        <f>SUMIF(C$250:D$349,AI254,E$250:F$349)</f>
        <v>0</v>
      </c>
    </row>
    <row r="255" spans="1:60" ht="18" customHeight="1">
      <c r="B255" s="699"/>
      <c r="C255" s="971"/>
      <c r="D255" s="971"/>
      <c r="E255" s="701"/>
      <c r="F255" s="703"/>
      <c r="G255" s="978"/>
      <c r="H255" s="979"/>
      <c r="I255" s="701"/>
      <c r="J255" s="703"/>
      <c r="K255" s="701"/>
      <c r="L255" s="703"/>
      <c r="M255" s="701"/>
      <c r="N255" s="703"/>
      <c r="O255" s="701"/>
      <c r="P255" s="702"/>
      <c r="Q255" s="703"/>
      <c r="R255" s="560" t="str">
        <f t="shared" si="109"/>
        <v/>
      </c>
      <c r="S255" s="560"/>
      <c r="T255" s="560"/>
      <c r="U255" s="973" t="str">
        <f t="shared" si="110"/>
        <v/>
      </c>
      <c r="V255" s="974"/>
      <c r="W255" s="975"/>
      <c r="X255" s="541"/>
      <c r="Y255" s="541"/>
      <c r="Z255" s="701"/>
      <c r="AA255" s="702"/>
      <c r="AB255" s="703"/>
      <c r="AC255" s="560" t="str">
        <f t="shared" si="111"/>
        <v/>
      </c>
      <c r="AD255" s="560"/>
      <c r="AE255" s="560"/>
      <c r="AF255" s="560" t="str">
        <f t="shared" si="112"/>
        <v/>
      </c>
      <c r="AG255" s="560"/>
      <c r="AH255" s="560"/>
      <c r="AI255" s="916" t="s">
        <v>343</v>
      </c>
      <c r="AJ255" s="976"/>
      <c r="AK255" s="977"/>
      <c r="AL255" s="701"/>
      <c r="AM255" s="702"/>
      <c r="AN255" s="703"/>
      <c r="AO255" s="560" t="str">
        <f t="shared" si="113"/>
        <v/>
      </c>
      <c r="AP255" s="560"/>
      <c r="AQ255" s="560"/>
      <c r="AR255" s="560" t="str">
        <f t="shared" si="114"/>
        <v/>
      </c>
      <c r="AS255" s="560"/>
      <c r="AT255" s="561"/>
      <c r="BG255" s="155" t="s">
        <v>343</v>
      </c>
      <c r="BH255" s="179">
        <f t="shared" si="115"/>
        <v>0</v>
      </c>
    </row>
    <row r="256" spans="1:60" ht="18" customHeight="1">
      <c r="B256" s="699"/>
      <c r="C256" s="971"/>
      <c r="D256" s="971"/>
      <c r="E256" s="701"/>
      <c r="F256" s="703"/>
      <c r="G256" s="978"/>
      <c r="H256" s="979"/>
      <c r="I256" s="701"/>
      <c r="J256" s="703"/>
      <c r="K256" s="701"/>
      <c r="L256" s="703"/>
      <c r="M256" s="701"/>
      <c r="N256" s="703"/>
      <c r="O256" s="701"/>
      <c r="P256" s="702"/>
      <c r="Q256" s="703"/>
      <c r="R256" s="560" t="str">
        <f t="shared" si="109"/>
        <v/>
      </c>
      <c r="S256" s="560"/>
      <c r="T256" s="560"/>
      <c r="U256" s="973" t="str">
        <f t="shared" si="110"/>
        <v/>
      </c>
      <c r="V256" s="974"/>
      <c r="W256" s="975"/>
      <c r="X256" s="541"/>
      <c r="Y256" s="541"/>
      <c r="Z256" s="701"/>
      <c r="AA256" s="702"/>
      <c r="AB256" s="703"/>
      <c r="AC256" s="560" t="str">
        <f t="shared" si="111"/>
        <v/>
      </c>
      <c r="AD256" s="560"/>
      <c r="AE256" s="560"/>
      <c r="AF256" s="560" t="str">
        <f t="shared" si="112"/>
        <v/>
      </c>
      <c r="AG256" s="560"/>
      <c r="AH256" s="560"/>
      <c r="AI256" s="916" t="s">
        <v>344</v>
      </c>
      <c r="AJ256" s="976"/>
      <c r="AK256" s="977"/>
      <c r="AL256" s="701"/>
      <c r="AM256" s="702"/>
      <c r="AN256" s="703"/>
      <c r="AO256" s="560" t="str">
        <f t="shared" si="113"/>
        <v/>
      </c>
      <c r="AP256" s="560"/>
      <c r="AQ256" s="560"/>
      <c r="AR256" s="560" t="str">
        <f t="shared" si="114"/>
        <v/>
      </c>
      <c r="AS256" s="560"/>
      <c r="AT256" s="561"/>
      <c r="BG256" s="155" t="s">
        <v>344</v>
      </c>
      <c r="BH256" s="179">
        <f t="shared" si="115"/>
        <v>0</v>
      </c>
    </row>
    <row r="257" spans="2:60" ht="18" customHeight="1">
      <c r="B257" s="699"/>
      <c r="C257" s="971"/>
      <c r="D257" s="971"/>
      <c r="E257" s="701"/>
      <c r="F257" s="703"/>
      <c r="G257" s="978"/>
      <c r="H257" s="979"/>
      <c r="I257" s="701"/>
      <c r="J257" s="703"/>
      <c r="K257" s="701"/>
      <c r="L257" s="703"/>
      <c r="M257" s="701"/>
      <c r="N257" s="703"/>
      <c r="O257" s="701"/>
      <c r="P257" s="702"/>
      <c r="Q257" s="703"/>
      <c r="R257" s="560" t="str">
        <f t="shared" si="109"/>
        <v/>
      </c>
      <c r="S257" s="560"/>
      <c r="T257" s="560"/>
      <c r="U257" s="973" t="str">
        <f t="shared" si="110"/>
        <v/>
      </c>
      <c r="V257" s="974"/>
      <c r="W257" s="975"/>
      <c r="X257" s="541"/>
      <c r="Y257" s="541"/>
      <c r="Z257" s="701"/>
      <c r="AA257" s="702"/>
      <c r="AB257" s="703"/>
      <c r="AC257" s="560" t="str">
        <f t="shared" si="111"/>
        <v/>
      </c>
      <c r="AD257" s="560"/>
      <c r="AE257" s="560"/>
      <c r="AF257" s="560" t="str">
        <f t="shared" si="112"/>
        <v/>
      </c>
      <c r="AG257" s="560"/>
      <c r="AH257" s="560"/>
      <c r="AI257" s="916" t="s">
        <v>340</v>
      </c>
      <c r="AJ257" s="976"/>
      <c r="AK257" s="977"/>
      <c r="AL257" s="701"/>
      <c r="AM257" s="702"/>
      <c r="AN257" s="703"/>
      <c r="AO257" s="560" t="str">
        <f t="shared" si="113"/>
        <v/>
      </c>
      <c r="AP257" s="560"/>
      <c r="AQ257" s="560"/>
      <c r="AR257" s="560" t="str">
        <f t="shared" si="114"/>
        <v/>
      </c>
      <c r="AS257" s="560"/>
      <c r="AT257" s="561"/>
      <c r="BG257" s="155" t="s">
        <v>340</v>
      </c>
      <c r="BH257" s="179">
        <f t="shared" si="115"/>
        <v>0</v>
      </c>
    </row>
    <row r="258" spans="2:60" ht="18" customHeight="1">
      <c r="B258" s="699"/>
      <c r="C258" s="971"/>
      <c r="D258" s="971"/>
      <c r="E258" s="701"/>
      <c r="F258" s="703"/>
      <c r="G258" s="978"/>
      <c r="H258" s="979"/>
      <c r="I258" s="701"/>
      <c r="J258" s="703"/>
      <c r="K258" s="701"/>
      <c r="L258" s="703"/>
      <c r="M258" s="701"/>
      <c r="N258" s="703"/>
      <c r="O258" s="701"/>
      <c r="P258" s="702"/>
      <c r="Q258" s="703"/>
      <c r="R258" s="560" t="str">
        <f t="shared" si="109"/>
        <v/>
      </c>
      <c r="S258" s="560"/>
      <c r="T258" s="560"/>
      <c r="U258" s="973" t="str">
        <f t="shared" si="110"/>
        <v/>
      </c>
      <c r="V258" s="974"/>
      <c r="W258" s="975"/>
      <c r="X258" s="541"/>
      <c r="Y258" s="541"/>
      <c r="Z258" s="701"/>
      <c r="AA258" s="702"/>
      <c r="AB258" s="703"/>
      <c r="AC258" s="560" t="str">
        <f t="shared" si="111"/>
        <v/>
      </c>
      <c r="AD258" s="560"/>
      <c r="AE258" s="560"/>
      <c r="AF258" s="560" t="str">
        <f t="shared" si="112"/>
        <v/>
      </c>
      <c r="AG258" s="560"/>
      <c r="AH258" s="560"/>
      <c r="AI258" s="916" t="s">
        <v>341</v>
      </c>
      <c r="AJ258" s="976"/>
      <c r="AK258" s="977"/>
      <c r="AL258" s="701"/>
      <c r="AM258" s="702"/>
      <c r="AN258" s="703"/>
      <c r="AO258" s="560" t="str">
        <f t="shared" si="113"/>
        <v/>
      </c>
      <c r="AP258" s="560"/>
      <c r="AQ258" s="560"/>
      <c r="AR258" s="560" t="str">
        <f t="shared" si="114"/>
        <v/>
      </c>
      <c r="AS258" s="560"/>
      <c r="AT258" s="561"/>
      <c r="BG258" s="155" t="s">
        <v>341</v>
      </c>
      <c r="BH258" s="179">
        <f t="shared" si="115"/>
        <v>0</v>
      </c>
    </row>
    <row r="259" spans="2:60" ht="18" customHeight="1">
      <c r="B259" s="964"/>
      <c r="C259" s="971"/>
      <c r="D259" s="971"/>
      <c r="E259" s="701"/>
      <c r="F259" s="703"/>
      <c r="G259" s="978"/>
      <c r="H259" s="979"/>
      <c r="I259" s="701"/>
      <c r="J259" s="703"/>
      <c r="K259" s="701"/>
      <c r="L259" s="703"/>
      <c r="M259" s="701"/>
      <c r="N259" s="703"/>
      <c r="O259" s="701"/>
      <c r="P259" s="702"/>
      <c r="Q259" s="703"/>
      <c r="R259" s="560" t="str">
        <f t="shared" si="109"/>
        <v/>
      </c>
      <c r="S259" s="560"/>
      <c r="T259" s="560"/>
      <c r="U259" s="973" t="str">
        <f t="shared" si="110"/>
        <v/>
      </c>
      <c r="V259" s="974"/>
      <c r="W259" s="975"/>
      <c r="X259" s="541"/>
      <c r="Y259" s="541"/>
      <c r="Z259" s="701"/>
      <c r="AA259" s="702"/>
      <c r="AB259" s="703"/>
      <c r="AC259" s="560" t="str">
        <f t="shared" si="111"/>
        <v/>
      </c>
      <c r="AD259" s="560"/>
      <c r="AE259" s="560"/>
      <c r="AF259" s="560" t="str">
        <f t="shared" si="112"/>
        <v/>
      </c>
      <c r="AG259" s="560"/>
      <c r="AH259" s="560"/>
      <c r="AI259" s="916" t="s">
        <v>339</v>
      </c>
      <c r="AJ259" s="976"/>
      <c r="AK259" s="977"/>
      <c r="AL259" s="701"/>
      <c r="AM259" s="702"/>
      <c r="AN259" s="703"/>
      <c r="AO259" s="560" t="str">
        <f t="shared" si="113"/>
        <v/>
      </c>
      <c r="AP259" s="560"/>
      <c r="AQ259" s="560"/>
      <c r="AR259" s="560" t="str">
        <f t="shared" si="114"/>
        <v/>
      </c>
      <c r="AS259" s="560"/>
      <c r="AT259" s="561"/>
      <c r="AW259" s="294"/>
      <c r="AX259" s="294"/>
      <c r="AY259" s="294"/>
      <c r="AZ259" s="294"/>
      <c r="BA259" s="294"/>
      <c r="BB259" s="294"/>
      <c r="BC259" s="294"/>
      <c r="BD259" s="294"/>
      <c r="BE259" s="294"/>
      <c r="BG259" s="155" t="s">
        <v>339</v>
      </c>
      <c r="BH259" s="179">
        <f t="shared" si="115"/>
        <v>0</v>
      </c>
    </row>
    <row r="260" spans="2:60" ht="18" customHeight="1">
      <c r="B260" s="964"/>
      <c r="C260" s="971"/>
      <c r="D260" s="971"/>
      <c r="E260" s="701"/>
      <c r="F260" s="703"/>
      <c r="G260" s="978"/>
      <c r="H260" s="979"/>
      <c r="I260" s="701"/>
      <c r="J260" s="703"/>
      <c r="K260" s="701"/>
      <c r="L260" s="703"/>
      <c r="M260" s="701"/>
      <c r="N260" s="703"/>
      <c r="O260" s="701"/>
      <c r="P260" s="702"/>
      <c r="Q260" s="703"/>
      <c r="R260" s="560" t="str">
        <f t="shared" si="109"/>
        <v/>
      </c>
      <c r="S260" s="560"/>
      <c r="T260" s="560"/>
      <c r="U260" s="973" t="str">
        <f t="shared" si="110"/>
        <v/>
      </c>
      <c r="V260" s="974"/>
      <c r="W260" s="975"/>
      <c r="X260" s="541"/>
      <c r="Y260" s="541"/>
      <c r="Z260" s="701"/>
      <c r="AA260" s="702"/>
      <c r="AB260" s="703"/>
      <c r="AC260" s="560" t="str">
        <f t="shared" si="111"/>
        <v/>
      </c>
      <c r="AD260" s="560"/>
      <c r="AE260" s="560"/>
      <c r="AF260" s="560" t="str">
        <f t="shared" si="112"/>
        <v/>
      </c>
      <c r="AG260" s="560"/>
      <c r="AH260" s="560"/>
      <c r="AI260" s="995"/>
      <c r="AJ260" s="995"/>
      <c r="AK260" s="995"/>
      <c r="AL260" s="995"/>
      <c r="AM260" s="995"/>
      <c r="AN260" s="995"/>
      <c r="AO260" s="996"/>
      <c r="AP260" s="997"/>
      <c r="AQ260" s="998"/>
      <c r="AR260" s="995"/>
      <c r="AS260" s="995"/>
      <c r="AT260" s="1009"/>
      <c r="AV260" s="294"/>
      <c r="AW260" s="294"/>
      <c r="AX260" s="294"/>
      <c r="AY260" s="294"/>
      <c r="AZ260" s="294"/>
      <c r="BA260" s="294"/>
      <c r="BB260" s="294"/>
      <c r="BC260" s="294"/>
      <c r="BD260" s="294"/>
      <c r="BE260" s="294"/>
    </row>
    <row r="261" spans="2:60" ht="18" customHeight="1">
      <c r="B261" s="964"/>
      <c r="C261" s="971"/>
      <c r="D261" s="971"/>
      <c r="E261" s="701"/>
      <c r="F261" s="703"/>
      <c r="G261" s="978"/>
      <c r="H261" s="979"/>
      <c r="I261" s="701"/>
      <c r="J261" s="703"/>
      <c r="K261" s="701"/>
      <c r="L261" s="703"/>
      <c r="M261" s="701"/>
      <c r="N261" s="703"/>
      <c r="O261" s="701"/>
      <c r="P261" s="702"/>
      <c r="Q261" s="703"/>
      <c r="R261" s="560" t="str">
        <f t="shared" si="109"/>
        <v/>
      </c>
      <c r="S261" s="560"/>
      <c r="T261" s="560"/>
      <c r="U261" s="973" t="str">
        <f t="shared" si="110"/>
        <v/>
      </c>
      <c r="V261" s="974"/>
      <c r="W261" s="975"/>
      <c r="X261" s="541"/>
      <c r="Y261" s="541"/>
      <c r="Z261" s="701"/>
      <c r="AA261" s="702"/>
      <c r="AB261" s="703"/>
      <c r="AC261" s="560" t="str">
        <f t="shared" si="111"/>
        <v/>
      </c>
      <c r="AD261" s="560"/>
      <c r="AE261" s="560"/>
      <c r="AF261" s="560" t="str">
        <f t="shared" si="112"/>
        <v/>
      </c>
      <c r="AG261" s="560"/>
      <c r="AH261" s="560"/>
      <c r="AI261" s="995"/>
      <c r="AJ261" s="995"/>
      <c r="AK261" s="995"/>
      <c r="AL261" s="995"/>
      <c r="AM261" s="995"/>
      <c r="AN261" s="995"/>
      <c r="AO261" s="996"/>
      <c r="AP261" s="997"/>
      <c r="AQ261" s="998"/>
      <c r="AR261" s="995"/>
      <c r="AS261" s="995"/>
      <c r="AT261" s="1009"/>
      <c r="AV261" s="294"/>
      <c r="AW261" s="294"/>
      <c r="AX261" s="294"/>
      <c r="AY261" s="294"/>
      <c r="AZ261" s="294"/>
      <c r="BA261" s="294"/>
      <c r="BB261" s="294"/>
      <c r="BC261" s="294"/>
      <c r="BD261" s="294"/>
      <c r="BE261" s="294"/>
    </row>
    <row r="262" spans="2:60" ht="18" customHeight="1">
      <c r="B262" s="964"/>
      <c r="C262" s="971"/>
      <c r="D262" s="971"/>
      <c r="E262" s="701"/>
      <c r="F262" s="703"/>
      <c r="G262" s="978"/>
      <c r="H262" s="979"/>
      <c r="I262" s="701"/>
      <c r="J262" s="703"/>
      <c r="K262" s="701"/>
      <c r="L262" s="703"/>
      <c r="M262" s="701"/>
      <c r="N262" s="703"/>
      <c r="O262" s="701"/>
      <c r="P262" s="702"/>
      <c r="Q262" s="703"/>
      <c r="R262" s="560" t="str">
        <f t="shared" si="109"/>
        <v/>
      </c>
      <c r="S262" s="560"/>
      <c r="T262" s="560"/>
      <c r="U262" s="973" t="str">
        <f t="shared" si="110"/>
        <v/>
      </c>
      <c r="V262" s="974"/>
      <c r="W262" s="975"/>
      <c r="X262" s="541"/>
      <c r="Y262" s="541"/>
      <c r="Z262" s="701"/>
      <c r="AA262" s="702"/>
      <c r="AB262" s="703"/>
      <c r="AC262" s="560" t="str">
        <f t="shared" si="111"/>
        <v/>
      </c>
      <c r="AD262" s="560"/>
      <c r="AE262" s="560"/>
      <c r="AF262" s="560" t="str">
        <f t="shared" si="112"/>
        <v/>
      </c>
      <c r="AG262" s="560"/>
      <c r="AH262" s="560"/>
      <c r="AI262" s="995"/>
      <c r="AJ262" s="995"/>
      <c r="AK262" s="995"/>
      <c r="AL262" s="995"/>
      <c r="AM262" s="995"/>
      <c r="AN262" s="995"/>
      <c r="AO262" s="995"/>
      <c r="AP262" s="995"/>
      <c r="AQ262" s="995"/>
      <c r="AR262" s="995"/>
      <c r="AS262" s="995"/>
      <c r="AT262" s="1009"/>
      <c r="AV262" s="294"/>
      <c r="AW262" s="294"/>
      <c r="AX262" s="294"/>
      <c r="AY262" s="294"/>
      <c r="AZ262" s="294"/>
      <c r="BA262" s="294"/>
      <c r="BB262" s="294"/>
      <c r="BC262" s="294"/>
      <c r="BD262" s="294"/>
      <c r="BE262" s="294"/>
    </row>
    <row r="263" spans="2:60" ht="18" customHeight="1">
      <c r="B263" s="964"/>
      <c r="C263" s="971"/>
      <c r="D263" s="971"/>
      <c r="E263" s="701"/>
      <c r="F263" s="703"/>
      <c r="G263" s="978"/>
      <c r="H263" s="979"/>
      <c r="I263" s="701"/>
      <c r="J263" s="703"/>
      <c r="K263" s="701"/>
      <c r="L263" s="703"/>
      <c r="M263" s="701"/>
      <c r="N263" s="703"/>
      <c r="O263" s="701"/>
      <c r="P263" s="702"/>
      <c r="Q263" s="703"/>
      <c r="R263" s="560" t="str">
        <f t="shared" si="109"/>
        <v/>
      </c>
      <c r="S263" s="560"/>
      <c r="T263" s="560"/>
      <c r="U263" s="973" t="str">
        <f t="shared" si="110"/>
        <v/>
      </c>
      <c r="V263" s="974"/>
      <c r="W263" s="975"/>
      <c r="X263" s="541"/>
      <c r="Y263" s="541"/>
      <c r="Z263" s="701"/>
      <c r="AA263" s="702"/>
      <c r="AB263" s="703"/>
      <c r="AC263" s="560" t="str">
        <f t="shared" si="111"/>
        <v/>
      </c>
      <c r="AD263" s="560"/>
      <c r="AE263" s="560"/>
      <c r="AF263" s="560" t="str">
        <f t="shared" si="112"/>
        <v/>
      </c>
      <c r="AG263" s="560"/>
      <c r="AH263" s="560"/>
      <c r="AI263" s="995"/>
      <c r="AJ263" s="995"/>
      <c r="AK263" s="995"/>
      <c r="AL263" s="995"/>
      <c r="AM263" s="995"/>
      <c r="AN263" s="995"/>
      <c r="AO263" s="995"/>
      <c r="AP263" s="995"/>
      <c r="AQ263" s="995"/>
      <c r="AR263" s="995"/>
      <c r="AS263" s="995"/>
      <c r="AT263" s="1009"/>
      <c r="AV263" s="294"/>
      <c r="AW263" s="294"/>
      <c r="AX263" s="294"/>
      <c r="AY263" s="294"/>
      <c r="AZ263" s="294"/>
      <c r="BA263" s="294"/>
      <c r="BB263" s="294"/>
      <c r="BC263" s="294"/>
      <c r="BD263" s="294"/>
      <c r="BE263" s="294"/>
    </row>
    <row r="264" spans="2:60" ht="18" customHeight="1">
      <c r="B264" s="964"/>
      <c r="C264" s="971"/>
      <c r="D264" s="971"/>
      <c r="E264" s="701"/>
      <c r="F264" s="703"/>
      <c r="G264" s="978"/>
      <c r="H264" s="979"/>
      <c r="I264" s="701"/>
      <c r="J264" s="703"/>
      <c r="K264" s="701"/>
      <c r="L264" s="703"/>
      <c r="M264" s="701"/>
      <c r="N264" s="703"/>
      <c r="O264" s="701"/>
      <c r="P264" s="702"/>
      <c r="Q264" s="703"/>
      <c r="R264" s="560" t="str">
        <f t="shared" si="109"/>
        <v/>
      </c>
      <c r="S264" s="560"/>
      <c r="T264" s="560"/>
      <c r="U264" s="973" t="str">
        <f t="shared" si="110"/>
        <v/>
      </c>
      <c r="V264" s="974"/>
      <c r="W264" s="975"/>
      <c r="X264" s="541"/>
      <c r="Y264" s="541"/>
      <c r="Z264" s="701"/>
      <c r="AA264" s="702"/>
      <c r="AB264" s="703"/>
      <c r="AC264" s="560" t="str">
        <f t="shared" si="111"/>
        <v/>
      </c>
      <c r="AD264" s="560"/>
      <c r="AE264" s="560"/>
      <c r="AF264" s="560" t="str">
        <f t="shared" si="112"/>
        <v/>
      </c>
      <c r="AG264" s="560"/>
      <c r="AH264" s="560"/>
      <c r="AI264" s="995"/>
      <c r="AJ264" s="995"/>
      <c r="AK264" s="995"/>
      <c r="AL264" s="995"/>
      <c r="AM264" s="995"/>
      <c r="AN264" s="995"/>
      <c r="AO264" s="995"/>
      <c r="AP264" s="995"/>
      <c r="AQ264" s="995"/>
      <c r="AR264" s="995"/>
      <c r="AS264" s="995"/>
      <c r="AT264" s="1009"/>
      <c r="AU264" s="294"/>
      <c r="AV264" s="294"/>
      <c r="AW264" s="294"/>
      <c r="AX264" s="294"/>
      <c r="AY264" s="294"/>
      <c r="AZ264" s="294"/>
      <c r="BA264" s="294"/>
      <c r="BB264" s="294"/>
      <c r="BC264" s="294"/>
      <c r="BD264" s="294"/>
      <c r="BE264" s="294"/>
    </row>
    <row r="265" spans="2:60" ht="18" customHeight="1">
      <c r="B265" s="964"/>
      <c r="C265" s="971"/>
      <c r="D265" s="971"/>
      <c r="E265" s="701"/>
      <c r="F265" s="703"/>
      <c r="G265" s="978"/>
      <c r="H265" s="979"/>
      <c r="I265" s="701"/>
      <c r="J265" s="703"/>
      <c r="K265" s="701"/>
      <c r="L265" s="703"/>
      <c r="M265" s="701"/>
      <c r="N265" s="703"/>
      <c r="O265" s="701"/>
      <c r="P265" s="702"/>
      <c r="Q265" s="703"/>
      <c r="R265" s="560" t="str">
        <f t="shared" si="109"/>
        <v/>
      </c>
      <c r="S265" s="560"/>
      <c r="T265" s="560"/>
      <c r="U265" s="973" t="str">
        <f t="shared" si="110"/>
        <v/>
      </c>
      <c r="V265" s="974"/>
      <c r="W265" s="975"/>
      <c r="X265" s="541"/>
      <c r="Y265" s="541"/>
      <c r="Z265" s="701"/>
      <c r="AA265" s="702"/>
      <c r="AB265" s="703"/>
      <c r="AC265" s="560" t="str">
        <f t="shared" si="111"/>
        <v/>
      </c>
      <c r="AD265" s="560"/>
      <c r="AE265" s="560"/>
      <c r="AF265" s="560" t="str">
        <f t="shared" si="112"/>
        <v/>
      </c>
      <c r="AG265" s="560"/>
      <c r="AH265" s="560"/>
      <c r="AI265" s="995"/>
      <c r="AJ265" s="995"/>
      <c r="AK265" s="995"/>
      <c r="AL265" s="995"/>
      <c r="AM265" s="995"/>
      <c r="AN265" s="995"/>
      <c r="AO265" s="995"/>
      <c r="AP265" s="995"/>
      <c r="AQ265" s="995"/>
      <c r="AR265" s="995"/>
      <c r="AS265" s="995"/>
      <c r="AT265" s="1009"/>
      <c r="AU265" s="294"/>
      <c r="AV265" s="294"/>
      <c r="AW265" s="294"/>
      <c r="AX265" s="294"/>
      <c r="AY265" s="294"/>
      <c r="AZ265" s="294"/>
      <c r="BA265" s="294"/>
      <c r="BB265" s="294"/>
      <c r="BC265" s="294"/>
      <c r="BD265" s="294"/>
      <c r="BE265" s="294"/>
    </row>
    <row r="266" spans="2:60" ht="18" customHeight="1">
      <c r="B266" s="964"/>
      <c r="C266" s="971"/>
      <c r="D266" s="971"/>
      <c r="E266" s="701"/>
      <c r="F266" s="703"/>
      <c r="G266" s="978"/>
      <c r="H266" s="979"/>
      <c r="I266" s="701"/>
      <c r="J266" s="703"/>
      <c r="K266" s="701"/>
      <c r="L266" s="703"/>
      <c r="M266" s="701"/>
      <c r="N266" s="703"/>
      <c r="O266" s="701"/>
      <c r="P266" s="702"/>
      <c r="Q266" s="703"/>
      <c r="R266" s="560" t="str">
        <f t="shared" si="109"/>
        <v/>
      </c>
      <c r="S266" s="560"/>
      <c r="T266" s="560"/>
      <c r="U266" s="973" t="str">
        <f t="shared" si="110"/>
        <v/>
      </c>
      <c r="V266" s="974"/>
      <c r="W266" s="975"/>
      <c r="X266" s="541"/>
      <c r="Y266" s="541"/>
      <c r="Z266" s="701"/>
      <c r="AA266" s="702"/>
      <c r="AB266" s="703"/>
      <c r="AC266" s="560" t="str">
        <f t="shared" si="111"/>
        <v/>
      </c>
      <c r="AD266" s="560"/>
      <c r="AE266" s="560"/>
      <c r="AF266" s="560" t="str">
        <f t="shared" si="112"/>
        <v/>
      </c>
      <c r="AG266" s="560"/>
      <c r="AH266" s="560"/>
      <c r="AI266" s="995"/>
      <c r="AJ266" s="995"/>
      <c r="AK266" s="995"/>
      <c r="AL266" s="995"/>
      <c r="AM266" s="995"/>
      <c r="AN266" s="995"/>
      <c r="AO266" s="995"/>
      <c r="AP266" s="995"/>
      <c r="AQ266" s="995"/>
      <c r="AR266" s="995"/>
      <c r="AS266" s="995"/>
      <c r="AT266" s="1009"/>
      <c r="AU266" s="294"/>
      <c r="AV266" s="294"/>
      <c r="AW266" s="294"/>
      <c r="AX266" s="294"/>
      <c r="AY266" s="294"/>
      <c r="AZ266" s="294"/>
      <c r="BA266" s="294"/>
      <c r="BB266" s="294"/>
      <c r="BC266" s="294"/>
      <c r="BD266" s="294"/>
      <c r="BE266" s="294"/>
    </row>
    <row r="267" spans="2:60" ht="18" customHeight="1">
      <c r="B267" s="964"/>
      <c r="C267" s="971"/>
      <c r="D267" s="971"/>
      <c r="E267" s="701"/>
      <c r="F267" s="703"/>
      <c r="G267" s="978"/>
      <c r="H267" s="979"/>
      <c r="I267" s="701"/>
      <c r="J267" s="703"/>
      <c r="K267" s="701"/>
      <c r="L267" s="703"/>
      <c r="M267" s="701"/>
      <c r="N267" s="703"/>
      <c r="O267" s="701"/>
      <c r="P267" s="702"/>
      <c r="Q267" s="703"/>
      <c r="R267" s="560" t="str">
        <f t="shared" si="109"/>
        <v/>
      </c>
      <c r="S267" s="560"/>
      <c r="T267" s="560"/>
      <c r="U267" s="973" t="str">
        <f t="shared" si="110"/>
        <v/>
      </c>
      <c r="V267" s="974"/>
      <c r="W267" s="975"/>
      <c r="X267" s="541"/>
      <c r="Y267" s="541"/>
      <c r="Z267" s="701"/>
      <c r="AA267" s="702"/>
      <c r="AB267" s="703"/>
      <c r="AC267" s="560" t="str">
        <f t="shared" si="111"/>
        <v/>
      </c>
      <c r="AD267" s="560"/>
      <c r="AE267" s="560"/>
      <c r="AF267" s="560" t="str">
        <f t="shared" si="112"/>
        <v/>
      </c>
      <c r="AG267" s="560"/>
      <c r="AH267" s="560"/>
      <c r="AI267" s="995"/>
      <c r="AJ267" s="995"/>
      <c r="AK267" s="995"/>
      <c r="AL267" s="995"/>
      <c r="AM267" s="995"/>
      <c r="AN267" s="995"/>
      <c r="AO267" s="995"/>
      <c r="AP267" s="995"/>
      <c r="AQ267" s="995"/>
      <c r="AR267" s="995"/>
      <c r="AS267" s="995"/>
      <c r="AT267" s="1009"/>
      <c r="AU267" s="294"/>
      <c r="AV267" s="294"/>
      <c r="AW267" s="294"/>
      <c r="AX267" s="294"/>
      <c r="AY267" s="294"/>
      <c r="AZ267" s="294"/>
      <c r="BA267" s="294"/>
      <c r="BB267" s="294"/>
      <c r="BC267" s="294"/>
      <c r="BD267" s="294"/>
      <c r="BE267" s="294"/>
    </row>
    <row r="268" spans="2:60" ht="18" customHeight="1">
      <c r="B268" s="964"/>
      <c r="C268" s="971"/>
      <c r="D268" s="971"/>
      <c r="E268" s="701"/>
      <c r="F268" s="703"/>
      <c r="G268" s="978"/>
      <c r="H268" s="979"/>
      <c r="I268" s="701"/>
      <c r="J268" s="703"/>
      <c r="K268" s="701"/>
      <c r="L268" s="703"/>
      <c r="M268" s="701"/>
      <c r="N268" s="703"/>
      <c r="O268" s="701"/>
      <c r="P268" s="702"/>
      <c r="Q268" s="703"/>
      <c r="R268" s="560" t="str">
        <f t="shared" si="109"/>
        <v/>
      </c>
      <c r="S268" s="560"/>
      <c r="T268" s="560"/>
      <c r="U268" s="973" t="str">
        <f t="shared" si="110"/>
        <v/>
      </c>
      <c r="V268" s="974"/>
      <c r="W268" s="975"/>
      <c r="X268" s="541"/>
      <c r="Y268" s="541"/>
      <c r="Z268" s="701"/>
      <c r="AA268" s="702"/>
      <c r="AB268" s="703"/>
      <c r="AC268" s="560" t="str">
        <f t="shared" si="111"/>
        <v/>
      </c>
      <c r="AD268" s="560"/>
      <c r="AE268" s="560"/>
      <c r="AF268" s="560" t="str">
        <f t="shared" si="112"/>
        <v/>
      </c>
      <c r="AG268" s="560"/>
      <c r="AH268" s="560"/>
      <c r="AI268" s="995"/>
      <c r="AJ268" s="995"/>
      <c r="AK268" s="995"/>
      <c r="AL268" s="995"/>
      <c r="AM268" s="995"/>
      <c r="AN268" s="995"/>
      <c r="AO268" s="995"/>
      <c r="AP268" s="995"/>
      <c r="AQ268" s="995"/>
      <c r="AR268" s="995"/>
      <c r="AS268" s="995"/>
      <c r="AT268" s="1009"/>
      <c r="AU268" s="294"/>
      <c r="AV268" s="294"/>
      <c r="AW268" s="294"/>
      <c r="AX268" s="294"/>
      <c r="AY268" s="294"/>
      <c r="AZ268" s="294"/>
      <c r="BA268" s="294"/>
      <c r="BB268" s="294"/>
      <c r="BC268" s="294"/>
      <c r="BD268" s="294"/>
      <c r="BE268" s="294"/>
    </row>
    <row r="269" spans="2:60" ht="18" customHeight="1">
      <c r="B269" s="964"/>
      <c r="C269" s="971"/>
      <c r="D269" s="971"/>
      <c r="E269" s="701"/>
      <c r="F269" s="703"/>
      <c r="G269" s="978"/>
      <c r="H269" s="979"/>
      <c r="I269" s="701"/>
      <c r="J269" s="703"/>
      <c r="K269" s="701"/>
      <c r="L269" s="703"/>
      <c r="M269" s="701"/>
      <c r="N269" s="703"/>
      <c r="O269" s="701"/>
      <c r="P269" s="702"/>
      <c r="Q269" s="703"/>
      <c r="R269" s="560" t="str">
        <f t="shared" si="109"/>
        <v/>
      </c>
      <c r="S269" s="560"/>
      <c r="T269" s="560"/>
      <c r="U269" s="973" t="str">
        <f t="shared" si="110"/>
        <v/>
      </c>
      <c r="V269" s="974"/>
      <c r="W269" s="975"/>
      <c r="X269" s="541"/>
      <c r="Y269" s="541"/>
      <c r="Z269" s="701"/>
      <c r="AA269" s="702"/>
      <c r="AB269" s="703"/>
      <c r="AC269" s="560" t="str">
        <f t="shared" si="111"/>
        <v/>
      </c>
      <c r="AD269" s="560"/>
      <c r="AE269" s="560"/>
      <c r="AF269" s="560" t="str">
        <f t="shared" si="112"/>
        <v/>
      </c>
      <c r="AG269" s="560"/>
      <c r="AH269" s="560"/>
      <c r="AI269" s="995"/>
      <c r="AJ269" s="995"/>
      <c r="AK269" s="995"/>
      <c r="AL269" s="995"/>
      <c r="AM269" s="995"/>
      <c r="AN269" s="995"/>
      <c r="AO269" s="995"/>
      <c r="AP269" s="995"/>
      <c r="AQ269" s="995"/>
      <c r="AR269" s="995"/>
      <c r="AS269" s="995"/>
      <c r="AT269" s="1009"/>
      <c r="AU269" s="294"/>
      <c r="AV269" s="294"/>
      <c r="AW269" s="294"/>
      <c r="AX269" s="294"/>
      <c r="AY269" s="294"/>
      <c r="AZ269" s="294"/>
      <c r="BA269" s="294"/>
      <c r="BB269" s="294"/>
      <c r="BC269" s="294"/>
      <c r="BD269" s="294"/>
      <c r="BE269" s="294"/>
    </row>
    <row r="270" spans="2:60" ht="18" customHeight="1">
      <c r="B270" s="964"/>
      <c r="C270" s="971"/>
      <c r="D270" s="971"/>
      <c r="E270" s="701"/>
      <c r="F270" s="703"/>
      <c r="G270" s="978"/>
      <c r="H270" s="979"/>
      <c r="I270" s="701"/>
      <c r="J270" s="703"/>
      <c r="K270" s="701"/>
      <c r="L270" s="703"/>
      <c r="M270" s="701"/>
      <c r="N270" s="703"/>
      <c r="O270" s="701"/>
      <c r="P270" s="702"/>
      <c r="Q270" s="703"/>
      <c r="R270" s="560" t="str">
        <f t="shared" si="109"/>
        <v/>
      </c>
      <c r="S270" s="560"/>
      <c r="T270" s="560"/>
      <c r="U270" s="973" t="str">
        <f t="shared" si="110"/>
        <v/>
      </c>
      <c r="V270" s="974"/>
      <c r="W270" s="975"/>
      <c r="X270" s="541"/>
      <c r="Y270" s="541"/>
      <c r="Z270" s="701"/>
      <c r="AA270" s="702"/>
      <c r="AB270" s="703"/>
      <c r="AC270" s="560" t="str">
        <f t="shared" si="111"/>
        <v/>
      </c>
      <c r="AD270" s="560"/>
      <c r="AE270" s="560"/>
      <c r="AF270" s="560" t="str">
        <f t="shared" si="112"/>
        <v/>
      </c>
      <c r="AG270" s="560"/>
      <c r="AH270" s="560"/>
      <c r="AI270" s="995"/>
      <c r="AJ270" s="995"/>
      <c r="AK270" s="995"/>
      <c r="AL270" s="995"/>
      <c r="AM270" s="995"/>
      <c r="AN270" s="995"/>
      <c r="AO270" s="995"/>
      <c r="AP270" s="995"/>
      <c r="AQ270" s="995"/>
      <c r="AR270" s="995"/>
      <c r="AS270" s="995"/>
      <c r="AT270" s="1009"/>
      <c r="AU270" s="294"/>
      <c r="AV270" s="294"/>
      <c r="AW270" s="294"/>
      <c r="AX270" s="294"/>
      <c r="AY270" s="294"/>
      <c r="AZ270" s="294"/>
      <c r="BA270" s="294"/>
      <c r="BB270" s="294"/>
      <c r="BC270" s="294"/>
      <c r="BD270" s="294"/>
      <c r="BE270" s="294"/>
    </row>
    <row r="271" spans="2:60" ht="18" customHeight="1">
      <c r="B271" s="964"/>
      <c r="C271" s="971"/>
      <c r="D271" s="971"/>
      <c r="E271" s="701"/>
      <c r="F271" s="703"/>
      <c r="G271" s="978"/>
      <c r="H271" s="979"/>
      <c r="I271" s="701"/>
      <c r="J271" s="703"/>
      <c r="K271" s="701"/>
      <c r="L271" s="703"/>
      <c r="M271" s="701"/>
      <c r="N271" s="703"/>
      <c r="O271" s="701"/>
      <c r="P271" s="702"/>
      <c r="Q271" s="703"/>
      <c r="R271" s="560" t="str">
        <f t="shared" si="109"/>
        <v/>
      </c>
      <c r="S271" s="560"/>
      <c r="T271" s="560"/>
      <c r="U271" s="973" t="str">
        <f t="shared" si="110"/>
        <v/>
      </c>
      <c r="V271" s="974"/>
      <c r="W271" s="975"/>
      <c r="X271" s="541"/>
      <c r="Y271" s="541"/>
      <c r="Z271" s="701"/>
      <c r="AA271" s="702"/>
      <c r="AB271" s="703"/>
      <c r="AC271" s="560" t="str">
        <f t="shared" si="111"/>
        <v/>
      </c>
      <c r="AD271" s="560"/>
      <c r="AE271" s="560"/>
      <c r="AF271" s="560" t="str">
        <f t="shared" si="112"/>
        <v/>
      </c>
      <c r="AG271" s="560"/>
      <c r="AH271" s="560"/>
      <c r="AI271" s="995"/>
      <c r="AJ271" s="995"/>
      <c r="AK271" s="995"/>
      <c r="AL271" s="995"/>
      <c r="AM271" s="995"/>
      <c r="AN271" s="995"/>
      <c r="AO271" s="995"/>
      <c r="AP271" s="995"/>
      <c r="AQ271" s="995"/>
      <c r="AR271" s="995"/>
      <c r="AS271" s="995"/>
      <c r="AT271" s="1009"/>
      <c r="AU271" s="294"/>
      <c r="AV271" s="294"/>
      <c r="AW271" s="294"/>
      <c r="AX271" s="294"/>
      <c r="AY271" s="294"/>
      <c r="AZ271" s="294"/>
      <c r="BA271" s="294"/>
      <c r="BB271" s="294"/>
      <c r="BC271" s="294"/>
      <c r="BD271" s="294"/>
      <c r="BE271" s="294"/>
    </row>
    <row r="272" spans="2:60" ht="18" customHeight="1">
      <c r="B272" s="964"/>
      <c r="C272" s="971"/>
      <c r="D272" s="971"/>
      <c r="E272" s="701"/>
      <c r="F272" s="703"/>
      <c r="G272" s="978"/>
      <c r="H272" s="979"/>
      <c r="I272" s="701"/>
      <c r="J272" s="703"/>
      <c r="K272" s="701"/>
      <c r="L272" s="703"/>
      <c r="M272" s="701"/>
      <c r="N272" s="703"/>
      <c r="O272" s="701"/>
      <c r="P272" s="702"/>
      <c r="Q272" s="703"/>
      <c r="R272" s="560" t="str">
        <f t="shared" si="109"/>
        <v/>
      </c>
      <c r="S272" s="560"/>
      <c r="T272" s="560"/>
      <c r="U272" s="973" t="str">
        <f t="shared" si="110"/>
        <v/>
      </c>
      <c r="V272" s="974"/>
      <c r="W272" s="975"/>
      <c r="X272" s="541"/>
      <c r="Y272" s="541"/>
      <c r="Z272" s="701"/>
      <c r="AA272" s="702"/>
      <c r="AB272" s="703"/>
      <c r="AC272" s="560" t="str">
        <f t="shared" si="111"/>
        <v/>
      </c>
      <c r="AD272" s="560"/>
      <c r="AE272" s="560"/>
      <c r="AF272" s="560" t="str">
        <f t="shared" si="112"/>
        <v/>
      </c>
      <c r="AG272" s="560"/>
      <c r="AH272" s="560"/>
      <c r="AI272" s="995"/>
      <c r="AJ272" s="995"/>
      <c r="AK272" s="995"/>
      <c r="AL272" s="995"/>
      <c r="AM272" s="995"/>
      <c r="AN272" s="995"/>
      <c r="AO272" s="995"/>
      <c r="AP272" s="995"/>
      <c r="AQ272" s="995"/>
      <c r="AR272" s="995"/>
      <c r="AS272" s="995"/>
      <c r="AT272" s="1009"/>
      <c r="AU272" s="294"/>
      <c r="AV272" s="294"/>
      <c r="AW272" s="294"/>
      <c r="AX272" s="294"/>
      <c r="AY272" s="294"/>
      <c r="AZ272" s="294"/>
      <c r="BA272" s="294"/>
      <c r="BB272" s="294"/>
      <c r="BC272" s="294"/>
      <c r="BD272" s="294"/>
      <c r="BE272" s="294"/>
    </row>
    <row r="273" spans="2:57" ht="18" customHeight="1">
      <c r="B273" s="964"/>
      <c r="C273" s="971"/>
      <c r="D273" s="971"/>
      <c r="E273" s="701"/>
      <c r="F273" s="703"/>
      <c r="G273" s="978"/>
      <c r="H273" s="979"/>
      <c r="I273" s="701"/>
      <c r="J273" s="703"/>
      <c r="K273" s="701"/>
      <c r="L273" s="703"/>
      <c r="M273" s="701"/>
      <c r="N273" s="703"/>
      <c r="O273" s="701"/>
      <c r="P273" s="702"/>
      <c r="Q273" s="703"/>
      <c r="R273" s="560" t="str">
        <f t="shared" si="109"/>
        <v/>
      </c>
      <c r="S273" s="560"/>
      <c r="T273" s="560"/>
      <c r="U273" s="973" t="str">
        <f t="shared" si="110"/>
        <v/>
      </c>
      <c r="V273" s="974"/>
      <c r="W273" s="975"/>
      <c r="X273" s="541"/>
      <c r="Y273" s="541"/>
      <c r="Z273" s="701"/>
      <c r="AA273" s="702"/>
      <c r="AB273" s="703"/>
      <c r="AC273" s="560" t="str">
        <f t="shared" si="111"/>
        <v/>
      </c>
      <c r="AD273" s="560"/>
      <c r="AE273" s="560"/>
      <c r="AF273" s="560" t="str">
        <f t="shared" si="112"/>
        <v/>
      </c>
      <c r="AG273" s="560"/>
      <c r="AH273" s="560"/>
      <c r="AI273" s="995"/>
      <c r="AJ273" s="995"/>
      <c r="AK273" s="995"/>
      <c r="AL273" s="995"/>
      <c r="AM273" s="995"/>
      <c r="AN273" s="995"/>
      <c r="AO273" s="995"/>
      <c r="AP273" s="995"/>
      <c r="AQ273" s="995"/>
      <c r="AR273" s="995"/>
      <c r="AS273" s="995"/>
      <c r="AT273" s="1009"/>
      <c r="AU273" s="294"/>
      <c r="AV273" s="294"/>
      <c r="AW273" s="294"/>
      <c r="AX273" s="294"/>
      <c r="AY273" s="294"/>
      <c r="AZ273" s="294"/>
      <c r="BA273" s="294"/>
      <c r="BB273" s="294"/>
      <c r="BC273" s="294"/>
      <c r="BD273" s="294"/>
      <c r="BE273" s="294"/>
    </row>
    <row r="274" spans="2:57" ht="18" customHeight="1">
      <c r="B274" s="964"/>
      <c r="C274" s="971"/>
      <c r="D274" s="971"/>
      <c r="E274" s="701"/>
      <c r="F274" s="703"/>
      <c r="G274" s="978"/>
      <c r="H274" s="979"/>
      <c r="I274" s="701"/>
      <c r="J274" s="703"/>
      <c r="K274" s="701"/>
      <c r="L274" s="703"/>
      <c r="M274" s="701"/>
      <c r="N274" s="703"/>
      <c r="O274" s="701"/>
      <c r="P274" s="702"/>
      <c r="Q274" s="703"/>
      <c r="R274" s="560" t="str">
        <f t="shared" si="109"/>
        <v/>
      </c>
      <c r="S274" s="560"/>
      <c r="T274" s="560"/>
      <c r="U274" s="973" t="str">
        <f t="shared" si="110"/>
        <v/>
      </c>
      <c r="V274" s="974"/>
      <c r="W274" s="975"/>
      <c r="X274" s="541"/>
      <c r="Y274" s="541"/>
      <c r="Z274" s="701"/>
      <c r="AA274" s="702"/>
      <c r="AB274" s="703"/>
      <c r="AC274" s="560" t="str">
        <f t="shared" si="111"/>
        <v/>
      </c>
      <c r="AD274" s="560"/>
      <c r="AE274" s="560"/>
      <c r="AF274" s="560" t="str">
        <f t="shared" si="112"/>
        <v/>
      </c>
      <c r="AG274" s="560"/>
      <c r="AH274" s="560"/>
      <c r="AI274" s="995"/>
      <c r="AJ274" s="995"/>
      <c r="AK274" s="995"/>
      <c r="AL274" s="995"/>
      <c r="AM274" s="995"/>
      <c r="AN274" s="995"/>
      <c r="AO274" s="995"/>
      <c r="AP274" s="995"/>
      <c r="AQ274" s="995"/>
      <c r="AR274" s="995"/>
      <c r="AS274" s="995"/>
      <c r="AT274" s="1009"/>
      <c r="AU274" s="294"/>
      <c r="AV274" s="294"/>
      <c r="AW274" s="294"/>
      <c r="AX274" s="294"/>
      <c r="AY274" s="294"/>
      <c r="AZ274" s="294"/>
      <c r="BA274" s="294"/>
      <c r="BB274" s="294"/>
      <c r="BC274" s="294"/>
      <c r="BD274" s="294"/>
      <c r="BE274" s="294"/>
    </row>
    <row r="275" spans="2:57" ht="18" customHeight="1">
      <c r="B275" s="964"/>
      <c r="C275" s="971"/>
      <c r="D275" s="971"/>
      <c r="E275" s="701"/>
      <c r="F275" s="703"/>
      <c r="G275" s="978"/>
      <c r="H275" s="979"/>
      <c r="I275" s="701"/>
      <c r="J275" s="703"/>
      <c r="K275" s="701"/>
      <c r="L275" s="703"/>
      <c r="M275" s="701"/>
      <c r="N275" s="703"/>
      <c r="O275" s="701"/>
      <c r="P275" s="702"/>
      <c r="Q275" s="703"/>
      <c r="R275" s="560" t="str">
        <f t="shared" si="109"/>
        <v/>
      </c>
      <c r="S275" s="560"/>
      <c r="T275" s="560"/>
      <c r="U275" s="973" t="str">
        <f t="shared" si="110"/>
        <v/>
      </c>
      <c r="V275" s="974"/>
      <c r="W275" s="975"/>
      <c r="X275" s="541"/>
      <c r="Y275" s="541"/>
      <c r="Z275" s="701"/>
      <c r="AA275" s="702"/>
      <c r="AB275" s="703"/>
      <c r="AC275" s="560" t="str">
        <f t="shared" si="111"/>
        <v/>
      </c>
      <c r="AD275" s="560"/>
      <c r="AE275" s="560"/>
      <c r="AF275" s="560" t="str">
        <f t="shared" si="112"/>
        <v/>
      </c>
      <c r="AG275" s="560"/>
      <c r="AH275" s="560"/>
      <c r="AI275" s="995"/>
      <c r="AJ275" s="995"/>
      <c r="AK275" s="995"/>
      <c r="AL275" s="995"/>
      <c r="AM275" s="995"/>
      <c r="AN275" s="995"/>
      <c r="AO275" s="995"/>
      <c r="AP275" s="995"/>
      <c r="AQ275" s="995"/>
      <c r="AR275" s="995"/>
      <c r="AS275" s="995"/>
      <c r="AT275" s="1009"/>
      <c r="AU275" s="294"/>
      <c r="AV275" s="294"/>
      <c r="AW275" s="294"/>
      <c r="AX275" s="294"/>
      <c r="AY275" s="294"/>
      <c r="AZ275" s="294"/>
      <c r="BA275" s="294"/>
      <c r="BB275" s="294"/>
      <c r="BC275" s="294"/>
      <c r="BD275" s="294"/>
      <c r="BE275" s="294"/>
    </row>
    <row r="276" spans="2:57" ht="18" customHeight="1">
      <c r="B276" s="964"/>
      <c r="C276" s="971"/>
      <c r="D276" s="971"/>
      <c r="E276" s="701"/>
      <c r="F276" s="703"/>
      <c r="G276" s="978"/>
      <c r="H276" s="979"/>
      <c r="I276" s="701"/>
      <c r="J276" s="703"/>
      <c r="K276" s="701"/>
      <c r="L276" s="703"/>
      <c r="M276" s="701"/>
      <c r="N276" s="703"/>
      <c r="O276" s="701"/>
      <c r="P276" s="702"/>
      <c r="Q276" s="703"/>
      <c r="R276" s="560" t="str">
        <f t="shared" si="109"/>
        <v/>
      </c>
      <c r="S276" s="560"/>
      <c r="T276" s="560"/>
      <c r="U276" s="973" t="str">
        <f t="shared" si="110"/>
        <v/>
      </c>
      <c r="V276" s="974"/>
      <c r="W276" s="975"/>
      <c r="X276" s="541"/>
      <c r="Y276" s="541"/>
      <c r="Z276" s="701"/>
      <c r="AA276" s="702"/>
      <c r="AB276" s="703"/>
      <c r="AC276" s="560" t="str">
        <f t="shared" si="111"/>
        <v/>
      </c>
      <c r="AD276" s="560"/>
      <c r="AE276" s="560"/>
      <c r="AF276" s="560" t="str">
        <f t="shared" si="112"/>
        <v/>
      </c>
      <c r="AG276" s="560"/>
      <c r="AH276" s="560"/>
      <c r="AI276" s="995"/>
      <c r="AJ276" s="995"/>
      <c r="AK276" s="995"/>
      <c r="AL276" s="995"/>
      <c r="AM276" s="995"/>
      <c r="AN276" s="995"/>
      <c r="AO276" s="995"/>
      <c r="AP276" s="995"/>
      <c r="AQ276" s="995"/>
      <c r="AR276" s="995"/>
      <c r="AS276" s="995"/>
      <c r="AT276" s="1009"/>
      <c r="AU276" s="294"/>
      <c r="AV276" s="294"/>
      <c r="AW276" s="294"/>
      <c r="AX276" s="294"/>
      <c r="AY276" s="294"/>
      <c r="AZ276" s="294"/>
      <c r="BA276" s="294"/>
      <c r="BB276" s="294"/>
      <c r="BC276" s="294"/>
      <c r="BD276" s="294"/>
      <c r="BE276" s="294"/>
    </row>
    <row r="277" spans="2:57" ht="18" customHeight="1">
      <c r="B277" s="964"/>
      <c r="C277" s="971"/>
      <c r="D277" s="971"/>
      <c r="E277" s="701"/>
      <c r="F277" s="703"/>
      <c r="G277" s="978"/>
      <c r="H277" s="979"/>
      <c r="I277" s="701"/>
      <c r="J277" s="703"/>
      <c r="K277" s="701"/>
      <c r="L277" s="703"/>
      <c r="M277" s="701"/>
      <c r="N277" s="703"/>
      <c r="O277" s="701"/>
      <c r="P277" s="702"/>
      <c r="Q277" s="703"/>
      <c r="R277" s="560" t="str">
        <f t="shared" si="109"/>
        <v/>
      </c>
      <c r="S277" s="560"/>
      <c r="T277" s="560"/>
      <c r="U277" s="973" t="str">
        <f t="shared" si="110"/>
        <v/>
      </c>
      <c r="V277" s="974"/>
      <c r="W277" s="975"/>
      <c r="X277" s="541"/>
      <c r="Y277" s="541"/>
      <c r="Z277" s="701"/>
      <c r="AA277" s="702"/>
      <c r="AB277" s="703"/>
      <c r="AC277" s="560" t="str">
        <f t="shared" si="111"/>
        <v/>
      </c>
      <c r="AD277" s="560"/>
      <c r="AE277" s="560"/>
      <c r="AF277" s="560" t="str">
        <f t="shared" si="112"/>
        <v/>
      </c>
      <c r="AG277" s="560"/>
      <c r="AH277" s="560"/>
      <c r="AI277" s="995"/>
      <c r="AJ277" s="995"/>
      <c r="AK277" s="995"/>
      <c r="AL277" s="995"/>
      <c r="AM277" s="995"/>
      <c r="AN277" s="995"/>
      <c r="AO277" s="995"/>
      <c r="AP277" s="995"/>
      <c r="AQ277" s="995"/>
      <c r="AR277" s="995"/>
      <c r="AS277" s="995"/>
      <c r="AT277" s="1009"/>
      <c r="AU277" s="294"/>
      <c r="AV277" s="294"/>
      <c r="AW277" s="294"/>
      <c r="AX277" s="294"/>
      <c r="AY277" s="294"/>
      <c r="AZ277" s="294"/>
      <c r="BA277" s="294"/>
      <c r="BB277" s="294"/>
      <c r="BC277" s="294"/>
      <c r="BD277" s="294"/>
      <c r="BE277" s="294"/>
    </row>
    <row r="278" spans="2:57" ht="18" customHeight="1">
      <c r="B278" s="964"/>
      <c r="C278" s="971"/>
      <c r="D278" s="971"/>
      <c r="E278" s="701"/>
      <c r="F278" s="703"/>
      <c r="G278" s="978"/>
      <c r="H278" s="979"/>
      <c r="I278" s="701"/>
      <c r="J278" s="703"/>
      <c r="K278" s="701"/>
      <c r="L278" s="703"/>
      <c r="M278" s="701"/>
      <c r="N278" s="703"/>
      <c r="O278" s="701"/>
      <c r="P278" s="702"/>
      <c r="Q278" s="703"/>
      <c r="R278" s="560" t="str">
        <f t="shared" si="109"/>
        <v/>
      </c>
      <c r="S278" s="560"/>
      <c r="T278" s="560"/>
      <c r="U278" s="973" t="str">
        <f t="shared" si="110"/>
        <v/>
      </c>
      <c r="V278" s="974"/>
      <c r="W278" s="975"/>
      <c r="X278" s="541"/>
      <c r="Y278" s="541"/>
      <c r="Z278" s="701"/>
      <c r="AA278" s="702"/>
      <c r="AB278" s="703"/>
      <c r="AC278" s="560" t="str">
        <f t="shared" si="111"/>
        <v/>
      </c>
      <c r="AD278" s="560"/>
      <c r="AE278" s="560"/>
      <c r="AF278" s="560" t="str">
        <f t="shared" si="112"/>
        <v/>
      </c>
      <c r="AG278" s="560"/>
      <c r="AH278" s="560"/>
      <c r="AI278" s="995"/>
      <c r="AJ278" s="995"/>
      <c r="AK278" s="995"/>
      <c r="AL278" s="995"/>
      <c r="AM278" s="995"/>
      <c r="AN278" s="995"/>
      <c r="AO278" s="995"/>
      <c r="AP278" s="995"/>
      <c r="AQ278" s="995"/>
      <c r="AR278" s="995"/>
      <c r="AS278" s="995"/>
      <c r="AT278" s="1009"/>
      <c r="AU278" s="294"/>
      <c r="AV278" s="294"/>
      <c r="AW278" s="294"/>
      <c r="AX278" s="294"/>
      <c r="AY278" s="294"/>
      <c r="AZ278" s="294"/>
      <c r="BA278" s="294"/>
      <c r="BB278" s="294"/>
      <c r="BC278" s="294"/>
      <c r="BD278" s="294"/>
      <c r="BE278" s="294"/>
    </row>
    <row r="279" spans="2:57" ht="18" customHeight="1">
      <c r="B279" s="964"/>
      <c r="C279" s="971"/>
      <c r="D279" s="971"/>
      <c r="E279" s="701"/>
      <c r="F279" s="703"/>
      <c r="G279" s="978"/>
      <c r="H279" s="979"/>
      <c r="I279" s="701"/>
      <c r="J279" s="703"/>
      <c r="K279" s="701"/>
      <c r="L279" s="703"/>
      <c r="M279" s="701"/>
      <c r="N279" s="703"/>
      <c r="O279" s="701"/>
      <c r="P279" s="702"/>
      <c r="Q279" s="703"/>
      <c r="R279" s="560" t="str">
        <f t="shared" si="109"/>
        <v/>
      </c>
      <c r="S279" s="560"/>
      <c r="T279" s="560"/>
      <c r="U279" s="973" t="str">
        <f t="shared" si="110"/>
        <v/>
      </c>
      <c r="V279" s="974"/>
      <c r="W279" s="975"/>
      <c r="X279" s="541"/>
      <c r="Y279" s="541"/>
      <c r="Z279" s="701"/>
      <c r="AA279" s="702"/>
      <c r="AB279" s="703"/>
      <c r="AC279" s="560" t="str">
        <f t="shared" si="111"/>
        <v/>
      </c>
      <c r="AD279" s="560"/>
      <c r="AE279" s="560"/>
      <c r="AF279" s="560" t="str">
        <f t="shared" si="112"/>
        <v/>
      </c>
      <c r="AG279" s="560"/>
      <c r="AH279" s="560"/>
      <c r="AI279" s="995"/>
      <c r="AJ279" s="995"/>
      <c r="AK279" s="995"/>
      <c r="AL279" s="995"/>
      <c r="AM279" s="995"/>
      <c r="AN279" s="995"/>
      <c r="AO279" s="995"/>
      <c r="AP279" s="995"/>
      <c r="AQ279" s="995"/>
      <c r="AR279" s="995"/>
      <c r="AS279" s="995"/>
      <c r="AT279" s="1009"/>
      <c r="AU279" s="294"/>
      <c r="AV279" s="294"/>
      <c r="AW279" s="294"/>
      <c r="AX279" s="294"/>
      <c r="AY279" s="294"/>
      <c r="AZ279" s="294"/>
      <c r="BA279" s="294"/>
      <c r="BB279" s="294"/>
      <c r="BC279" s="294"/>
      <c r="BD279" s="294"/>
      <c r="BE279" s="294"/>
    </row>
    <row r="280" spans="2:57" ht="18" customHeight="1">
      <c r="B280" s="964"/>
      <c r="C280" s="971"/>
      <c r="D280" s="971"/>
      <c r="E280" s="701"/>
      <c r="F280" s="703"/>
      <c r="G280" s="978"/>
      <c r="H280" s="979"/>
      <c r="I280" s="701"/>
      <c r="J280" s="703"/>
      <c r="K280" s="701"/>
      <c r="L280" s="703"/>
      <c r="M280" s="701"/>
      <c r="N280" s="703"/>
      <c r="O280" s="701"/>
      <c r="P280" s="702"/>
      <c r="Q280" s="703"/>
      <c r="R280" s="560" t="str">
        <f t="shared" si="109"/>
        <v/>
      </c>
      <c r="S280" s="560"/>
      <c r="T280" s="560"/>
      <c r="U280" s="973" t="str">
        <f t="shared" si="110"/>
        <v/>
      </c>
      <c r="V280" s="974"/>
      <c r="W280" s="975"/>
      <c r="X280" s="541"/>
      <c r="Y280" s="541"/>
      <c r="Z280" s="701"/>
      <c r="AA280" s="702"/>
      <c r="AB280" s="703"/>
      <c r="AC280" s="560" t="str">
        <f t="shared" si="111"/>
        <v/>
      </c>
      <c r="AD280" s="560"/>
      <c r="AE280" s="560"/>
      <c r="AF280" s="560" t="str">
        <f t="shared" si="112"/>
        <v/>
      </c>
      <c r="AG280" s="560"/>
      <c r="AH280" s="560"/>
      <c r="AI280" s="995"/>
      <c r="AJ280" s="995"/>
      <c r="AK280" s="995"/>
      <c r="AL280" s="995"/>
      <c r="AM280" s="995"/>
      <c r="AN280" s="995"/>
      <c r="AO280" s="995"/>
      <c r="AP280" s="995"/>
      <c r="AQ280" s="995"/>
      <c r="AR280" s="995"/>
      <c r="AS280" s="995"/>
      <c r="AT280" s="1009"/>
      <c r="AU280" s="294"/>
      <c r="AV280" s="294"/>
      <c r="AW280" s="294"/>
      <c r="AX280" s="294"/>
      <c r="AY280" s="294"/>
      <c r="AZ280" s="294"/>
      <c r="BA280" s="294"/>
      <c r="BB280" s="294"/>
      <c r="BC280" s="294"/>
      <c r="BD280" s="294"/>
      <c r="BE280" s="294"/>
    </row>
    <row r="281" spans="2:57" ht="18" customHeight="1">
      <c r="B281" s="964"/>
      <c r="C281" s="971"/>
      <c r="D281" s="971"/>
      <c r="E281" s="701"/>
      <c r="F281" s="703"/>
      <c r="G281" s="978"/>
      <c r="H281" s="979"/>
      <c r="I281" s="701"/>
      <c r="J281" s="703"/>
      <c r="K281" s="701"/>
      <c r="L281" s="703"/>
      <c r="M281" s="701"/>
      <c r="N281" s="703"/>
      <c r="O281" s="701"/>
      <c r="P281" s="702"/>
      <c r="Q281" s="703"/>
      <c r="R281" s="560" t="str">
        <f t="shared" si="109"/>
        <v/>
      </c>
      <c r="S281" s="560"/>
      <c r="T281" s="560"/>
      <c r="U281" s="973" t="str">
        <f t="shared" si="110"/>
        <v/>
      </c>
      <c r="V281" s="974"/>
      <c r="W281" s="975"/>
      <c r="X281" s="541"/>
      <c r="Y281" s="541"/>
      <c r="Z281" s="701"/>
      <c r="AA281" s="702"/>
      <c r="AB281" s="703"/>
      <c r="AC281" s="560" t="str">
        <f t="shared" si="111"/>
        <v/>
      </c>
      <c r="AD281" s="560"/>
      <c r="AE281" s="560"/>
      <c r="AF281" s="560" t="str">
        <f t="shared" si="112"/>
        <v/>
      </c>
      <c r="AG281" s="560"/>
      <c r="AH281" s="560"/>
      <c r="AI281" s="995"/>
      <c r="AJ281" s="995"/>
      <c r="AK281" s="995"/>
      <c r="AL281" s="995"/>
      <c r="AM281" s="995"/>
      <c r="AN281" s="995"/>
      <c r="AO281" s="995"/>
      <c r="AP281" s="995"/>
      <c r="AQ281" s="995"/>
      <c r="AR281" s="995"/>
      <c r="AS281" s="995"/>
      <c r="AT281" s="1009"/>
      <c r="AU281" s="294"/>
      <c r="AV281" s="294"/>
      <c r="AW281" s="294"/>
      <c r="AX281" s="294"/>
      <c r="AY281" s="294"/>
      <c r="AZ281" s="294"/>
      <c r="BA281" s="294"/>
      <c r="BB281" s="294"/>
      <c r="BC281" s="294"/>
      <c r="BD281" s="294"/>
      <c r="BE281" s="294"/>
    </row>
    <row r="282" spans="2:57" ht="18" customHeight="1">
      <c r="B282" s="964"/>
      <c r="C282" s="971"/>
      <c r="D282" s="971"/>
      <c r="E282" s="701"/>
      <c r="F282" s="703"/>
      <c r="G282" s="978"/>
      <c r="H282" s="979"/>
      <c r="I282" s="701"/>
      <c r="J282" s="703"/>
      <c r="K282" s="701"/>
      <c r="L282" s="703"/>
      <c r="M282" s="701"/>
      <c r="N282" s="703"/>
      <c r="O282" s="701"/>
      <c r="P282" s="702"/>
      <c r="Q282" s="703"/>
      <c r="R282" s="560" t="str">
        <f t="shared" si="109"/>
        <v/>
      </c>
      <c r="S282" s="560"/>
      <c r="T282" s="560"/>
      <c r="U282" s="973" t="str">
        <f t="shared" si="110"/>
        <v/>
      </c>
      <c r="V282" s="974"/>
      <c r="W282" s="975"/>
      <c r="X282" s="541"/>
      <c r="Y282" s="541"/>
      <c r="Z282" s="701"/>
      <c r="AA282" s="702"/>
      <c r="AB282" s="703"/>
      <c r="AC282" s="560" t="str">
        <f t="shared" si="111"/>
        <v/>
      </c>
      <c r="AD282" s="560"/>
      <c r="AE282" s="560"/>
      <c r="AF282" s="560" t="str">
        <f t="shared" si="112"/>
        <v/>
      </c>
      <c r="AG282" s="560"/>
      <c r="AH282" s="560"/>
      <c r="AI282" s="995"/>
      <c r="AJ282" s="995"/>
      <c r="AK282" s="995"/>
      <c r="AL282" s="995"/>
      <c r="AM282" s="995"/>
      <c r="AN282" s="995"/>
      <c r="AO282" s="995"/>
      <c r="AP282" s="995"/>
      <c r="AQ282" s="995"/>
      <c r="AR282" s="995"/>
      <c r="AS282" s="995"/>
      <c r="AT282" s="1009"/>
      <c r="AU282" s="294"/>
      <c r="AV282" s="294"/>
      <c r="AW282" s="294"/>
      <c r="AX282" s="294"/>
      <c r="AY282" s="294"/>
      <c r="AZ282" s="294"/>
      <c r="BA282" s="294"/>
      <c r="BB282" s="294"/>
      <c r="BC282" s="294"/>
      <c r="BD282" s="294"/>
      <c r="BE282" s="294"/>
    </row>
    <row r="283" spans="2:57" ht="18" customHeight="1">
      <c r="B283" s="964"/>
      <c r="C283" s="971"/>
      <c r="D283" s="971"/>
      <c r="E283" s="701"/>
      <c r="F283" s="703"/>
      <c r="G283" s="978"/>
      <c r="H283" s="979"/>
      <c r="I283" s="701"/>
      <c r="J283" s="703"/>
      <c r="K283" s="701"/>
      <c r="L283" s="703"/>
      <c r="M283" s="701"/>
      <c r="N283" s="703"/>
      <c r="O283" s="701"/>
      <c r="P283" s="702"/>
      <c r="Q283" s="703"/>
      <c r="R283" s="560" t="str">
        <f t="shared" si="109"/>
        <v/>
      </c>
      <c r="S283" s="560"/>
      <c r="T283" s="560"/>
      <c r="U283" s="973" t="str">
        <f t="shared" si="110"/>
        <v/>
      </c>
      <c r="V283" s="974"/>
      <c r="W283" s="975"/>
      <c r="X283" s="541"/>
      <c r="Y283" s="541"/>
      <c r="Z283" s="701"/>
      <c r="AA283" s="702"/>
      <c r="AB283" s="703"/>
      <c r="AC283" s="560" t="str">
        <f t="shared" si="111"/>
        <v/>
      </c>
      <c r="AD283" s="560"/>
      <c r="AE283" s="560"/>
      <c r="AF283" s="560" t="str">
        <f t="shared" si="112"/>
        <v/>
      </c>
      <c r="AG283" s="560"/>
      <c r="AH283" s="560"/>
      <c r="AI283" s="995"/>
      <c r="AJ283" s="995"/>
      <c r="AK283" s="995"/>
      <c r="AL283" s="995"/>
      <c r="AM283" s="995"/>
      <c r="AN283" s="995"/>
      <c r="AO283" s="995"/>
      <c r="AP283" s="995"/>
      <c r="AQ283" s="995"/>
      <c r="AR283" s="995"/>
      <c r="AS283" s="995"/>
      <c r="AT283" s="1009"/>
      <c r="AU283" s="294"/>
      <c r="AV283" s="294"/>
      <c r="AW283" s="294"/>
      <c r="AX283" s="294"/>
      <c r="AY283" s="294"/>
      <c r="AZ283" s="294"/>
      <c r="BA283" s="294"/>
      <c r="BB283" s="294"/>
      <c r="BC283" s="294"/>
      <c r="BD283" s="294"/>
      <c r="BE283" s="294"/>
    </row>
    <row r="284" spans="2:57" ht="18" customHeight="1">
      <c r="B284" s="964"/>
      <c r="C284" s="971"/>
      <c r="D284" s="971"/>
      <c r="E284" s="701"/>
      <c r="F284" s="703"/>
      <c r="G284" s="978"/>
      <c r="H284" s="979"/>
      <c r="I284" s="701"/>
      <c r="J284" s="703"/>
      <c r="K284" s="701"/>
      <c r="L284" s="703"/>
      <c r="M284" s="701"/>
      <c r="N284" s="703"/>
      <c r="O284" s="701"/>
      <c r="P284" s="702"/>
      <c r="Q284" s="703"/>
      <c r="R284" s="560" t="str">
        <f t="shared" si="109"/>
        <v/>
      </c>
      <c r="S284" s="560"/>
      <c r="T284" s="560"/>
      <c r="U284" s="973" t="str">
        <f t="shared" si="110"/>
        <v/>
      </c>
      <c r="V284" s="974"/>
      <c r="W284" s="975"/>
      <c r="X284" s="541"/>
      <c r="Y284" s="541"/>
      <c r="Z284" s="701"/>
      <c r="AA284" s="702"/>
      <c r="AB284" s="703"/>
      <c r="AC284" s="560" t="str">
        <f t="shared" si="111"/>
        <v/>
      </c>
      <c r="AD284" s="560"/>
      <c r="AE284" s="560"/>
      <c r="AF284" s="560" t="str">
        <f t="shared" si="112"/>
        <v/>
      </c>
      <c r="AG284" s="560"/>
      <c r="AH284" s="560"/>
      <c r="AI284" s="995"/>
      <c r="AJ284" s="995"/>
      <c r="AK284" s="995"/>
      <c r="AL284" s="995"/>
      <c r="AM284" s="995"/>
      <c r="AN284" s="995"/>
      <c r="AO284" s="995"/>
      <c r="AP284" s="995"/>
      <c r="AQ284" s="995"/>
      <c r="AR284" s="995"/>
      <c r="AS284" s="995"/>
      <c r="AT284" s="1009"/>
      <c r="AU284" s="294"/>
      <c r="AV284" s="294"/>
      <c r="AW284" s="294"/>
      <c r="AX284" s="294"/>
      <c r="AY284" s="294"/>
      <c r="AZ284" s="294"/>
      <c r="BA284" s="294"/>
      <c r="BB284" s="294"/>
      <c r="BC284" s="294"/>
      <c r="BD284" s="294"/>
      <c r="BE284" s="294"/>
    </row>
    <row r="285" spans="2:57" ht="18" customHeight="1">
      <c r="B285" s="964"/>
      <c r="C285" s="971"/>
      <c r="D285" s="971"/>
      <c r="E285" s="701"/>
      <c r="F285" s="703"/>
      <c r="G285" s="978"/>
      <c r="H285" s="979"/>
      <c r="I285" s="701"/>
      <c r="J285" s="703"/>
      <c r="K285" s="701"/>
      <c r="L285" s="703"/>
      <c r="M285" s="701"/>
      <c r="N285" s="703"/>
      <c r="O285" s="701"/>
      <c r="P285" s="702"/>
      <c r="Q285" s="703"/>
      <c r="R285" s="560" t="str">
        <f t="shared" si="109"/>
        <v/>
      </c>
      <c r="S285" s="560"/>
      <c r="T285" s="560"/>
      <c r="U285" s="973" t="str">
        <f t="shared" si="110"/>
        <v/>
      </c>
      <c r="V285" s="974"/>
      <c r="W285" s="975"/>
      <c r="X285" s="541"/>
      <c r="Y285" s="541"/>
      <c r="Z285" s="701"/>
      <c r="AA285" s="702"/>
      <c r="AB285" s="703"/>
      <c r="AC285" s="560" t="str">
        <f t="shared" si="111"/>
        <v/>
      </c>
      <c r="AD285" s="560"/>
      <c r="AE285" s="560"/>
      <c r="AF285" s="560" t="str">
        <f t="shared" si="112"/>
        <v/>
      </c>
      <c r="AG285" s="560"/>
      <c r="AH285" s="560"/>
      <c r="AI285" s="995"/>
      <c r="AJ285" s="995"/>
      <c r="AK285" s="995"/>
      <c r="AL285" s="995"/>
      <c r="AM285" s="995"/>
      <c r="AN285" s="995"/>
      <c r="AO285" s="995"/>
      <c r="AP285" s="995"/>
      <c r="AQ285" s="995"/>
      <c r="AR285" s="995"/>
      <c r="AS285" s="995"/>
      <c r="AT285" s="1009"/>
      <c r="AU285" s="294"/>
      <c r="AV285" s="294"/>
      <c r="AW285" s="294"/>
      <c r="AX285" s="294"/>
      <c r="AY285" s="294"/>
      <c r="AZ285" s="294"/>
      <c r="BA285" s="294"/>
      <c r="BB285" s="294"/>
      <c r="BC285" s="294"/>
      <c r="BD285" s="294"/>
      <c r="BE285" s="294"/>
    </row>
    <row r="286" spans="2:57" ht="18" customHeight="1">
      <c r="B286" s="964"/>
      <c r="C286" s="971"/>
      <c r="D286" s="971"/>
      <c r="E286" s="701"/>
      <c r="F286" s="703"/>
      <c r="G286" s="978"/>
      <c r="H286" s="979"/>
      <c r="I286" s="701"/>
      <c r="J286" s="703"/>
      <c r="K286" s="701"/>
      <c r="L286" s="703"/>
      <c r="M286" s="701"/>
      <c r="N286" s="703"/>
      <c r="O286" s="701"/>
      <c r="P286" s="702"/>
      <c r="Q286" s="703"/>
      <c r="R286" s="560" t="str">
        <f t="shared" si="109"/>
        <v/>
      </c>
      <c r="S286" s="560"/>
      <c r="T286" s="560"/>
      <c r="U286" s="973" t="str">
        <f t="shared" si="110"/>
        <v/>
      </c>
      <c r="V286" s="974"/>
      <c r="W286" s="975"/>
      <c r="X286" s="541"/>
      <c r="Y286" s="541"/>
      <c r="Z286" s="701"/>
      <c r="AA286" s="702"/>
      <c r="AB286" s="703"/>
      <c r="AC286" s="560" t="str">
        <f t="shared" si="111"/>
        <v/>
      </c>
      <c r="AD286" s="560"/>
      <c r="AE286" s="560"/>
      <c r="AF286" s="560" t="str">
        <f t="shared" si="112"/>
        <v/>
      </c>
      <c r="AG286" s="560"/>
      <c r="AH286" s="560"/>
      <c r="AI286" s="995"/>
      <c r="AJ286" s="995"/>
      <c r="AK286" s="995"/>
      <c r="AL286" s="995"/>
      <c r="AM286" s="995"/>
      <c r="AN286" s="995"/>
      <c r="AO286" s="995"/>
      <c r="AP286" s="995"/>
      <c r="AQ286" s="995"/>
      <c r="AR286" s="995"/>
      <c r="AS286" s="995"/>
      <c r="AT286" s="1009"/>
      <c r="AU286" s="294"/>
      <c r="AV286" s="294"/>
      <c r="AW286" s="294"/>
      <c r="AX286" s="294"/>
      <c r="AY286" s="294"/>
      <c r="AZ286" s="294"/>
      <c r="BA286" s="294"/>
      <c r="BB286" s="294"/>
      <c r="BC286" s="294"/>
      <c r="BD286" s="294"/>
      <c r="BE286" s="294"/>
    </row>
    <row r="287" spans="2:57" ht="18" customHeight="1">
      <c r="B287" s="964"/>
      <c r="C287" s="971"/>
      <c r="D287" s="971"/>
      <c r="E287" s="701"/>
      <c r="F287" s="703"/>
      <c r="G287" s="978"/>
      <c r="H287" s="979"/>
      <c r="I287" s="701"/>
      <c r="J287" s="703"/>
      <c r="K287" s="701"/>
      <c r="L287" s="703"/>
      <c r="M287" s="701"/>
      <c r="N287" s="703"/>
      <c r="O287" s="701"/>
      <c r="P287" s="702"/>
      <c r="Q287" s="703"/>
      <c r="R287" s="560" t="str">
        <f t="shared" si="109"/>
        <v/>
      </c>
      <c r="S287" s="560"/>
      <c r="T287" s="560"/>
      <c r="U287" s="973" t="str">
        <f t="shared" si="110"/>
        <v/>
      </c>
      <c r="V287" s="974"/>
      <c r="W287" s="975"/>
      <c r="X287" s="541"/>
      <c r="Y287" s="541"/>
      <c r="Z287" s="701"/>
      <c r="AA287" s="702"/>
      <c r="AB287" s="703"/>
      <c r="AC287" s="560" t="str">
        <f t="shared" si="111"/>
        <v/>
      </c>
      <c r="AD287" s="560"/>
      <c r="AE287" s="560"/>
      <c r="AF287" s="560" t="str">
        <f t="shared" si="112"/>
        <v/>
      </c>
      <c r="AG287" s="560"/>
      <c r="AH287" s="560"/>
      <c r="AI287" s="995"/>
      <c r="AJ287" s="995"/>
      <c r="AK287" s="995"/>
      <c r="AL287" s="995"/>
      <c r="AM287" s="995"/>
      <c r="AN287" s="995"/>
      <c r="AO287" s="995"/>
      <c r="AP287" s="995"/>
      <c r="AQ287" s="995"/>
      <c r="AR287" s="995"/>
      <c r="AS287" s="995"/>
      <c r="AT287" s="1009"/>
      <c r="AU287" s="294"/>
      <c r="AV287" s="294"/>
      <c r="AW287" s="294"/>
      <c r="AX287" s="294"/>
      <c r="AY287" s="294"/>
      <c r="AZ287" s="294"/>
      <c r="BA287" s="294"/>
      <c r="BB287" s="294"/>
      <c r="BC287" s="294"/>
      <c r="BD287" s="294"/>
      <c r="BE287" s="294"/>
    </row>
    <row r="288" spans="2:57" ht="18" customHeight="1">
      <c r="B288" s="964"/>
      <c r="C288" s="971"/>
      <c r="D288" s="971"/>
      <c r="E288" s="701"/>
      <c r="F288" s="703"/>
      <c r="G288" s="978"/>
      <c r="H288" s="979"/>
      <c r="I288" s="701"/>
      <c r="J288" s="703"/>
      <c r="K288" s="701"/>
      <c r="L288" s="703"/>
      <c r="M288" s="701"/>
      <c r="N288" s="703"/>
      <c r="O288" s="701"/>
      <c r="P288" s="702"/>
      <c r="Q288" s="703"/>
      <c r="R288" s="560" t="str">
        <f t="shared" si="109"/>
        <v/>
      </c>
      <c r="S288" s="560"/>
      <c r="T288" s="560"/>
      <c r="U288" s="973" t="str">
        <f t="shared" si="110"/>
        <v/>
      </c>
      <c r="V288" s="974"/>
      <c r="W288" s="975"/>
      <c r="X288" s="541"/>
      <c r="Y288" s="541"/>
      <c r="Z288" s="701"/>
      <c r="AA288" s="702"/>
      <c r="AB288" s="703"/>
      <c r="AC288" s="560" t="str">
        <f t="shared" si="111"/>
        <v/>
      </c>
      <c r="AD288" s="560"/>
      <c r="AE288" s="560"/>
      <c r="AF288" s="560" t="str">
        <f t="shared" si="112"/>
        <v/>
      </c>
      <c r="AG288" s="560"/>
      <c r="AH288" s="560"/>
      <c r="AI288" s="995"/>
      <c r="AJ288" s="995"/>
      <c r="AK288" s="995"/>
      <c r="AL288" s="995"/>
      <c r="AM288" s="995"/>
      <c r="AN288" s="995"/>
      <c r="AO288" s="995"/>
      <c r="AP288" s="995"/>
      <c r="AQ288" s="995"/>
      <c r="AR288" s="995"/>
      <c r="AS288" s="995"/>
      <c r="AT288" s="1009"/>
      <c r="AU288" s="294"/>
      <c r="AV288" s="294"/>
      <c r="AW288" s="294"/>
      <c r="AX288" s="294"/>
      <c r="AY288" s="294"/>
      <c r="AZ288" s="294"/>
      <c r="BA288" s="294"/>
      <c r="BB288" s="294"/>
      <c r="BC288" s="294"/>
      <c r="BD288" s="294"/>
      <c r="BE288" s="294"/>
    </row>
    <row r="289" spans="2:57" ht="18" customHeight="1">
      <c r="B289" s="964"/>
      <c r="C289" s="971"/>
      <c r="D289" s="971"/>
      <c r="E289" s="701"/>
      <c r="F289" s="703"/>
      <c r="G289" s="978"/>
      <c r="H289" s="979"/>
      <c r="I289" s="701"/>
      <c r="J289" s="703"/>
      <c r="K289" s="701"/>
      <c r="L289" s="703"/>
      <c r="M289" s="701"/>
      <c r="N289" s="703"/>
      <c r="O289" s="701"/>
      <c r="P289" s="702"/>
      <c r="Q289" s="703"/>
      <c r="R289" s="560" t="str">
        <f t="shared" si="109"/>
        <v/>
      </c>
      <c r="S289" s="560"/>
      <c r="T289" s="560"/>
      <c r="U289" s="973" t="str">
        <f t="shared" si="110"/>
        <v/>
      </c>
      <c r="V289" s="974"/>
      <c r="W289" s="975"/>
      <c r="X289" s="541"/>
      <c r="Y289" s="541"/>
      <c r="Z289" s="701"/>
      <c r="AA289" s="702"/>
      <c r="AB289" s="703"/>
      <c r="AC289" s="560" t="str">
        <f t="shared" si="111"/>
        <v/>
      </c>
      <c r="AD289" s="560"/>
      <c r="AE289" s="560"/>
      <c r="AF289" s="560" t="str">
        <f t="shared" si="112"/>
        <v/>
      </c>
      <c r="AG289" s="560"/>
      <c r="AH289" s="560"/>
      <c r="AI289" s="995"/>
      <c r="AJ289" s="995"/>
      <c r="AK289" s="995"/>
      <c r="AL289" s="995"/>
      <c r="AM289" s="995"/>
      <c r="AN289" s="995"/>
      <c r="AO289" s="995"/>
      <c r="AP289" s="995"/>
      <c r="AQ289" s="995"/>
      <c r="AR289" s="995"/>
      <c r="AS289" s="995"/>
      <c r="AT289" s="1009"/>
      <c r="AU289" s="294"/>
      <c r="AV289" s="294"/>
      <c r="AW289" s="294"/>
      <c r="AX289" s="294"/>
      <c r="AY289" s="294"/>
      <c r="AZ289" s="294"/>
      <c r="BA289" s="294"/>
      <c r="BB289" s="294"/>
      <c r="BC289" s="294"/>
      <c r="BD289" s="294"/>
      <c r="BE289" s="294"/>
    </row>
    <row r="290" spans="2:57" ht="18" customHeight="1">
      <c r="B290" s="964"/>
      <c r="C290" s="971"/>
      <c r="D290" s="971"/>
      <c r="E290" s="701"/>
      <c r="F290" s="703"/>
      <c r="G290" s="978"/>
      <c r="H290" s="979"/>
      <c r="I290" s="701"/>
      <c r="J290" s="703"/>
      <c r="K290" s="701"/>
      <c r="L290" s="703"/>
      <c r="M290" s="701"/>
      <c r="N290" s="703"/>
      <c r="O290" s="701"/>
      <c r="P290" s="702"/>
      <c r="Q290" s="703"/>
      <c r="R290" s="560" t="str">
        <f t="shared" si="109"/>
        <v/>
      </c>
      <c r="S290" s="560"/>
      <c r="T290" s="560"/>
      <c r="U290" s="973" t="str">
        <f t="shared" si="110"/>
        <v/>
      </c>
      <c r="V290" s="974"/>
      <c r="W290" s="975"/>
      <c r="X290" s="541"/>
      <c r="Y290" s="541"/>
      <c r="Z290" s="701"/>
      <c r="AA290" s="702"/>
      <c r="AB290" s="703"/>
      <c r="AC290" s="560" t="str">
        <f t="shared" si="111"/>
        <v/>
      </c>
      <c r="AD290" s="560"/>
      <c r="AE290" s="560"/>
      <c r="AF290" s="560" t="str">
        <f t="shared" si="112"/>
        <v/>
      </c>
      <c r="AG290" s="560"/>
      <c r="AH290" s="560"/>
      <c r="AI290" s="995"/>
      <c r="AJ290" s="995"/>
      <c r="AK290" s="995"/>
      <c r="AL290" s="995"/>
      <c r="AM290" s="995"/>
      <c r="AN290" s="995"/>
      <c r="AO290" s="995"/>
      <c r="AP290" s="995"/>
      <c r="AQ290" s="995"/>
      <c r="AR290" s="995"/>
      <c r="AS290" s="995"/>
      <c r="AT290" s="1009"/>
      <c r="AU290" s="294"/>
      <c r="AV290" s="294"/>
      <c r="AW290" s="294"/>
      <c r="AX290" s="294"/>
      <c r="AY290" s="294"/>
      <c r="AZ290" s="294"/>
      <c r="BA290" s="294"/>
      <c r="BB290" s="294"/>
      <c r="BC290" s="294"/>
      <c r="BD290" s="294"/>
      <c r="BE290" s="294"/>
    </row>
    <row r="291" spans="2:57" ht="18" customHeight="1">
      <c r="B291" s="964"/>
      <c r="C291" s="971"/>
      <c r="D291" s="971"/>
      <c r="E291" s="701"/>
      <c r="F291" s="703"/>
      <c r="G291" s="978"/>
      <c r="H291" s="979"/>
      <c r="I291" s="701"/>
      <c r="J291" s="703"/>
      <c r="K291" s="701"/>
      <c r="L291" s="703"/>
      <c r="M291" s="701"/>
      <c r="N291" s="703"/>
      <c r="O291" s="701"/>
      <c r="P291" s="702"/>
      <c r="Q291" s="703"/>
      <c r="R291" s="560" t="str">
        <f t="shared" si="109"/>
        <v/>
      </c>
      <c r="S291" s="560"/>
      <c r="T291" s="560"/>
      <c r="U291" s="973" t="str">
        <f t="shared" si="110"/>
        <v/>
      </c>
      <c r="V291" s="974"/>
      <c r="W291" s="975"/>
      <c r="X291" s="541"/>
      <c r="Y291" s="541"/>
      <c r="Z291" s="701"/>
      <c r="AA291" s="702"/>
      <c r="AB291" s="703"/>
      <c r="AC291" s="560" t="str">
        <f t="shared" si="111"/>
        <v/>
      </c>
      <c r="AD291" s="560"/>
      <c r="AE291" s="560"/>
      <c r="AF291" s="560" t="str">
        <f t="shared" si="112"/>
        <v/>
      </c>
      <c r="AG291" s="560"/>
      <c r="AH291" s="560"/>
      <c r="AI291" s="995"/>
      <c r="AJ291" s="995"/>
      <c r="AK291" s="995"/>
      <c r="AL291" s="995"/>
      <c r="AM291" s="995"/>
      <c r="AN291" s="995"/>
      <c r="AO291" s="995"/>
      <c r="AP291" s="995"/>
      <c r="AQ291" s="995"/>
      <c r="AR291" s="995"/>
      <c r="AS291" s="995"/>
      <c r="AT291" s="1009"/>
      <c r="AU291" s="294"/>
      <c r="AV291" s="294"/>
      <c r="AW291" s="294"/>
      <c r="AX291" s="294"/>
      <c r="AY291" s="294"/>
      <c r="AZ291" s="294"/>
      <c r="BA291" s="294"/>
      <c r="BB291" s="294"/>
      <c r="BC291" s="294"/>
      <c r="BD291" s="294"/>
      <c r="BE291" s="294"/>
    </row>
    <row r="292" spans="2:57" ht="18" customHeight="1">
      <c r="B292" s="964"/>
      <c r="C292" s="971"/>
      <c r="D292" s="971"/>
      <c r="E292" s="701"/>
      <c r="F292" s="703"/>
      <c r="G292" s="978"/>
      <c r="H292" s="979"/>
      <c r="I292" s="701"/>
      <c r="J292" s="703"/>
      <c r="K292" s="701"/>
      <c r="L292" s="703"/>
      <c r="M292" s="701"/>
      <c r="N292" s="703"/>
      <c r="O292" s="701"/>
      <c r="P292" s="702"/>
      <c r="Q292" s="703"/>
      <c r="R292" s="560" t="str">
        <f t="shared" si="109"/>
        <v/>
      </c>
      <c r="S292" s="560"/>
      <c r="T292" s="560"/>
      <c r="U292" s="973" t="str">
        <f t="shared" si="110"/>
        <v/>
      </c>
      <c r="V292" s="974"/>
      <c r="W292" s="975"/>
      <c r="X292" s="541"/>
      <c r="Y292" s="541"/>
      <c r="Z292" s="701"/>
      <c r="AA292" s="702"/>
      <c r="AB292" s="703"/>
      <c r="AC292" s="560" t="str">
        <f t="shared" si="111"/>
        <v/>
      </c>
      <c r="AD292" s="560"/>
      <c r="AE292" s="560"/>
      <c r="AF292" s="560" t="str">
        <f t="shared" si="112"/>
        <v/>
      </c>
      <c r="AG292" s="560"/>
      <c r="AH292" s="560"/>
      <c r="AI292" s="995"/>
      <c r="AJ292" s="995"/>
      <c r="AK292" s="995"/>
      <c r="AL292" s="995"/>
      <c r="AM292" s="995"/>
      <c r="AN292" s="995"/>
      <c r="AO292" s="995"/>
      <c r="AP292" s="995"/>
      <c r="AQ292" s="995"/>
      <c r="AR292" s="995"/>
      <c r="AS292" s="995"/>
      <c r="AT292" s="1009"/>
      <c r="AU292" s="294"/>
      <c r="AV292" s="294"/>
      <c r="AW292" s="294"/>
      <c r="AX292" s="294"/>
      <c r="AY292" s="294"/>
      <c r="AZ292" s="294"/>
      <c r="BA292" s="294"/>
      <c r="BB292" s="294"/>
      <c r="BC292" s="294"/>
      <c r="BD292" s="294"/>
      <c r="BE292" s="294"/>
    </row>
    <row r="293" spans="2:57" ht="18" customHeight="1">
      <c r="B293" s="964"/>
      <c r="C293" s="971"/>
      <c r="D293" s="971"/>
      <c r="E293" s="701"/>
      <c r="F293" s="703"/>
      <c r="G293" s="978"/>
      <c r="H293" s="979"/>
      <c r="I293" s="701"/>
      <c r="J293" s="703"/>
      <c r="K293" s="701"/>
      <c r="L293" s="703"/>
      <c r="M293" s="701"/>
      <c r="N293" s="703"/>
      <c r="O293" s="701"/>
      <c r="P293" s="702"/>
      <c r="Q293" s="703"/>
      <c r="R293" s="560" t="str">
        <f t="shared" si="109"/>
        <v/>
      </c>
      <c r="S293" s="560"/>
      <c r="T293" s="560"/>
      <c r="U293" s="973" t="str">
        <f t="shared" si="110"/>
        <v/>
      </c>
      <c r="V293" s="974"/>
      <c r="W293" s="975"/>
      <c r="X293" s="541"/>
      <c r="Y293" s="541"/>
      <c r="Z293" s="701"/>
      <c r="AA293" s="702"/>
      <c r="AB293" s="703"/>
      <c r="AC293" s="560" t="str">
        <f t="shared" si="111"/>
        <v/>
      </c>
      <c r="AD293" s="560"/>
      <c r="AE293" s="560"/>
      <c r="AF293" s="560" t="str">
        <f t="shared" si="112"/>
        <v/>
      </c>
      <c r="AG293" s="560"/>
      <c r="AH293" s="560"/>
      <c r="AI293" s="995"/>
      <c r="AJ293" s="995"/>
      <c r="AK293" s="995"/>
      <c r="AL293" s="995"/>
      <c r="AM293" s="995"/>
      <c r="AN293" s="995"/>
      <c r="AO293" s="995"/>
      <c r="AP293" s="995"/>
      <c r="AQ293" s="995"/>
      <c r="AR293" s="995"/>
      <c r="AS293" s="995"/>
      <c r="AT293" s="1009"/>
      <c r="AU293" s="294"/>
      <c r="AV293" s="294"/>
      <c r="AW293" s="294"/>
      <c r="AX293" s="294"/>
      <c r="AY293" s="294"/>
      <c r="AZ293" s="294"/>
      <c r="BA293" s="294"/>
      <c r="BB293" s="294"/>
      <c r="BC293" s="294"/>
      <c r="BD293" s="294"/>
      <c r="BE293" s="294"/>
    </row>
    <row r="294" spans="2:57" ht="18" customHeight="1">
      <c r="B294" s="964"/>
      <c r="C294" s="971"/>
      <c r="D294" s="971"/>
      <c r="E294" s="701"/>
      <c r="F294" s="703"/>
      <c r="G294" s="978"/>
      <c r="H294" s="979"/>
      <c r="I294" s="701"/>
      <c r="J294" s="703"/>
      <c r="K294" s="701"/>
      <c r="L294" s="703"/>
      <c r="M294" s="701"/>
      <c r="N294" s="703"/>
      <c r="O294" s="701"/>
      <c r="P294" s="702"/>
      <c r="Q294" s="703"/>
      <c r="R294" s="560" t="str">
        <f t="shared" si="109"/>
        <v/>
      </c>
      <c r="S294" s="560"/>
      <c r="T294" s="560"/>
      <c r="U294" s="973" t="str">
        <f t="shared" si="110"/>
        <v/>
      </c>
      <c r="V294" s="974"/>
      <c r="W294" s="975"/>
      <c r="X294" s="541"/>
      <c r="Y294" s="541"/>
      <c r="Z294" s="701"/>
      <c r="AA294" s="702"/>
      <c r="AB294" s="703"/>
      <c r="AC294" s="560" t="str">
        <f t="shared" si="111"/>
        <v/>
      </c>
      <c r="AD294" s="560"/>
      <c r="AE294" s="560"/>
      <c r="AF294" s="560" t="str">
        <f t="shared" si="112"/>
        <v/>
      </c>
      <c r="AG294" s="560"/>
      <c r="AH294" s="560"/>
      <c r="AI294" s="995"/>
      <c r="AJ294" s="995"/>
      <c r="AK294" s="995"/>
      <c r="AL294" s="995"/>
      <c r="AM294" s="995"/>
      <c r="AN294" s="995"/>
      <c r="AO294" s="995"/>
      <c r="AP294" s="995"/>
      <c r="AQ294" s="995"/>
      <c r="AR294" s="995"/>
      <c r="AS294" s="995"/>
      <c r="AT294" s="1009"/>
      <c r="AU294" s="294"/>
      <c r="AV294" s="294"/>
      <c r="AW294" s="294"/>
      <c r="AX294" s="294"/>
      <c r="AY294" s="294"/>
      <c r="AZ294" s="294"/>
      <c r="BA294" s="294"/>
      <c r="BB294" s="294"/>
      <c r="BC294" s="294"/>
      <c r="BD294" s="294"/>
      <c r="BE294" s="294"/>
    </row>
    <row r="295" spans="2:57" ht="18" customHeight="1">
      <c r="B295" s="964"/>
      <c r="C295" s="971"/>
      <c r="D295" s="971"/>
      <c r="E295" s="701"/>
      <c r="F295" s="703"/>
      <c r="G295" s="978"/>
      <c r="H295" s="979"/>
      <c r="I295" s="701"/>
      <c r="J295" s="703"/>
      <c r="K295" s="701"/>
      <c r="L295" s="703"/>
      <c r="M295" s="701"/>
      <c r="N295" s="703"/>
      <c r="O295" s="701"/>
      <c r="P295" s="702"/>
      <c r="Q295" s="703"/>
      <c r="R295" s="560" t="str">
        <f t="shared" si="109"/>
        <v/>
      </c>
      <c r="S295" s="560"/>
      <c r="T295" s="560"/>
      <c r="U295" s="973" t="str">
        <f t="shared" si="110"/>
        <v/>
      </c>
      <c r="V295" s="974"/>
      <c r="W295" s="975"/>
      <c r="X295" s="541"/>
      <c r="Y295" s="541"/>
      <c r="Z295" s="701"/>
      <c r="AA295" s="702"/>
      <c r="AB295" s="703"/>
      <c r="AC295" s="560" t="str">
        <f t="shared" si="111"/>
        <v/>
      </c>
      <c r="AD295" s="560"/>
      <c r="AE295" s="560"/>
      <c r="AF295" s="560" t="str">
        <f t="shared" si="112"/>
        <v/>
      </c>
      <c r="AG295" s="560"/>
      <c r="AH295" s="560"/>
      <c r="AI295" s="995"/>
      <c r="AJ295" s="995"/>
      <c r="AK295" s="995"/>
      <c r="AL295" s="995"/>
      <c r="AM295" s="995"/>
      <c r="AN295" s="995"/>
      <c r="AO295" s="995"/>
      <c r="AP295" s="995"/>
      <c r="AQ295" s="995"/>
      <c r="AR295" s="995"/>
      <c r="AS295" s="995"/>
      <c r="AT295" s="1009"/>
      <c r="AU295" s="294"/>
      <c r="AV295" s="294"/>
      <c r="AW295" s="294"/>
      <c r="AX295" s="294"/>
      <c r="AY295" s="294"/>
      <c r="AZ295" s="294"/>
      <c r="BA295" s="294"/>
      <c r="BB295" s="294"/>
      <c r="BC295" s="294"/>
      <c r="BD295" s="294"/>
      <c r="BE295" s="294"/>
    </row>
    <row r="296" spans="2:57" ht="18" customHeight="1">
      <c r="B296" s="964"/>
      <c r="C296" s="971"/>
      <c r="D296" s="971"/>
      <c r="E296" s="701"/>
      <c r="F296" s="703"/>
      <c r="G296" s="978"/>
      <c r="H296" s="979"/>
      <c r="I296" s="701"/>
      <c r="J296" s="703"/>
      <c r="K296" s="701"/>
      <c r="L296" s="703"/>
      <c r="M296" s="701"/>
      <c r="N296" s="703"/>
      <c r="O296" s="701"/>
      <c r="P296" s="702"/>
      <c r="Q296" s="703"/>
      <c r="R296" s="560" t="str">
        <f t="shared" si="109"/>
        <v/>
      </c>
      <c r="S296" s="560"/>
      <c r="T296" s="560"/>
      <c r="U296" s="973" t="str">
        <f t="shared" si="110"/>
        <v/>
      </c>
      <c r="V296" s="974"/>
      <c r="W296" s="975"/>
      <c r="X296" s="541"/>
      <c r="Y296" s="541"/>
      <c r="Z296" s="701"/>
      <c r="AA296" s="702"/>
      <c r="AB296" s="703"/>
      <c r="AC296" s="560" t="str">
        <f t="shared" si="111"/>
        <v/>
      </c>
      <c r="AD296" s="560"/>
      <c r="AE296" s="560"/>
      <c r="AF296" s="560" t="str">
        <f t="shared" si="112"/>
        <v/>
      </c>
      <c r="AG296" s="560"/>
      <c r="AH296" s="560"/>
      <c r="AI296" s="995"/>
      <c r="AJ296" s="995"/>
      <c r="AK296" s="995"/>
      <c r="AL296" s="995"/>
      <c r="AM296" s="995"/>
      <c r="AN296" s="995"/>
      <c r="AO296" s="995"/>
      <c r="AP296" s="995"/>
      <c r="AQ296" s="995"/>
      <c r="AR296" s="995"/>
      <c r="AS296" s="995"/>
      <c r="AT296" s="1009"/>
      <c r="AU296" s="294"/>
      <c r="AV296" s="294"/>
      <c r="AW296" s="294"/>
      <c r="AX296" s="294"/>
      <c r="AY296" s="294"/>
      <c r="AZ296" s="294"/>
      <c r="BA296" s="294"/>
      <c r="BB296" s="294"/>
      <c r="BC296" s="294"/>
      <c r="BD296" s="294"/>
      <c r="BE296" s="294"/>
    </row>
    <row r="297" spans="2:57" ht="18" customHeight="1">
      <c r="B297" s="964"/>
      <c r="C297" s="971"/>
      <c r="D297" s="971"/>
      <c r="E297" s="701"/>
      <c r="F297" s="703"/>
      <c r="G297" s="978"/>
      <c r="H297" s="979"/>
      <c r="I297" s="701"/>
      <c r="J297" s="703"/>
      <c r="K297" s="701"/>
      <c r="L297" s="703"/>
      <c r="M297" s="701"/>
      <c r="N297" s="703"/>
      <c r="O297" s="701"/>
      <c r="P297" s="702"/>
      <c r="Q297" s="703"/>
      <c r="R297" s="560" t="str">
        <f t="shared" si="109"/>
        <v/>
      </c>
      <c r="S297" s="560"/>
      <c r="T297" s="560"/>
      <c r="U297" s="973" t="str">
        <f t="shared" si="110"/>
        <v/>
      </c>
      <c r="V297" s="974"/>
      <c r="W297" s="975"/>
      <c r="X297" s="541"/>
      <c r="Y297" s="541"/>
      <c r="Z297" s="701"/>
      <c r="AA297" s="702"/>
      <c r="AB297" s="703"/>
      <c r="AC297" s="560" t="str">
        <f t="shared" si="111"/>
        <v/>
      </c>
      <c r="AD297" s="560"/>
      <c r="AE297" s="560"/>
      <c r="AF297" s="560" t="str">
        <f t="shared" si="112"/>
        <v/>
      </c>
      <c r="AG297" s="560"/>
      <c r="AH297" s="560"/>
      <c r="AI297" s="995"/>
      <c r="AJ297" s="995"/>
      <c r="AK297" s="995"/>
      <c r="AL297" s="995"/>
      <c r="AM297" s="995"/>
      <c r="AN297" s="995"/>
      <c r="AO297" s="995"/>
      <c r="AP297" s="995"/>
      <c r="AQ297" s="995"/>
      <c r="AR297" s="995"/>
      <c r="AS297" s="995"/>
      <c r="AT297" s="1009"/>
      <c r="AU297" s="294"/>
      <c r="AV297" s="294"/>
      <c r="AW297" s="294"/>
      <c r="AX297" s="294"/>
      <c r="AY297" s="294"/>
      <c r="AZ297" s="294"/>
      <c r="BA297" s="294"/>
      <c r="BB297" s="294"/>
      <c r="BC297" s="294"/>
      <c r="BD297" s="294"/>
      <c r="BE297" s="294"/>
    </row>
    <row r="298" spans="2:57" ht="18" customHeight="1">
      <c r="B298" s="964"/>
      <c r="C298" s="971"/>
      <c r="D298" s="971"/>
      <c r="E298" s="701"/>
      <c r="F298" s="703"/>
      <c r="G298" s="978"/>
      <c r="H298" s="979"/>
      <c r="I298" s="701"/>
      <c r="J298" s="703"/>
      <c r="K298" s="701"/>
      <c r="L298" s="703"/>
      <c r="M298" s="701"/>
      <c r="N298" s="703"/>
      <c r="O298" s="701"/>
      <c r="P298" s="702"/>
      <c r="Q298" s="703"/>
      <c r="R298" s="560" t="str">
        <f t="shared" si="109"/>
        <v/>
      </c>
      <c r="S298" s="560"/>
      <c r="T298" s="560"/>
      <c r="U298" s="973" t="str">
        <f t="shared" si="110"/>
        <v/>
      </c>
      <c r="V298" s="974"/>
      <c r="W298" s="975"/>
      <c r="X298" s="541"/>
      <c r="Y298" s="541"/>
      <c r="Z298" s="701"/>
      <c r="AA298" s="702"/>
      <c r="AB298" s="703"/>
      <c r="AC298" s="560" t="str">
        <f t="shared" si="111"/>
        <v/>
      </c>
      <c r="AD298" s="560"/>
      <c r="AE298" s="560"/>
      <c r="AF298" s="560" t="str">
        <f t="shared" si="112"/>
        <v/>
      </c>
      <c r="AG298" s="560"/>
      <c r="AH298" s="560"/>
      <c r="AI298" s="995"/>
      <c r="AJ298" s="995"/>
      <c r="AK298" s="995"/>
      <c r="AL298" s="995"/>
      <c r="AM298" s="995"/>
      <c r="AN298" s="995"/>
      <c r="AO298" s="995"/>
      <c r="AP298" s="995"/>
      <c r="AQ298" s="995"/>
      <c r="AR298" s="995"/>
      <c r="AS298" s="995"/>
      <c r="AT298" s="1009"/>
      <c r="AU298" s="294"/>
      <c r="AV298" s="294"/>
      <c r="AW298" s="294"/>
      <c r="AX298" s="294"/>
      <c r="AY298" s="294"/>
      <c r="AZ298" s="294"/>
      <c r="BA298" s="294"/>
      <c r="BB298" s="294"/>
      <c r="BC298" s="294"/>
      <c r="BD298" s="294"/>
      <c r="BE298" s="294"/>
    </row>
    <row r="299" spans="2:57" ht="18" customHeight="1">
      <c r="B299" s="964"/>
      <c r="C299" s="971"/>
      <c r="D299" s="971"/>
      <c r="E299" s="701"/>
      <c r="F299" s="703"/>
      <c r="G299" s="978"/>
      <c r="H299" s="979"/>
      <c r="I299" s="701"/>
      <c r="J299" s="703"/>
      <c r="K299" s="701"/>
      <c r="L299" s="703"/>
      <c r="M299" s="701"/>
      <c r="N299" s="703"/>
      <c r="O299" s="701"/>
      <c r="P299" s="702"/>
      <c r="Q299" s="703"/>
      <c r="R299" s="560" t="str">
        <f t="shared" si="109"/>
        <v/>
      </c>
      <c r="S299" s="560"/>
      <c r="T299" s="560"/>
      <c r="U299" s="973" t="str">
        <f t="shared" si="110"/>
        <v/>
      </c>
      <c r="V299" s="974"/>
      <c r="W299" s="975"/>
      <c r="X299" s="541"/>
      <c r="Y299" s="541"/>
      <c r="Z299" s="701"/>
      <c r="AA299" s="702"/>
      <c r="AB299" s="703"/>
      <c r="AC299" s="560" t="str">
        <f t="shared" si="111"/>
        <v/>
      </c>
      <c r="AD299" s="560"/>
      <c r="AE299" s="560"/>
      <c r="AF299" s="560" t="str">
        <f t="shared" si="112"/>
        <v/>
      </c>
      <c r="AG299" s="560"/>
      <c r="AH299" s="560"/>
      <c r="AI299" s="995"/>
      <c r="AJ299" s="995"/>
      <c r="AK299" s="995"/>
      <c r="AL299" s="995"/>
      <c r="AM299" s="995"/>
      <c r="AN299" s="995"/>
      <c r="AO299" s="995"/>
      <c r="AP299" s="995"/>
      <c r="AQ299" s="995"/>
      <c r="AR299" s="995"/>
      <c r="AS299" s="995"/>
      <c r="AT299" s="1009"/>
      <c r="AU299" s="294"/>
      <c r="AV299" s="294"/>
      <c r="AW299" s="294"/>
      <c r="AX299" s="294"/>
      <c r="AY299" s="294"/>
      <c r="AZ299" s="294"/>
      <c r="BA299" s="294"/>
      <c r="BB299" s="294"/>
      <c r="BC299" s="294"/>
      <c r="BD299" s="294"/>
      <c r="BE299" s="294"/>
    </row>
    <row r="300" spans="2:57" ht="18" customHeight="1">
      <c r="B300" s="964"/>
      <c r="C300" s="971"/>
      <c r="D300" s="971"/>
      <c r="E300" s="701"/>
      <c r="F300" s="703"/>
      <c r="G300" s="978"/>
      <c r="H300" s="979"/>
      <c r="I300" s="701"/>
      <c r="J300" s="703"/>
      <c r="K300" s="701"/>
      <c r="L300" s="703"/>
      <c r="M300" s="701"/>
      <c r="N300" s="703"/>
      <c r="O300" s="701"/>
      <c r="P300" s="702"/>
      <c r="Q300" s="703"/>
      <c r="R300" s="560" t="str">
        <f t="shared" si="109"/>
        <v/>
      </c>
      <c r="S300" s="560"/>
      <c r="T300" s="560"/>
      <c r="U300" s="973" t="str">
        <f t="shared" si="110"/>
        <v/>
      </c>
      <c r="V300" s="974"/>
      <c r="W300" s="975"/>
      <c r="X300" s="541"/>
      <c r="Y300" s="541"/>
      <c r="Z300" s="701"/>
      <c r="AA300" s="702"/>
      <c r="AB300" s="703"/>
      <c r="AC300" s="560" t="str">
        <f t="shared" si="111"/>
        <v/>
      </c>
      <c r="AD300" s="560"/>
      <c r="AE300" s="560"/>
      <c r="AF300" s="560" t="str">
        <f t="shared" si="112"/>
        <v/>
      </c>
      <c r="AG300" s="560"/>
      <c r="AH300" s="560"/>
      <c r="AI300" s="995"/>
      <c r="AJ300" s="995"/>
      <c r="AK300" s="995"/>
      <c r="AL300" s="995"/>
      <c r="AM300" s="995"/>
      <c r="AN300" s="995"/>
      <c r="AO300" s="995"/>
      <c r="AP300" s="995"/>
      <c r="AQ300" s="995"/>
      <c r="AR300" s="995"/>
      <c r="AS300" s="995"/>
      <c r="AT300" s="1009"/>
      <c r="AU300" s="294"/>
      <c r="AV300" s="294"/>
      <c r="AW300" s="294"/>
      <c r="AX300" s="294"/>
      <c r="AY300" s="294"/>
      <c r="AZ300" s="294"/>
      <c r="BA300" s="294"/>
      <c r="BB300" s="294"/>
      <c r="BC300" s="294"/>
      <c r="BD300" s="294"/>
      <c r="BE300" s="294"/>
    </row>
    <row r="301" spans="2:57" ht="18" customHeight="1">
      <c r="B301" s="964"/>
      <c r="C301" s="971"/>
      <c r="D301" s="971"/>
      <c r="E301" s="701"/>
      <c r="F301" s="703"/>
      <c r="G301" s="978"/>
      <c r="H301" s="979"/>
      <c r="I301" s="701"/>
      <c r="J301" s="703"/>
      <c r="K301" s="701"/>
      <c r="L301" s="703"/>
      <c r="M301" s="701"/>
      <c r="N301" s="703"/>
      <c r="O301" s="701"/>
      <c r="P301" s="702"/>
      <c r="Q301" s="703"/>
      <c r="R301" s="560" t="str">
        <f t="shared" si="109"/>
        <v/>
      </c>
      <c r="S301" s="560"/>
      <c r="T301" s="560"/>
      <c r="U301" s="973" t="str">
        <f t="shared" si="110"/>
        <v/>
      </c>
      <c r="V301" s="974"/>
      <c r="W301" s="975"/>
      <c r="X301" s="541"/>
      <c r="Y301" s="541"/>
      <c r="Z301" s="701"/>
      <c r="AA301" s="702"/>
      <c r="AB301" s="703"/>
      <c r="AC301" s="560" t="str">
        <f t="shared" si="111"/>
        <v/>
      </c>
      <c r="AD301" s="560"/>
      <c r="AE301" s="560"/>
      <c r="AF301" s="560" t="str">
        <f t="shared" si="112"/>
        <v/>
      </c>
      <c r="AG301" s="560"/>
      <c r="AH301" s="560"/>
      <c r="AI301" s="995"/>
      <c r="AJ301" s="995"/>
      <c r="AK301" s="995"/>
      <c r="AL301" s="995"/>
      <c r="AM301" s="995"/>
      <c r="AN301" s="995"/>
      <c r="AO301" s="995"/>
      <c r="AP301" s="995"/>
      <c r="AQ301" s="995"/>
      <c r="AR301" s="995"/>
      <c r="AS301" s="995"/>
      <c r="AT301" s="1009"/>
      <c r="AU301" s="294"/>
      <c r="AV301" s="294"/>
      <c r="AW301" s="294"/>
      <c r="AX301" s="294"/>
      <c r="AY301" s="294"/>
      <c r="AZ301" s="294"/>
      <c r="BA301" s="294"/>
      <c r="BB301" s="294"/>
      <c r="BC301" s="294"/>
      <c r="BD301" s="294"/>
      <c r="BE301" s="294"/>
    </row>
    <row r="302" spans="2:57" ht="18" customHeight="1">
      <c r="B302" s="964"/>
      <c r="C302" s="971"/>
      <c r="D302" s="971"/>
      <c r="E302" s="701"/>
      <c r="F302" s="703"/>
      <c r="G302" s="978"/>
      <c r="H302" s="979"/>
      <c r="I302" s="701"/>
      <c r="J302" s="703"/>
      <c r="K302" s="701"/>
      <c r="L302" s="703"/>
      <c r="M302" s="701"/>
      <c r="N302" s="703"/>
      <c r="O302" s="701"/>
      <c r="P302" s="702"/>
      <c r="Q302" s="703"/>
      <c r="R302" s="560" t="str">
        <f t="shared" si="109"/>
        <v/>
      </c>
      <c r="S302" s="560"/>
      <c r="T302" s="560"/>
      <c r="U302" s="973" t="str">
        <f t="shared" si="110"/>
        <v/>
      </c>
      <c r="V302" s="974"/>
      <c r="W302" s="975"/>
      <c r="X302" s="541"/>
      <c r="Y302" s="541"/>
      <c r="Z302" s="701"/>
      <c r="AA302" s="702"/>
      <c r="AB302" s="703"/>
      <c r="AC302" s="560" t="str">
        <f t="shared" si="111"/>
        <v/>
      </c>
      <c r="AD302" s="560"/>
      <c r="AE302" s="560"/>
      <c r="AF302" s="560" t="str">
        <f t="shared" si="112"/>
        <v/>
      </c>
      <c r="AG302" s="560"/>
      <c r="AH302" s="560"/>
      <c r="AI302" s="995"/>
      <c r="AJ302" s="995"/>
      <c r="AK302" s="995"/>
      <c r="AL302" s="995"/>
      <c r="AM302" s="995"/>
      <c r="AN302" s="995"/>
      <c r="AO302" s="995"/>
      <c r="AP302" s="995"/>
      <c r="AQ302" s="995"/>
      <c r="AR302" s="995"/>
      <c r="AS302" s="995"/>
      <c r="AT302" s="1009"/>
      <c r="AU302" s="294"/>
      <c r="AV302" s="294"/>
      <c r="AW302" s="294"/>
      <c r="AX302" s="294"/>
      <c r="AY302" s="294"/>
      <c r="AZ302" s="294"/>
      <c r="BA302" s="294"/>
      <c r="BB302" s="294"/>
      <c r="BC302" s="294"/>
      <c r="BD302" s="294"/>
      <c r="BE302" s="294"/>
    </row>
    <row r="303" spans="2:57" ht="18" customHeight="1">
      <c r="B303" s="964"/>
      <c r="C303" s="971"/>
      <c r="D303" s="971"/>
      <c r="E303" s="701"/>
      <c r="F303" s="703"/>
      <c r="G303" s="978"/>
      <c r="H303" s="979"/>
      <c r="I303" s="701"/>
      <c r="J303" s="703"/>
      <c r="K303" s="701"/>
      <c r="L303" s="703"/>
      <c r="M303" s="701"/>
      <c r="N303" s="703"/>
      <c r="O303" s="701"/>
      <c r="P303" s="702"/>
      <c r="Q303" s="703"/>
      <c r="R303" s="560" t="str">
        <f t="shared" si="109"/>
        <v/>
      </c>
      <c r="S303" s="560"/>
      <c r="T303" s="560"/>
      <c r="U303" s="973" t="str">
        <f t="shared" si="110"/>
        <v/>
      </c>
      <c r="V303" s="974"/>
      <c r="W303" s="975"/>
      <c r="X303" s="541"/>
      <c r="Y303" s="541"/>
      <c r="Z303" s="701"/>
      <c r="AA303" s="702"/>
      <c r="AB303" s="703"/>
      <c r="AC303" s="560" t="str">
        <f t="shared" si="111"/>
        <v/>
      </c>
      <c r="AD303" s="560"/>
      <c r="AE303" s="560"/>
      <c r="AF303" s="560" t="str">
        <f t="shared" si="112"/>
        <v/>
      </c>
      <c r="AG303" s="560"/>
      <c r="AH303" s="560"/>
      <c r="AI303" s="995"/>
      <c r="AJ303" s="995"/>
      <c r="AK303" s="995"/>
      <c r="AL303" s="995"/>
      <c r="AM303" s="995"/>
      <c r="AN303" s="995"/>
      <c r="AO303" s="995"/>
      <c r="AP303" s="995"/>
      <c r="AQ303" s="995"/>
      <c r="AR303" s="995"/>
      <c r="AS303" s="995"/>
      <c r="AT303" s="1009"/>
      <c r="AU303" s="294"/>
      <c r="AV303" s="294"/>
      <c r="AW303" s="294"/>
      <c r="AX303" s="294"/>
      <c r="AY303" s="294"/>
      <c r="AZ303" s="294"/>
      <c r="BA303" s="294"/>
      <c r="BB303" s="294"/>
      <c r="BC303" s="294"/>
      <c r="BD303" s="294"/>
      <c r="BE303" s="294"/>
    </row>
    <row r="304" spans="2:57" ht="18" customHeight="1">
      <c r="B304" s="964"/>
      <c r="C304" s="971"/>
      <c r="D304" s="971"/>
      <c r="E304" s="701"/>
      <c r="F304" s="703"/>
      <c r="G304" s="978"/>
      <c r="H304" s="979"/>
      <c r="I304" s="701"/>
      <c r="J304" s="703"/>
      <c r="K304" s="701"/>
      <c r="L304" s="703"/>
      <c r="M304" s="701"/>
      <c r="N304" s="703"/>
      <c r="O304" s="701"/>
      <c r="P304" s="702"/>
      <c r="Q304" s="703"/>
      <c r="R304" s="560" t="str">
        <f t="shared" si="109"/>
        <v/>
      </c>
      <c r="S304" s="560"/>
      <c r="T304" s="560"/>
      <c r="U304" s="973" t="str">
        <f t="shared" si="110"/>
        <v/>
      </c>
      <c r="V304" s="974"/>
      <c r="W304" s="975"/>
      <c r="X304" s="541"/>
      <c r="Y304" s="541"/>
      <c r="Z304" s="701"/>
      <c r="AA304" s="702"/>
      <c r="AB304" s="703"/>
      <c r="AC304" s="560" t="str">
        <f t="shared" si="111"/>
        <v/>
      </c>
      <c r="AD304" s="560"/>
      <c r="AE304" s="560"/>
      <c r="AF304" s="560" t="str">
        <f t="shared" si="112"/>
        <v/>
      </c>
      <c r="AG304" s="560"/>
      <c r="AH304" s="560"/>
      <c r="AI304" s="995"/>
      <c r="AJ304" s="995"/>
      <c r="AK304" s="995"/>
      <c r="AL304" s="995"/>
      <c r="AM304" s="995"/>
      <c r="AN304" s="995"/>
      <c r="AO304" s="995"/>
      <c r="AP304" s="995"/>
      <c r="AQ304" s="995"/>
      <c r="AR304" s="995"/>
      <c r="AS304" s="995"/>
      <c r="AT304" s="1009"/>
      <c r="AU304" s="294"/>
      <c r="AV304" s="294"/>
      <c r="AW304" s="294"/>
      <c r="AX304" s="294"/>
      <c r="AY304" s="294"/>
      <c r="AZ304" s="294"/>
      <c r="BA304" s="294"/>
      <c r="BB304" s="294"/>
      <c r="BC304" s="294"/>
      <c r="BD304" s="294"/>
      <c r="BE304" s="294"/>
    </row>
    <row r="305" spans="2:57" ht="18" customHeight="1">
      <c r="B305" s="964"/>
      <c r="C305" s="971"/>
      <c r="D305" s="971"/>
      <c r="E305" s="701"/>
      <c r="F305" s="703"/>
      <c r="G305" s="978"/>
      <c r="H305" s="979"/>
      <c r="I305" s="701"/>
      <c r="J305" s="703"/>
      <c r="K305" s="701"/>
      <c r="L305" s="703"/>
      <c r="M305" s="701"/>
      <c r="N305" s="703"/>
      <c r="O305" s="701"/>
      <c r="P305" s="702"/>
      <c r="Q305" s="703"/>
      <c r="R305" s="560" t="str">
        <f t="shared" si="109"/>
        <v/>
      </c>
      <c r="S305" s="560"/>
      <c r="T305" s="560"/>
      <c r="U305" s="973" t="str">
        <f t="shared" si="110"/>
        <v/>
      </c>
      <c r="V305" s="974"/>
      <c r="W305" s="975"/>
      <c r="X305" s="541"/>
      <c r="Y305" s="541"/>
      <c r="Z305" s="701"/>
      <c r="AA305" s="702"/>
      <c r="AB305" s="703"/>
      <c r="AC305" s="560" t="str">
        <f t="shared" si="111"/>
        <v/>
      </c>
      <c r="AD305" s="560"/>
      <c r="AE305" s="560"/>
      <c r="AF305" s="560" t="str">
        <f t="shared" si="112"/>
        <v/>
      </c>
      <c r="AG305" s="560"/>
      <c r="AH305" s="560"/>
      <c r="AI305" s="995"/>
      <c r="AJ305" s="995"/>
      <c r="AK305" s="995"/>
      <c r="AL305" s="995"/>
      <c r="AM305" s="995"/>
      <c r="AN305" s="995"/>
      <c r="AO305" s="995"/>
      <c r="AP305" s="995"/>
      <c r="AQ305" s="995"/>
      <c r="AR305" s="995"/>
      <c r="AS305" s="995"/>
      <c r="AT305" s="1009"/>
      <c r="AU305" s="294"/>
      <c r="AV305" s="294"/>
      <c r="AW305" s="294"/>
      <c r="AX305" s="294"/>
      <c r="AY305" s="294"/>
      <c r="AZ305" s="294"/>
      <c r="BA305" s="294"/>
      <c r="BB305" s="294"/>
      <c r="BC305" s="294"/>
      <c r="BD305" s="294"/>
      <c r="BE305" s="294"/>
    </row>
    <row r="306" spans="2:57" ht="18" customHeight="1">
      <c r="B306" s="964"/>
      <c r="C306" s="971"/>
      <c r="D306" s="971"/>
      <c r="E306" s="701"/>
      <c r="F306" s="703"/>
      <c r="G306" s="978"/>
      <c r="H306" s="979"/>
      <c r="I306" s="701"/>
      <c r="J306" s="703"/>
      <c r="K306" s="701"/>
      <c r="L306" s="703"/>
      <c r="M306" s="701"/>
      <c r="N306" s="703"/>
      <c r="O306" s="701"/>
      <c r="P306" s="702"/>
      <c r="Q306" s="703"/>
      <c r="R306" s="560" t="str">
        <f t="shared" si="109"/>
        <v/>
      </c>
      <c r="S306" s="560"/>
      <c r="T306" s="560"/>
      <c r="U306" s="973" t="str">
        <f t="shared" si="110"/>
        <v/>
      </c>
      <c r="V306" s="974"/>
      <c r="W306" s="975"/>
      <c r="X306" s="541"/>
      <c r="Y306" s="541"/>
      <c r="Z306" s="701"/>
      <c r="AA306" s="702"/>
      <c r="AB306" s="703"/>
      <c r="AC306" s="560" t="str">
        <f t="shared" si="111"/>
        <v/>
      </c>
      <c r="AD306" s="560"/>
      <c r="AE306" s="560"/>
      <c r="AF306" s="560" t="str">
        <f t="shared" si="112"/>
        <v/>
      </c>
      <c r="AG306" s="560"/>
      <c r="AH306" s="560"/>
      <c r="AI306" s="995"/>
      <c r="AJ306" s="995"/>
      <c r="AK306" s="995"/>
      <c r="AL306" s="995"/>
      <c r="AM306" s="995"/>
      <c r="AN306" s="995"/>
      <c r="AO306" s="995"/>
      <c r="AP306" s="995"/>
      <c r="AQ306" s="995"/>
      <c r="AR306" s="995"/>
      <c r="AS306" s="995"/>
      <c r="AT306" s="1009"/>
      <c r="AU306" s="294"/>
      <c r="AV306" s="294"/>
      <c r="AW306" s="294"/>
      <c r="AX306" s="294"/>
      <c r="AY306" s="294"/>
      <c r="AZ306" s="294"/>
      <c r="BA306" s="294"/>
      <c r="BB306" s="294"/>
      <c r="BC306" s="294"/>
      <c r="BD306" s="294"/>
      <c r="BE306" s="294"/>
    </row>
    <row r="307" spans="2:57" ht="18" customHeight="1">
      <c r="B307" s="964"/>
      <c r="C307" s="971"/>
      <c r="D307" s="971"/>
      <c r="E307" s="701"/>
      <c r="F307" s="703"/>
      <c r="G307" s="978"/>
      <c r="H307" s="979"/>
      <c r="I307" s="701"/>
      <c r="J307" s="703"/>
      <c r="K307" s="701"/>
      <c r="L307" s="703"/>
      <c r="M307" s="701"/>
      <c r="N307" s="703"/>
      <c r="O307" s="701"/>
      <c r="P307" s="702"/>
      <c r="Q307" s="703"/>
      <c r="R307" s="560" t="str">
        <f t="shared" si="109"/>
        <v/>
      </c>
      <c r="S307" s="560"/>
      <c r="T307" s="560"/>
      <c r="U307" s="973" t="str">
        <f t="shared" si="110"/>
        <v/>
      </c>
      <c r="V307" s="974"/>
      <c r="W307" s="975"/>
      <c r="X307" s="541"/>
      <c r="Y307" s="541"/>
      <c r="Z307" s="701"/>
      <c r="AA307" s="702"/>
      <c r="AB307" s="703"/>
      <c r="AC307" s="560" t="str">
        <f t="shared" si="111"/>
        <v/>
      </c>
      <c r="AD307" s="560"/>
      <c r="AE307" s="560"/>
      <c r="AF307" s="560" t="str">
        <f t="shared" si="112"/>
        <v/>
      </c>
      <c r="AG307" s="560"/>
      <c r="AH307" s="560"/>
      <c r="AI307" s="995"/>
      <c r="AJ307" s="995"/>
      <c r="AK307" s="995"/>
      <c r="AL307" s="995"/>
      <c r="AM307" s="995"/>
      <c r="AN307" s="995"/>
      <c r="AO307" s="995"/>
      <c r="AP307" s="995"/>
      <c r="AQ307" s="995"/>
      <c r="AR307" s="995"/>
      <c r="AS307" s="995"/>
      <c r="AT307" s="1009"/>
      <c r="AU307" s="294"/>
      <c r="AV307" s="294"/>
      <c r="AW307" s="294"/>
      <c r="AX307" s="294"/>
      <c r="AY307" s="294"/>
      <c r="AZ307" s="294"/>
      <c r="BA307" s="294"/>
      <c r="BB307" s="294"/>
      <c r="BC307" s="294"/>
      <c r="BD307" s="294"/>
      <c r="BE307" s="294"/>
    </row>
    <row r="308" spans="2:57" ht="18" customHeight="1">
      <c r="B308" s="964"/>
      <c r="C308" s="971"/>
      <c r="D308" s="971"/>
      <c r="E308" s="701"/>
      <c r="F308" s="703"/>
      <c r="G308" s="978"/>
      <c r="H308" s="979"/>
      <c r="I308" s="701"/>
      <c r="J308" s="703"/>
      <c r="K308" s="701"/>
      <c r="L308" s="703"/>
      <c r="M308" s="701"/>
      <c r="N308" s="703"/>
      <c r="O308" s="701"/>
      <c r="P308" s="702"/>
      <c r="Q308" s="703"/>
      <c r="R308" s="560" t="str">
        <f t="shared" si="109"/>
        <v/>
      </c>
      <c r="S308" s="560"/>
      <c r="T308" s="560"/>
      <c r="U308" s="973" t="str">
        <f t="shared" si="110"/>
        <v/>
      </c>
      <c r="V308" s="974"/>
      <c r="W308" s="975"/>
      <c r="X308" s="541"/>
      <c r="Y308" s="541"/>
      <c r="Z308" s="701"/>
      <c r="AA308" s="702"/>
      <c r="AB308" s="703"/>
      <c r="AC308" s="560" t="str">
        <f t="shared" si="111"/>
        <v/>
      </c>
      <c r="AD308" s="560"/>
      <c r="AE308" s="560"/>
      <c r="AF308" s="560" t="str">
        <f t="shared" si="112"/>
        <v/>
      </c>
      <c r="AG308" s="560"/>
      <c r="AH308" s="560"/>
      <c r="AI308" s="995"/>
      <c r="AJ308" s="995"/>
      <c r="AK308" s="995"/>
      <c r="AL308" s="995"/>
      <c r="AM308" s="995"/>
      <c r="AN308" s="995"/>
      <c r="AO308" s="995"/>
      <c r="AP308" s="995"/>
      <c r="AQ308" s="995"/>
      <c r="AR308" s="995"/>
      <c r="AS308" s="995"/>
      <c r="AT308" s="1009"/>
      <c r="AU308" s="294"/>
      <c r="AV308" s="294"/>
      <c r="AW308" s="294"/>
      <c r="AX308" s="294"/>
      <c r="AY308" s="294"/>
      <c r="AZ308" s="294"/>
      <c r="BA308" s="294"/>
      <c r="BB308" s="294"/>
      <c r="BC308" s="294"/>
      <c r="BD308" s="294"/>
      <c r="BE308" s="294"/>
    </row>
    <row r="309" spans="2:57" ht="18" customHeight="1">
      <c r="B309" s="964"/>
      <c r="C309" s="971"/>
      <c r="D309" s="971"/>
      <c r="E309" s="701"/>
      <c r="F309" s="703"/>
      <c r="G309" s="978"/>
      <c r="H309" s="979"/>
      <c r="I309" s="701"/>
      <c r="J309" s="703"/>
      <c r="K309" s="701"/>
      <c r="L309" s="703"/>
      <c r="M309" s="701"/>
      <c r="N309" s="703"/>
      <c r="O309" s="701"/>
      <c r="P309" s="702"/>
      <c r="Q309" s="703"/>
      <c r="R309" s="560" t="str">
        <f t="shared" si="109"/>
        <v/>
      </c>
      <c r="S309" s="560"/>
      <c r="T309" s="560"/>
      <c r="U309" s="973" t="str">
        <f t="shared" si="110"/>
        <v/>
      </c>
      <c r="V309" s="974"/>
      <c r="W309" s="975"/>
      <c r="X309" s="541"/>
      <c r="Y309" s="541"/>
      <c r="Z309" s="701"/>
      <c r="AA309" s="702"/>
      <c r="AB309" s="703"/>
      <c r="AC309" s="560" t="str">
        <f t="shared" si="111"/>
        <v/>
      </c>
      <c r="AD309" s="560"/>
      <c r="AE309" s="560"/>
      <c r="AF309" s="560" t="str">
        <f t="shared" si="112"/>
        <v/>
      </c>
      <c r="AG309" s="560"/>
      <c r="AH309" s="560"/>
      <c r="AI309" s="995"/>
      <c r="AJ309" s="995"/>
      <c r="AK309" s="995"/>
      <c r="AL309" s="995"/>
      <c r="AM309" s="995"/>
      <c r="AN309" s="995"/>
      <c r="AO309" s="995"/>
      <c r="AP309" s="995"/>
      <c r="AQ309" s="995"/>
      <c r="AR309" s="995"/>
      <c r="AS309" s="995"/>
      <c r="AT309" s="1009"/>
      <c r="AU309" s="294"/>
      <c r="AV309" s="294"/>
      <c r="AW309" s="294"/>
      <c r="AX309" s="294"/>
      <c r="AY309" s="294"/>
      <c r="AZ309" s="294"/>
      <c r="BA309" s="294"/>
      <c r="BB309" s="294"/>
      <c r="BC309" s="294"/>
      <c r="BD309" s="294"/>
      <c r="BE309" s="294"/>
    </row>
    <row r="310" spans="2:57" ht="18" customHeight="1">
      <c r="B310" s="964"/>
      <c r="C310" s="971"/>
      <c r="D310" s="971"/>
      <c r="E310" s="701"/>
      <c r="F310" s="703"/>
      <c r="G310" s="978"/>
      <c r="H310" s="979"/>
      <c r="I310" s="701"/>
      <c r="J310" s="703"/>
      <c r="K310" s="701"/>
      <c r="L310" s="703"/>
      <c r="M310" s="701"/>
      <c r="N310" s="703"/>
      <c r="O310" s="701"/>
      <c r="P310" s="702"/>
      <c r="Q310" s="703"/>
      <c r="R310" s="560" t="str">
        <f t="shared" si="109"/>
        <v/>
      </c>
      <c r="S310" s="560"/>
      <c r="T310" s="560"/>
      <c r="U310" s="973" t="str">
        <f t="shared" si="110"/>
        <v/>
      </c>
      <c r="V310" s="974"/>
      <c r="W310" s="975"/>
      <c r="X310" s="541"/>
      <c r="Y310" s="541"/>
      <c r="Z310" s="701"/>
      <c r="AA310" s="702"/>
      <c r="AB310" s="703"/>
      <c r="AC310" s="560" t="str">
        <f t="shared" si="111"/>
        <v/>
      </c>
      <c r="AD310" s="560"/>
      <c r="AE310" s="560"/>
      <c r="AF310" s="560" t="str">
        <f t="shared" si="112"/>
        <v/>
      </c>
      <c r="AG310" s="560"/>
      <c r="AH310" s="560"/>
      <c r="AI310" s="995"/>
      <c r="AJ310" s="995"/>
      <c r="AK310" s="995"/>
      <c r="AL310" s="995"/>
      <c r="AM310" s="995"/>
      <c r="AN310" s="995"/>
      <c r="AO310" s="995"/>
      <c r="AP310" s="995"/>
      <c r="AQ310" s="995"/>
      <c r="AR310" s="995"/>
      <c r="AS310" s="995"/>
      <c r="AT310" s="1009"/>
      <c r="AU310" s="294"/>
      <c r="AV310" s="294"/>
      <c r="AW310" s="294"/>
      <c r="AX310" s="294"/>
      <c r="AY310" s="294"/>
      <c r="AZ310" s="294"/>
      <c r="BA310" s="294"/>
      <c r="BB310" s="294"/>
      <c r="BC310" s="294"/>
      <c r="BD310" s="294"/>
      <c r="BE310" s="294"/>
    </row>
    <row r="311" spans="2:57" ht="18" customHeight="1">
      <c r="B311" s="964"/>
      <c r="C311" s="971"/>
      <c r="D311" s="971"/>
      <c r="E311" s="701"/>
      <c r="F311" s="703"/>
      <c r="G311" s="978"/>
      <c r="H311" s="979"/>
      <c r="I311" s="701"/>
      <c r="J311" s="703"/>
      <c r="K311" s="701"/>
      <c r="L311" s="703"/>
      <c r="M311" s="701"/>
      <c r="N311" s="703"/>
      <c r="O311" s="701"/>
      <c r="P311" s="702"/>
      <c r="Q311" s="703"/>
      <c r="R311" s="560" t="str">
        <f t="shared" si="109"/>
        <v/>
      </c>
      <c r="S311" s="560"/>
      <c r="T311" s="560"/>
      <c r="U311" s="973" t="str">
        <f t="shared" si="110"/>
        <v/>
      </c>
      <c r="V311" s="974"/>
      <c r="W311" s="975"/>
      <c r="X311" s="541"/>
      <c r="Y311" s="541"/>
      <c r="Z311" s="701"/>
      <c r="AA311" s="702"/>
      <c r="AB311" s="703"/>
      <c r="AC311" s="560" t="str">
        <f t="shared" si="111"/>
        <v/>
      </c>
      <c r="AD311" s="560"/>
      <c r="AE311" s="560"/>
      <c r="AF311" s="560" t="str">
        <f t="shared" si="112"/>
        <v/>
      </c>
      <c r="AG311" s="560"/>
      <c r="AH311" s="560"/>
      <c r="AI311" s="995"/>
      <c r="AJ311" s="995"/>
      <c r="AK311" s="995"/>
      <c r="AL311" s="995"/>
      <c r="AM311" s="995"/>
      <c r="AN311" s="995"/>
      <c r="AO311" s="995"/>
      <c r="AP311" s="995"/>
      <c r="AQ311" s="995"/>
      <c r="AR311" s="995"/>
      <c r="AS311" s="995"/>
      <c r="AT311" s="1009"/>
      <c r="AU311" s="294"/>
      <c r="AV311" s="294"/>
      <c r="AW311" s="294"/>
      <c r="AX311" s="294"/>
      <c r="AY311" s="294"/>
      <c r="AZ311" s="294"/>
      <c r="BA311" s="294"/>
      <c r="BB311" s="294"/>
      <c r="BC311" s="294"/>
      <c r="BD311" s="294"/>
      <c r="BE311" s="294"/>
    </row>
    <row r="312" spans="2:57" ht="18" customHeight="1">
      <c r="B312" s="964"/>
      <c r="C312" s="971"/>
      <c r="D312" s="971"/>
      <c r="E312" s="701"/>
      <c r="F312" s="703"/>
      <c r="G312" s="978"/>
      <c r="H312" s="979"/>
      <c r="I312" s="701"/>
      <c r="J312" s="703"/>
      <c r="K312" s="701"/>
      <c r="L312" s="703"/>
      <c r="M312" s="701"/>
      <c r="N312" s="703"/>
      <c r="O312" s="701"/>
      <c r="P312" s="702"/>
      <c r="Q312" s="703"/>
      <c r="R312" s="560" t="str">
        <f t="shared" si="109"/>
        <v/>
      </c>
      <c r="S312" s="560"/>
      <c r="T312" s="560"/>
      <c r="U312" s="973" t="str">
        <f t="shared" si="110"/>
        <v/>
      </c>
      <c r="V312" s="974"/>
      <c r="W312" s="975"/>
      <c r="X312" s="541"/>
      <c r="Y312" s="541"/>
      <c r="Z312" s="701"/>
      <c r="AA312" s="702"/>
      <c r="AB312" s="703"/>
      <c r="AC312" s="560" t="str">
        <f t="shared" si="111"/>
        <v/>
      </c>
      <c r="AD312" s="560"/>
      <c r="AE312" s="560"/>
      <c r="AF312" s="560" t="str">
        <f t="shared" si="112"/>
        <v/>
      </c>
      <c r="AG312" s="560"/>
      <c r="AH312" s="560"/>
      <c r="AI312" s="995"/>
      <c r="AJ312" s="995"/>
      <c r="AK312" s="995"/>
      <c r="AL312" s="995"/>
      <c r="AM312" s="995"/>
      <c r="AN312" s="995"/>
      <c r="AO312" s="995"/>
      <c r="AP312" s="995"/>
      <c r="AQ312" s="995"/>
      <c r="AR312" s="995"/>
      <c r="AS312" s="995"/>
      <c r="AT312" s="1009"/>
      <c r="AU312" s="294"/>
      <c r="AV312" s="294"/>
      <c r="AW312" s="294"/>
      <c r="AX312" s="294"/>
      <c r="AY312" s="294"/>
      <c r="AZ312" s="294"/>
      <c r="BA312" s="294"/>
      <c r="BB312" s="294"/>
      <c r="BC312" s="294"/>
      <c r="BD312" s="294"/>
      <c r="BE312" s="294"/>
    </row>
    <row r="313" spans="2:57" ht="18" customHeight="1">
      <c r="B313" s="964"/>
      <c r="C313" s="971"/>
      <c r="D313" s="971"/>
      <c r="E313" s="701"/>
      <c r="F313" s="703"/>
      <c r="G313" s="978"/>
      <c r="H313" s="979"/>
      <c r="I313" s="701"/>
      <c r="J313" s="703"/>
      <c r="K313" s="701"/>
      <c r="L313" s="703"/>
      <c r="M313" s="701"/>
      <c r="N313" s="703"/>
      <c r="O313" s="701"/>
      <c r="P313" s="702"/>
      <c r="Q313" s="703"/>
      <c r="R313" s="560" t="str">
        <f t="shared" si="109"/>
        <v/>
      </c>
      <c r="S313" s="560"/>
      <c r="T313" s="560"/>
      <c r="U313" s="973" t="str">
        <f t="shared" si="110"/>
        <v/>
      </c>
      <c r="V313" s="974"/>
      <c r="W313" s="975"/>
      <c r="X313" s="541"/>
      <c r="Y313" s="541"/>
      <c r="Z313" s="701"/>
      <c r="AA313" s="702"/>
      <c r="AB313" s="703"/>
      <c r="AC313" s="560" t="str">
        <f t="shared" si="111"/>
        <v/>
      </c>
      <c r="AD313" s="560"/>
      <c r="AE313" s="560"/>
      <c r="AF313" s="560" t="str">
        <f t="shared" si="112"/>
        <v/>
      </c>
      <c r="AG313" s="560"/>
      <c r="AH313" s="560"/>
      <c r="AI313" s="995"/>
      <c r="AJ313" s="995"/>
      <c r="AK313" s="995"/>
      <c r="AL313" s="995"/>
      <c r="AM313" s="995"/>
      <c r="AN313" s="995"/>
      <c r="AO313" s="995"/>
      <c r="AP313" s="995"/>
      <c r="AQ313" s="995"/>
      <c r="AR313" s="995"/>
      <c r="AS313" s="995"/>
      <c r="AT313" s="1009"/>
      <c r="AU313" s="294"/>
      <c r="AV313" s="294"/>
      <c r="AW313" s="294"/>
      <c r="AX313" s="294"/>
      <c r="AY313" s="294"/>
      <c r="AZ313" s="294"/>
      <c r="BA313" s="294"/>
      <c r="BB313" s="294"/>
      <c r="BC313" s="294"/>
      <c r="BD313" s="294"/>
      <c r="BE313" s="294"/>
    </row>
    <row r="314" spans="2:57" ht="18" customHeight="1">
      <c r="B314" s="964"/>
      <c r="C314" s="971"/>
      <c r="D314" s="971"/>
      <c r="E314" s="701"/>
      <c r="F314" s="703"/>
      <c r="G314" s="978"/>
      <c r="H314" s="979"/>
      <c r="I314" s="701"/>
      <c r="J314" s="703"/>
      <c r="K314" s="701"/>
      <c r="L314" s="703"/>
      <c r="M314" s="701"/>
      <c r="N314" s="703"/>
      <c r="O314" s="701"/>
      <c r="P314" s="702"/>
      <c r="Q314" s="703"/>
      <c r="R314" s="560" t="str">
        <f t="shared" si="109"/>
        <v/>
      </c>
      <c r="S314" s="560"/>
      <c r="T314" s="560"/>
      <c r="U314" s="973" t="str">
        <f t="shared" si="110"/>
        <v/>
      </c>
      <c r="V314" s="974"/>
      <c r="W314" s="975"/>
      <c r="X314" s="541"/>
      <c r="Y314" s="541"/>
      <c r="Z314" s="701"/>
      <c r="AA314" s="702"/>
      <c r="AB314" s="703"/>
      <c r="AC314" s="560" t="str">
        <f t="shared" si="111"/>
        <v/>
      </c>
      <c r="AD314" s="560"/>
      <c r="AE314" s="560"/>
      <c r="AF314" s="560" t="str">
        <f t="shared" si="112"/>
        <v/>
      </c>
      <c r="AG314" s="560"/>
      <c r="AH314" s="560"/>
      <c r="AI314" s="995"/>
      <c r="AJ314" s="995"/>
      <c r="AK314" s="995"/>
      <c r="AL314" s="995"/>
      <c r="AM314" s="995"/>
      <c r="AN314" s="995"/>
      <c r="AO314" s="995"/>
      <c r="AP314" s="995"/>
      <c r="AQ314" s="995"/>
      <c r="AR314" s="995"/>
      <c r="AS314" s="995"/>
      <c r="AT314" s="1009"/>
      <c r="AU314" s="294"/>
      <c r="AV314" s="294"/>
      <c r="AW314" s="294"/>
      <c r="AX314" s="294"/>
      <c r="AY314" s="294"/>
      <c r="AZ314" s="294"/>
      <c r="BA314" s="294"/>
      <c r="BB314" s="294"/>
      <c r="BC314" s="294"/>
      <c r="BD314" s="294"/>
      <c r="BE314" s="294"/>
    </row>
    <row r="315" spans="2:57" ht="18" customHeight="1">
      <c r="B315" s="964"/>
      <c r="C315" s="971"/>
      <c r="D315" s="971"/>
      <c r="E315" s="701"/>
      <c r="F315" s="703"/>
      <c r="G315" s="978"/>
      <c r="H315" s="979"/>
      <c r="I315" s="701"/>
      <c r="J315" s="703"/>
      <c r="K315" s="701"/>
      <c r="L315" s="703"/>
      <c r="M315" s="701"/>
      <c r="N315" s="703"/>
      <c r="O315" s="701"/>
      <c r="P315" s="702"/>
      <c r="Q315" s="703"/>
      <c r="R315" s="560" t="str">
        <f t="shared" si="109"/>
        <v/>
      </c>
      <c r="S315" s="560"/>
      <c r="T315" s="560"/>
      <c r="U315" s="973" t="str">
        <f t="shared" si="110"/>
        <v/>
      </c>
      <c r="V315" s="974"/>
      <c r="W315" s="975"/>
      <c r="X315" s="541"/>
      <c r="Y315" s="541"/>
      <c r="Z315" s="701"/>
      <c r="AA315" s="702"/>
      <c r="AB315" s="703"/>
      <c r="AC315" s="560" t="str">
        <f t="shared" si="111"/>
        <v/>
      </c>
      <c r="AD315" s="560"/>
      <c r="AE315" s="560"/>
      <c r="AF315" s="560" t="str">
        <f t="shared" si="112"/>
        <v/>
      </c>
      <c r="AG315" s="560"/>
      <c r="AH315" s="560"/>
      <c r="AI315" s="995"/>
      <c r="AJ315" s="995"/>
      <c r="AK315" s="995"/>
      <c r="AL315" s="995"/>
      <c r="AM315" s="995"/>
      <c r="AN315" s="995"/>
      <c r="AO315" s="995"/>
      <c r="AP315" s="995"/>
      <c r="AQ315" s="995"/>
      <c r="AR315" s="995"/>
      <c r="AS315" s="995"/>
      <c r="AT315" s="1009"/>
      <c r="AU315" s="294"/>
      <c r="AV315" s="294"/>
      <c r="AW315" s="294"/>
      <c r="AX315" s="294"/>
      <c r="AY315" s="294"/>
      <c r="AZ315" s="294"/>
      <c r="BA315" s="294"/>
      <c r="BB315" s="294"/>
      <c r="BC315" s="294"/>
      <c r="BD315" s="294"/>
      <c r="BE315" s="294"/>
    </row>
    <row r="316" spans="2:57" ht="18" customHeight="1">
      <c r="B316" s="964"/>
      <c r="C316" s="971"/>
      <c r="D316" s="971"/>
      <c r="E316" s="701"/>
      <c r="F316" s="703"/>
      <c r="G316" s="978"/>
      <c r="H316" s="979"/>
      <c r="I316" s="701"/>
      <c r="J316" s="703"/>
      <c r="K316" s="701"/>
      <c r="L316" s="703"/>
      <c r="M316" s="701"/>
      <c r="N316" s="703"/>
      <c r="O316" s="701"/>
      <c r="P316" s="702"/>
      <c r="Q316" s="703"/>
      <c r="R316" s="560" t="str">
        <f t="shared" si="109"/>
        <v/>
      </c>
      <c r="S316" s="560"/>
      <c r="T316" s="560"/>
      <c r="U316" s="973" t="str">
        <f t="shared" si="110"/>
        <v/>
      </c>
      <c r="V316" s="974"/>
      <c r="W316" s="975"/>
      <c r="X316" s="541"/>
      <c r="Y316" s="541"/>
      <c r="Z316" s="701"/>
      <c r="AA316" s="702"/>
      <c r="AB316" s="703"/>
      <c r="AC316" s="560" t="str">
        <f t="shared" si="111"/>
        <v/>
      </c>
      <c r="AD316" s="560"/>
      <c r="AE316" s="560"/>
      <c r="AF316" s="560" t="str">
        <f t="shared" si="112"/>
        <v/>
      </c>
      <c r="AG316" s="560"/>
      <c r="AH316" s="560"/>
      <c r="AI316" s="995"/>
      <c r="AJ316" s="995"/>
      <c r="AK316" s="995"/>
      <c r="AL316" s="995"/>
      <c r="AM316" s="995"/>
      <c r="AN316" s="995"/>
      <c r="AO316" s="995"/>
      <c r="AP316" s="995"/>
      <c r="AQ316" s="995"/>
      <c r="AR316" s="995"/>
      <c r="AS316" s="995"/>
      <c r="AT316" s="1009"/>
      <c r="AU316" s="294"/>
      <c r="AV316" s="294"/>
      <c r="AW316" s="294"/>
      <c r="AX316" s="294"/>
      <c r="AY316" s="294"/>
      <c r="AZ316" s="294"/>
      <c r="BA316" s="294"/>
      <c r="BB316" s="294"/>
      <c r="BC316" s="294"/>
      <c r="BD316" s="294"/>
      <c r="BE316" s="294"/>
    </row>
    <row r="317" spans="2:57" ht="18" customHeight="1">
      <c r="B317" s="964"/>
      <c r="C317" s="971"/>
      <c r="D317" s="971"/>
      <c r="E317" s="701"/>
      <c r="F317" s="703"/>
      <c r="G317" s="978"/>
      <c r="H317" s="979"/>
      <c r="I317" s="701"/>
      <c r="J317" s="703"/>
      <c r="K317" s="701"/>
      <c r="L317" s="703"/>
      <c r="M317" s="701"/>
      <c r="N317" s="703"/>
      <c r="O317" s="701"/>
      <c r="P317" s="702"/>
      <c r="Q317" s="703"/>
      <c r="R317" s="560" t="str">
        <f t="shared" ref="R317:R351" si="116">IF($E317="","",IF($O317="","",ROUND(($O317-$E317)/$E317*100,1)))</f>
        <v/>
      </c>
      <c r="S317" s="560"/>
      <c r="T317" s="560"/>
      <c r="U317" s="973" t="str">
        <f t="shared" ref="U317:U359" si="117">IF(G317="","",IF(R317="","",ROUND(100*(R317+G317)/(100+R317),1)))</f>
        <v/>
      </c>
      <c r="V317" s="974"/>
      <c r="W317" s="975"/>
      <c r="X317" s="541"/>
      <c r="Y317" s="541"/>
      <c r="Z317" s="701"/>
      <c r="AA317" s="702"/>
      <c r="AB317" s="703"/>
      <c r="AC317" s="560" t="str">
        <f t="shared" ref="AC317:AC351" si="118">IF($E317="","",IF($Z317="","",ROUND(($Z317-$E317)/$E317*100,1)))</f>
        <v/>
      </c>
      <c r="AD317" s="560"/>
      <c r="AE317" s="560"/>
      <c r="AF317" s="560" t="str">
        <f t="shared" si="112"/>
        <v/>
      </c>
      <c r="AG317" s="560"/>
      <c r="AH317" s="560"/>
      <c r="AI317" s="995"/>
      <c r="AJ317" s="995"/>
      <c r="AK317" s="995"/>
      <c r="AL317" s="995"/>
      <c r="AM317" s="995"/>
      <c r="AN317" s="995"/>
      <c r="AO317" s="995"/>
      <c r="AP317" s="995"/>
      <c r="AQ317" s="995"/>
      <c r="AR317" s="995"/>
      <c r="AS317" s="995"/>
      <c r="AT317" s="1009"/>
      <c r="AU317" s="294"/>
      <c r="AV317" s="294"/>
      <c r="AW317" s="294"/>
      <c r="AX317" s="294"/>
      <c r="AY317" s="294"/>
      <c r="AZ317" s="294"/>
      <c r="BA317" s="294"/>
      <c r="BB317" s="294"/>
      <c r="BC317" s="294"/>
      <c r="BD317" s="294"/>
      <c r="BE317" s="294"/>
    </row>
    <row r="318" spans="2:57" ht="18" customHeight="1">
      <c r="B318" s="964"/>
      <c r="C318" s="971"/>
      <c r="D318" s="971"/>
      <c r="E318" s="701"/>
      <c r="F318" s="703"/>
      <c r="G318" s="978"/>
      <c r="H318" s="979"/>
      <c r="I318" s="701"/>
      <c r="J318" s="703"/>
      <c r="K318" s="701"/>
      <c r="L318" s="703"/>
      <c r="M318" s="701"/>
      <c r="N318" s="703"/>
      <c r="O318" s="701"/>
      <c r="P318" s="702"/>
      <c r="Q318" s="703"/>
      <c r="R318" s="560" t="str">
        <f t="shared" si="116"/>
        <v/>
      </c>
      <c r="S318" s="560"/>
      <c r="T318" s="560"/>
      <c r="U318" s="973" t="str">
        <f t="shared" si="117"/>
        <v/>
      </c>
      <c r="V318" s="974"/>
      <c r="W318" s="975"/>
      <c r="X318" s="541"/>
      <c r="Y318" s="541"/>
      <c r="Z318" s="701"/>
      <c r="AA318" s="702"/>
      <c r="AB318" s="703"/>
      <c r="AC318" s="560" t="str">
        <f t="shared" si="118"/>
        <v/>
      </c>
      <c r="AD318" s="560"/>
      <c r="AE318" s="560"/>
      <c r="AF318" s="560" t="str">
        <f t="shared" si="112"/>
        <v/>
      </c>
      <c r="AG318" s="560"/>
      <c r="AH318" s="560"/>
      <c r="AI318" s="995"/>
      <c r="AJ318" s="995"/>
      <c r="AK318" s="995"/>
      <c r="AL318" s="995"/>
      <c r="AM318" s="995"/>
      <c r="AN318" s="995"/>
      <c r="AO318" s="995"/>
      <c r="AP318" s="995"/>
      <c r="AQ318" s="995"/>
      <c r="AR318" s="995"/>
      <c r="AS318" s="995"/>
      <c r="AT318" s="1009"/>
      <c r="AU318" s="294"/>
      <c r="AV318" s="294"/>
      <c r="AW318" s="294"/>
      <c r="AX318" s="294"/>
      <c r="AY318" s="294"/>
      <c r="AZ318" s="294"/>
      <c r="BA318" s="294"/>
      <c r="BB318" s="294"/>
      <c r="BC318" s="294"/>
      <c r="BD318" s="294"/>
      <c r="BE318" s="294"/>
    </row>
    <row r="319" spans="2:57" ht="18" customHeight="1">
      <c r="B319" s="964"/>
      <c r="C319" s="971"/>
      <c r="D319" s="971"/>
      <c r="E319" s="701"/>
      <c r="F319" s="703"/>
      <c r="G319" s="978"/>
      <c r="H319" s="979"/>
      <c r="I319" s="701"/>
      <c r="J319" s="703"/>
      <c r="K319" s="701"/>
      <c r="L319" s="703"/>
      <c r="M319" s="701"/>
      <c r="N319" s="703"/>
      <c r="O319" s="701"/>
      <c r="P319" s="702"/>
      <c r="Q319" s="703"/>
      <c r="R319" s="560" t="str">
        <f t="shared" si="116"/>
        <v/>
      </c>
      <c r="S319" s="560"/>
      <c r="T319" s="560"/>
      <c r="U319" s="973" t="str">
        <f t="shared" si="117"/>
        <v/>
      </c>
      <c r="V319" s="974"/>
      <c r="W319" s="975"/>
      <c r="X319" s="541"/>
      <c r="Y319" s="541"/>
      <c r="Z319" s="701"/>
      <c r="AA319" s="702"/>
      <c r="AB319" s="703"/>
      <c r="AC319" s="560" t="str">
        <f t="shared" si="118"/>
        <v/>
      </c>
      <c r="AD319" s="560"/>
      <c r="AE319" s="560"/>
      <c r="AF319" s="560" t="str">
        <f t="shared" si="112"/>
        <v/>
      </c>
      <c r="AG319" s="560"/>
      <c r="AH319" s="560"/>
      <c r="AI319" s="995"/>
      <c r="AJ319" s="995"/>
      <c r="AK319" s="995"/>
      <c r="AL319" s="995"/>
      <c r="AM319" s="995"/>
      <c r="AN319" s="995"/>
      <c r="AO319" s="995"/>
      <c r="AP319" s="995"/>
      <c r="AQ319" s="995"/>
      <c r="AR319" s="995"/>
      <c r="AS319" s="995"/>
      <c r="AT319" s="1009"/>
      <c r="AU319" s="294"/>
      <c r="AV319" s="294"/>
      <c r="AW319" s="294"/>
      <c r="AX319" s="294"/>
      <c r="AY319" s="294"/>
      <c r="AZ319" s="294"/>
      <c r="BA319" s="294"/>
      <c r="BB319" s="294"/>
      <c r="BC319" s="294"/>
      <c r="BD319" s="294"/>
      <c r="BE319" s="294"/>
    </row>
    <row r="320" spans="2:57" ht="18" customHeight="1">
      <c r="B320" s="964"/>
      <c r="C320" s="971"/>
      <c r="D320" s="971"/>
      <c r="E320" s="701"/>
      <c r="F320" s="703"/>
      <c r="G320" s="978"/>
      <c r="H320" s="979"/>
      <c r="I320" s="701"/>
      <c r="J320" s="703"/>
      <c r="K320" s="701"/>
      <c r="L320" s="703"/>
      <c r="M320" s="701"/>
      <c r="N320" s="703"/>
      <c r="O320" s="701"/>
      <c r="P320" s="702"/>
      <c r="Q320" s="703"/>
      <c r="R320" s="560" t="str">
        <f t="shared" si="116"/>
        <v/>
      </c>
      <c r="S320" s="560"/>
      <c r="T320" s="560"/>
      <c r="U320" s="973" t="str">
        <f t="shared" si="117"/>
        <v/>
      </c>
      <c r="V320" s="974"/>
      <c r="W320" s="975"/>
      <c r="X320" s="541"/>
      <c r="Y320" s="541"/>
      <c r="Z320" s="701"/>
      <c r="AA320" s="702"/>
      <c r="AB320" s="703"/>
      <c r="AC320" s="560" t="str">
        <f t="shared" si="118"/>
        <v/>
      </c>
      <c r="AD320" s="560"/>
      <c r="AE320" s="560"/>
      <c r="AF320" s="560" t="str">
        <f t="shared" si="112"/>
        <v/>
      </c>
      <c r="AG320" s="560"/>
      <c r="AH320" s="560"/>
      <c r="AI320" s="995"/>
      <c r="AJ320" s="995"/>
      <c r="AK320" s="995"/>
      <c r="AL320" s="995"/>
      <c r="AM320" s="995"/>
      <c r="AN320" s="995"/>
      <c r="AO320" s="995"/>
      <c r="AP320" s="995"/>
      <c r="AQ320" s="995"/>
      <c r="AR320" s="995"/>
      <c r="AS320" s="995"/>
      <c r="AT320" s="1009"/>
      <c r="AU320" s="294"/>
      <c r="AV320" s="294"/>
      <c r="AW320" s="294"/>
      <c r="AX320" s="294"/>
      <c r="AY320" s="294"/>
      <c r="AZ320" s="294"/>
      <c r="BA320" s="294"/>
      <c r="BB320" s="294"/>
      <c r="BC320" s="294"/>
      <c r="BD320" s="294"/>
      <c r="BE320" s="294"/>
    </row>
    <row r="321" spans="2:57" ht="18" customHeight="1">
      <c r="B321" s="964"/>
      <c r="C321" s="971"/>
      <c r="D321" s="971"/>
      <c r="E321" s="701"/>
      <c r="F321" s="703"/>
      <c r="G321" s="978"/>
      <c r="H321" s="979"/>
      <c r="I321" s="701"/>
      <c r="J321" s="703"/>
      <c r="K321" s="701"/>
      <c r="L321" s="703"/>
      <c r="M321" s="701"/>
      <c r="N321" s="703"/>
      <c r="O321" s="701"/>
      <c r="P321" s="702"/>
      <c r="Q321" s="703"/>
      <c r="R321" s="560" t="str">
        <f t="shared" si="116"/>
        <v/>
      </c>
      <c r="S321" s="560"/>
      <c r="T321" s="560"/>
      <c r="U321" s="973" t="str">
        <f t="shared" si="117"/>
        <v/>
      </c>
      <c r="V321" s="974"/>
      <c r="W321" s="975"/>
      <c r="X321" s="541"/>
      <c r="Y321" s="541"/>
      <c r="Z321" s="701"/>
      <c r="AA321" s="702"/>
      <c r="AB321" s="703"/>
      <c r="AC321" s="560" t="str">
        <f t="shared" si="118"/>
        <v/>
      </c>
      <c r="AD321" s="560"/>
      <c r="AE321" s="560"/>
      <c r="AF321" s="560" t="str">
        <f t="shared" si="112"/>
        <v/>
      </c>
      <c r="AG321" s="560"/>
      <c r="AH321" s="560"/>
      <c r="AI321" s="995"/>
      <c r="AJ321" s="995"/>
      <c r="AK321" s="995"/>
      <c r="AL321" s="995"/>
      <c r="AM321" s="995"/>
      <c r="AN321" s="995"/>
      <c r="AO321" s="995"/>
      <c r="AP321" s="995"/>
      <c r="AQ321" s="995"/>
      <c r="AR321" s="995"/>
      <c r="AS321" s="995"/>
      <c r="AT321" s="1009"/>
      <c r="AU321" s="294"/>
      <c r="AV321" s="294"/>
      <c r="AW321" s="294"/>
      <c r="AX321" s="294"/>
      <c r="AY321" s="294"/>
      <c r="AZ321" s="294"/>
      <c r="BA321" s="294"/>
      <c r="BB321" s="294"/>
      <c r="BC321" s="294"/>
      <c r="BD321" s="294"/>
      <c r="BE321" s="294"/>
    </row>
    <row r="322" spans="2:57" ht="18" customHeight="1">
      <c r="B322" s="964"/>
      <c r="C322" s="971"/>
      <c r="D322" s="971"/>
      <c r="E322" s="701"/>
      <c r="F322" s="703"/>
      <c r="G322" s="978"/>
      <c r="H322" s="979"/>
      <c r="I322" s="701"/>
      <c r="J322" s="703"/>
      <c r="K322" s="701"/>
      <c r="L322" s="703"/>
      <c r="M322" s="701"/>
      <c r="N322" s="703"/>
      <c r="O322" s="701"/>
      <c r="P322" s="702"/>
      <c r="Q322" s="703"/>
      <c r="R322" s="560" t="str">
        <f t="shared" si="116"/>
        <v/>
      </c>
      <c r="S322" s="560"/>
      <c r="T322" s="560"/>
      <c r="U322" s="973" t="str">
        <f t="shared" si="117"/>
        <v/>
      </c>
      <c r="V322" s="974"/>
      <c r="W322" s="975"/>
      <c r="X322" s="541"/>
      <c r="Y322" s="541"/>
      <c r="Z322" s="701"/>
      <c r="AA322" s="702"/>
      <c r="AB322" s="703"/>
      <c r="AC322" s="560" t="str">
        <f t="shared" si="118"/>
        <v/>
      </c>
      <c r="AD322" s="560"/>
      <c r="AE322" s="560"/>
      <c r="AF322" s="560" t="str">
        <f t="shared" si="112"/>
        <v/>
      </c>
      <c r="AG322" s="560"/>
      <c r="AH322" s="560"/>
      <c r="AI322" s="995"/>
      <c r="AJ322" s="995"/>
      <c r="AK322" s="995"/>
      <c r="AL322" s="995"/>
      <c r="AM322" s="995"/>
      <c r="AN322" s="995"/>
      <c r="AO322" s="995"/>
      <c r="AP322" s="995"/>
      <c r="AQ322" s="995"/>
      <c r="AR322" s="995"/>
      <c r="AS322" s="995"/>
      <c r="AT322" s="1009"/>
      <c r="AU322" s="294"/>
      <c r="AV322" s="294"/>
      <c r="AW322" s="294"/>
      <c r="AX322" s="294"/>
      <c r="AY322" s="294"/>
      <c r="AZ322" s="294"/>
      <c r="BA322" s="294"/>
      <c r="BB322" s="294"/>
      <c r="BC322" s="294"/>
      <c r="BD322" s="294"/>
      <c r="BE322" s="294"/>
    </row>
    <row r="323" spans="2:57" ht="18" customHeight="1">
      <c r="B323" s="964"/>
      <c r="C323" s="971"/>
      <c r="D323" s="971"/>
      <c r="E323" s="701"/>
      <c r="F323" s="703"/>
      <c r="G323" s="978"/>
      <c r="H323" s="979"/>
      <c r="I323" s="701"/>
      <c r="J323" s="703"/>
      <c r="K323" s="701"/>
      <c r="L323" s="703"/>
      <c r="M323" s="701"/>
      <c r="N323" s="703"/>
      <c r="O323" s="701"/>
      <c r="P323" s="702"/>
      <c r="Q323" s="703"/>
      <c r="R323" s="560" t="str">
        <f t="shared" si="116"/>
        <v/>
      </c>
      <c r="S323" s="560"/>
      <c r="T323" s="560"/>
      <c r="U323" s="973" t="str">
        <f t="shared" si="117"/>
        <v/>
      </c>
      <c r="V323" s="974"/>
      <c r="W323" s="975"/>
      <c r="X323" s="541"/>
      <c r="Y323" s="541"/>
      <c r="Z323" s="701"/>
      <c r="AA323" s="702"/>
      <c r="AB323" s="703"/>
      <c r="AC323" s="560" t="str">
        <f t="shared" si="118"/>
        <v/>
      </c>
      <c r="AD323" s="560"/>
      <c r="AE323" s="560"/>
      <c r="AF323" s="560" t="str">
        <f t="shared" si="112"/>
        <v/>
      </c>
      <c r="AG323" s="560"/>
      <c r="AH323" s="560"/>
      <c r="AI323" s="995"/>
      <c r="AJ323" s="995"/>
      <c r="AK323" s="995"/>
      <c r="AL323" s="995"/>
      <c r="AM323" s="995"/>
      <c r="AN323" s="995"/>
      <c r="AO323" s="995"/>
      <c r="AP323" s="995"/>
      <c r="AQ323" s="995"/>
      <c r="AR323" s="995"/>
      <c r="AS323" s="995"/>
      <c r="AT323" s="1009"/>
      <c r="AU323" s="294"/>
      <c r="AV323" s="294"/>
      <c r="AW323" s="294"/>
      <c r="AX323" s="294"/>
      <c r="AY323" s="294"/>
      <c r="AZ323" s="294"/>
      <c r="BA323" s="294"/>
      <c r="BB323" s="294"/>
      <c r="BC323" s="294"/>
      <c r="BD323" s="294"/>
      <c r="BE323" s="294"/>
    </row>
    <row r="324" spans="2:57" ht="18" customHeight="1">
      <c r="B324" s="964"/>
      <c r="C324" s="971"/>
      <c r="D324" s="971"/>
      <c r="E324" s="701"/>
      <c r="F324" s="703"/>
      <c r="G324" s="978"/>
      <c r="H324" s="979"/>
      <c r="I324" s="701"/>
      <c r="J324" s="703"/>
      <c r="K324" s="701"/>
      <c r="L324" s="703"/>
      <c r="M324" s="701"/>
      <c r="N324" s="703"/>
      <c r="O324" s="701"/>
      <c r="P324" s="702"/>
      <c r="Q324" s="703"/>
      <c r="R324" s="560" t="str">
        <f t="shared" si="116"/>
        <v/>
      </c>
      <c r="S324" s="560"/>
      <c r="T324" s="560"/>
      <c r="U324" s="973" t="str">
        <f t="shared" si="117"/>
        <v/>
      </c>
      <c r="V324" s="974"/>
      <c r="W324" s="975"/>
      <c r="X324" s="541"/>
      <c r="Y324" s="541"/>
      <c r="Z324" s="701"/>
      <c r="AA324" s="702"/>
      <c r="AB324" s="703"/>
      <c r="AC324" s="560" t="str">
        <f t="shared" si="118"/>
        <v/>
      </c>
      <c r="AD324" s="560"/>
      <c r="AE324" s="560"/>
      <c r="AF324" s="560" t="str">
        <f t="shared" si="112"/>
        <v/>
      </c>
      <c r="AG324" s="560"/>
      <c r="AH324" s="560"/>
      <c r="AI324" s="995"/>
      <c r="AJ324" s="995"/>
      <c r="AK324" s="995"/>
      <c r="AL324" s="995"/>
      <c r="AM324" s="995"/>
      <c r="AN324" s="995"/>
      <c r="AO324" s="995"/>
      <c r="AP324" s="995"/>
      <c r="AQ324" s="995"/>
      <c r="AR324" s="995"/>
      <c r="AS324" s="995"/>
      <c r="AT324" s="1009"/>
      <c r="AU324" s="294"/>
      <c r="AV324" s="294"/>
      <c r="AW324" s="294"/>
      <c r="AX324" s="294"/>
      <c r="AY324" s="294"/>
      <c r="AZ324" s="294"/>
      <c r="BA324" s="294"/>
      <c r="BB324" s="294"/>
      <c r="BC324" s="294"/>
      <c r="BD324" s="294"/>
      <c r="BE324" s="294"/>
    </row>
    <row r="325" spans="2:57" ht="18" customHeight="1">
      <c r="B325" s="964"/>
      <c r="C325" s="971"/>
      <c r="D325" s="971"/>
      <c r="E325" s="701"/>
      <c r="F325" s="703"/>
      <c r="G325" s="978"/>
      <c r="H325" s="979"/>
      <c r="I325" s="701"/>
      <c r="J325" s="703"/>
      <c r="K325" s="701"/>
      <c r="L325" s="703"/>
      <c r="M325" s="701"/>
      <c r="N325" s="703"/>
      <c r="O325" s="701"/>
      <c r="P325" s="702"/>
      <c r="Q325" s="703"/>
      <c r="R325" s="560" t="str">
        <f t="shared" si="116"/>
        <v/>
      </c>
      <c r="S325" s="560"/>
      <c r="T325" s="560"/>
      <c r="U325" s="973" t="str">
        <f t="shared" si="117"/>
        <v/>
      </c>
      <c r="V325" s="974"/>
      <c r="W325" s="975"/>
      <c r="X325" s="541"/>
      <c r="Y325" s="541"/>
      <c r="Z325" s="701"/>
      <c r="AA325" s="702"/>
      <c r="AB325" s="703"/>
      <c r="AC325" s="560" t="str">
        <f t="shared" si="118"/>
        <v/>
      </c>
      <c r="AD325" s="560"/>
      <c r="AE325" s="560"/>
      <c r="AF325" s="560" t="str">
        <f t="shared" si="112"/>
        <v/>
      </c>
      <c r="AG325" s="560"/>
      <c r="AH325" s="560"/>
      <c r="AI325" s="995"/>
      <c r="AJ325" s="995"/>
      <c r="AK325" s="995"/>
      <c r="AL325" s="995"/>
      <c r="AM325" s="995"/>
      <c r="AN325" s="995"/>
      <c r="AO325" s="995"/>
      <c r="AP325" s="995"/>
      <c r="AQ325" s="995"/>
      <c r="AR325" s="995"/>
      <c r="AS325" s="995"/>
      <c r="AT325" s="1009"/>
      <c r="AU325" s="294"/>
      <c r="AV325" s="294"/>
      <c r="AW325" s="294"/>
      <c r="AX325" s="294"/>
      <c r="AY325" s="294"/>
      <c r="AZ325" s="294"/>
      <c r="BA325" s="294"/>
      <c r="BB325" s="294"/>
      <c r="BC325" s="294"/>
      <c r="BD325" s="294"/>
      <c r="BE325" s="294"/>
    </row>
    <row r="326" spans="2:57" ht="18" customHeight="1">
      <c r="B326" s="964"/>
      <c r="C326" s="971"/>
      <c r="D326" s="971"/>
      <c r="E326" s="701"/>
      <c r="F326" s="703"/>
      <c r="G326" s="978"/>
      <c r="H326" s="979"/>
      <c r="I326" s="701"/>
      <c r="J326" s="703"/>
      <c r="K326" s="701"/>
      <c r="L326" s="703"/>
      <c r="M326" s="701"/>
      <c r="N326" s="703"/>
      <c r="O326" s="701"/>
      <c r="P326" s="702"/>
      <c r="Q326" s="703"/>
      <c r="R326" s="560" t="str">
        <f t="shared" si="116"/>
        <v/>
      </c>
      <c r="S326" s="560"/>
      <c r="T326" s="560"/>
      <c r="U326" s="973" t="str">
        <f t="shared" si="117"/>
        <v/>
      </c>
      <c r="V326" s="974"/>
      <c r="W326" s="975"/>
      <c r="X326" s="541"/>
      <c r="Y326" s="541"/>
      <c r="Z326" s="701"/>
      <c r="AA326" s="702"/>
      <c r="AB326" s="703"/>
      <c r="AC326" s="560" t="str">
        <f t="shared" si="118"/>
        <v/>
      </c>
      <c r="AD326" s="560"/>
      <c r="AE326" s="560"/>
      <c r="AF326" s="560" t="str">
        <f t="shared" si="112"/>
        <v/>
      </c>
      <c r="AG326" s="560"/>
      <c r="AH326" s="560"/>
      <c r="AI326" s="995"/>
      <c r="AJ326" s="995"/>
      <c r="AK326" s="995"/>
      <c r="AL326" s="995"/>
      <c r="AM326" s="995"/>
      <c r="AN326" s="995"/>
      <c r="AO326" s="995"/>
      <c r="AP326" s="995"/>
      <c r="AQ326" s="995"/>
      <c r="AR326" s="995"/>
      <c r="AS326" s="995"/>
      <c r="AT326" s="1009"/>
      <c r="AU326" s="294"/>
      <c r="AV326" s="294"/>
      <c r="AW326" s="294"/>
      <c r="AX326" s="294"/>
      <c r="AY326" s="294"/>
      <c r="AZ326" s="294"/>
      <c r="BA326" s="294"/>
      <c r="BB326" s="294"/>
      <c r="BC326" s="294"/>
      <c r="BD326" s="294"/>
      <c r="BE326" s="294"/>
    </row>
    <row r="327" spans="2:57" ht="18" customHeight="1">
      <c r="B327" s="964"/>
      <c r="C327" s="971"/>
      <c r="D327" s="971"/>
      <c r="E327" s="701"/>
      <c r="F327" s="703"/>
      <c r="G327" s="978"/>
      <c r="H327" s="979"/>
      <c r="I327" s="701"/>
      <c r="J327" s="703"/>
      <c r="K327" s="701"/>
      <c r="L327" s="703"/>
      <c r="M327" s="701"/>
      <c r="N327" s="703"/>
      <c r="O327" s="701"/>
      <c r="P327" s="702"/>
      <c r="Q327" s="703"/>
      <c r="R327" s="560" t="str">
        <f t="shared" si="116"/>
        <v/>
      </c>
      <c r="S327" s="560"/>
      <c r="T327" s="560"/>
      <c r="U327" s="973" t="str">
        <f t="shared" si="117"/>
        <v/>
      </c>
      <c r="V327" s="974"/>
      <c r="W327" s="975"/>
      <c r="X327" s="541"/>
      <c r="Y327" s="541"/>
      <c r="Z327" s="701"/>
      <c r="AA327" s="702"/>
      <c r="AB327" s="703"/>
      <c r="AC327" s="560" t="str">
        <f t="shared" si="118"/>
        <v/>
      </c>
      <c r="AD327" s="560"/>
      <c r="AE327" s="560"/>
      <c r="AF327" s="560" t="str">
        <f t="shared" si="112"/>
        <v/>
      </c>
      <c r="AG327" s="560"/>
      <c r="AH327" s="560"/>
      <c r="AI327" s="995"/>
      <c r="AJ327" s="995"/>
      <c r="AK327" s="995"/>
      <c r="AL327" s="995"/>
      <c r="AM327" s="995"/>
      <c r="AN327" s="995"/>
      <c r="AO327" s="995"/>
      <c r="AP327" s="995"/>
      <c r="AQ327" s="995"/>
      <c r="AR327" s="995"/>
      <c r="AS327" s="995"/>
      <c r="AT327" s="1009"/>
      <c r="AU327" s="294"/>
      <c r="AV327" s="294"/>
      <c r="AW327" s="294"/>
      <c r="AX327" s="294"/>
      <c r="AY327" s="294"/>
      <c r="AZ327" s="294"/>
      <c r="BA327" s="294"/>
      <c r="BB327" s="294"/>
      <c r="BC327" s="294"/>
      <c r="BD327" s="294"/>
      <c r="BE327" s="294"/>
    </row>
    <row r="328" spans="2:57" ht="18" customHeight="1">
      <c r="B328" s="964"/>
      <c r="C328" s="971"/>
      <c r="D328" s="971"/>
      <c r="E328" s="701"/>
      <c r="F328" s="703"/>
      <c r="G328" s="978"/>
      <c r="H328" s="979"/>
      <c r="I328" s="701"/>
      <c r="J328" s="703"/>
      <c r="K328" s="701"/>
      <c r="L328" s="703"/>
      <c r="M328" s="701"/>
      <c r="N328" s="703"/>
      <c r="O328" s="701"/>
      <c r="P328" s="702"/>
      <c r="Q328" s="703"/>
      <c r="R328" s="560" t="str">
        <f t="shared" si="116"/>
        <v/>
      </c>
      <c r="S328" s="560"/>
      <c r="T328" s="560"/>
      <c r="U328" s="973" t="str">
        <f t="shared" si="117"/>
        <v/>
      </c>
      <c r="V328" s="974"/>
      <c r="W328" s="975"/>
      <c r="X328" s="541"/>
      <c r="Y328" s="541"/>
      <c r="Z328" s="701"/>
      <c r="AA328" s="702"/>
      <c r="AB328" s="703"/>
      <c r="AC328" s="560" t="str">
        <f t="shared" si="118"/>
        <v/>
      </c>
      <c r="AD328" s="560"/>
      <c r="AE328" s="560"/>
      <c r="AF328" s="560" t="str">
        <f t="shared" si="112"/>
        <v/>
      </c>
      <c r="AG328" s="560"/>
      <c r="AH328" s="560"/>
      <c r="AI328" s="995"/>
      <c r="AJ328" s="995"/>
      <c r="AK328" s="995"/>
      <c r="AL328" s="995"/>
      <c r="AM328" s="995"/>
      <c r="AN328" s="995"/>
      <c r="AO328" s="995"/>
      <c r="AP328" s="995"/>
      <c r="AQ328" s="995"/>
      <c r="AR328" s="995"/>
      <c r="AS328" s="995"/>
      <c r="AT328" s="1009"/>
      <c r="AU328" s="294"/>
      <c r="AV328" s="294"/>
      <c r="AW328" s="294"/>
      <c r="AX328" s="294"/>
      <c r="AY328" s="294"/>
      <c r="AZ328" s="294"/>
      <c r="BA328" s="294"/>
      <c r="BB328" s="294"/>
      <c r="BC328" s="294"/>
      <c r="BD328" s="294"/>
      <c r="BE328" s="294"/>
    </row>
    <row r="329" spans="2:57" ht="18" customHeight="1">
      <c r="B329" s="964"/>
      <c r="C329" s="971"/>
      <c r="D329" s="971"/>
      <c r="E329" s="701"/>
      <c r="F329" s="703"/>
      <c r="G329" s="978"/>
      <c r="H329" s="979"/>
      <c r="I329" s="701"/>
      <c r="J329" s="703"/>
      <c r="K329" s="701"/>
      <c r="L329" s="703"/>
      <c r="M329" s="701"/>
      <c r="N329" s="703"/>
      <c r="O329" s="701"/>
      <c r="P329" s="702"/>
      <c r="Q329" s="703"/>
      <c r="R329" s="560" t="str">
        <f t="shared" si="116"/>
        <v/>
      </c>
      <c r="S329" s="560"/>
      <c r="T329" s="560"/>
      <c r="U329" s="973" t="str">
        <f t="shared" si="117"/>
        <v/>
      </c>
      <c r="V329" s="974"/>
      <c r="W329" s="975"/>
      <c r="X329" s="541"/>
      <c r="Y329" s="541"/>
      <c r="Z329" s="701"/>
      <c r="AA329" s="702"/>
      <c r="AB329" s="703"/>
      <c r="AC329" s="560" t="str">
        <f t="shared" si="118"/>
        <v/>
      </c>
      <c r="AD329" s="560"/>
      <c r="AE329" s="560"/>
      <c r="AF329" s="560" t="str">
        <f t="shared" si="112"/>
        <v/>
      </c>
      <c r="AG329" s="560"/>
      <c r="AH329" s="560"/>
      <c r="AI329" s="995"/>
      <c r="AJ329" s="995"/>
      <c r="AK329" s="995"/>
      <c r="AL329" s="995"/>
      <c r="AM329" s="995"/>
      <c r="AN329" s="995"/>
      <c r="AO329" s="995"/>
      <c r="AP329" s="995"/>
      <c r="AQ329" s="995"/>
      <c r="AR329" s="995"/>
      <c r="AS329" s="995"/>
      <c r="AT329" s="1009"/>
      <c r="AU329" s="294"/>
      <c r="AV329" s="294"/>
      <c r="AW329" s="294"/>
      <c r="AX329" s="294"/>
      <c r="AY329" s="294"/>
      <c r="AZ329" s="294"/>
      <c r="BA329" s="294"/>
      <c r="BB329" s="294"/>
      <c r="BC329" s="294"/>
      <c r="BD329" s="294"/>
      <c r="BE329" s="294"/>
    </row>
    <row r="330" spans="2:57" ht="18" customHeight="1">
      <c r="B330" s="964"/>
      <c r="C330" s="971"/>
      <c r="D330" s="971"/>
      <c r="E330" s="701"/>
      <c r="F330" s="703"/>
      <c r="G330" s="978"/>
      <c r="H330" s="979"/>
      <c r="I330" s="701"/>
      <c r="J330" s="703"/>
      <c r="K330" s="701"/>
      <c r="L330" s="703"/>
      <c r="M330" s="701"/>
      <c r="N330" s="703"/>
      <c r="O330" s="701"/>
      <c r="P330" s="702"/>
      <c r="Q330" s="703"/>
      <c r="R330" s="560" t="str">
        <f t="shared" si="116"/>
        <v/>
      </c>
      <c r="S330" s="560"/>
      <c r="T330" s="560"/>
      <c r="U330" s="973" t="str">
        <f t="shared" si="117"/>
        <v/>
      </c>
      <c r="V330" s="974"/>
      <c r="W330" s="975"/>
      <c r="X330" s="541"/>
      <c r="Y330" s="541"/>
      <c r="Z330" s="701"/>
      <c r="AA330" s="702"/>
      <c r="AB330" s="703"/>
      <c r="AC330" s="560" t="str">
        <f t="shared" si="118"/>
        <v/>
      </c>
      <c r="AD330" s="560"/>
      <c r="AE330" s="560"/>
      <c r="AF330" s="560" t="str">
        <f t="shared" si="112"/>
        <v/>
      </c>
      <c r="AG330" s="560"/>
      <c r="AH330" s="560"/>
      <c r="AI330" s="995"/>
      <c r="AJ330" s="995"/>
      <c r="AK330" s="995"/>
      <c r="AL330" s="995"/>
      <c r="AM330" s="995"/>
      <c r="AN330" s="995"/>
      <c r="AO330" s="995"/>
      <c r="AP330" s="995"/>
      <c r="AQ330" s="995"/>
      <c r="AR330" s="995"/>
      <c r="AS330" s="995"/>
      <c r="AT330" s="1009"/>
      <c r="AU330" s="294"/>
      <c r="AV330" s="294"/>
      <c r="AW330" s="294"/>
      <c r="AX330" s="294"/>
      <c r="AY330" s="294"/>
      <c r="AZ330" s="294"/>
      <c r="BA330" s="294"/>
      <c r="BB330" s="294"/>
      <c r="BC330" s="294"/>
      <c r="BD330" s="294"/>
      <c r="BE330" s="294"/>
    </row>
    <row r="331" spans="2:57" ht="18" customHeight="1">
      <c r="B331" s="964"/>
      <c r="C331" s="971"/>
      <c r="D331" s="971"/>
      <c r="E331" s="701"/>
      <c r="F331" s="703"/>
      <c r="G331" s="978"/>
      <c r="H331" s="979"/>
      <c r="I331" s="701"/>
      <c r="J331" s="703"/>
      <c r="K331" s="701"/>
      <c r="L331" s="703"/>
      <c r="M331" s="701"/>
      <c r="N331" s="703"/>
      <c r="O331" s="701"/>
      <c r="P331" s="702"/>
      <c r="Q331" s="703"/>
      <c r="R331" s="560" t="str">
        <f t="shared" si="116"/>
        <v/>
      </c>
      <c r="S331" s="560"/>
      <c r="T331" s="560"/>
      <c r="U331" s="973" t="str">
        <f t="shared" si="117"/>
        <v/>
      </c>
      <c r="V331" s="974"/>
      <c r="W331" s="975"/>
      <c r="X331" s="541"/>
      <c r="Y331" s="541"/>
      <c r="Z331" s="701"/>
      <c r="AA331" s="702"/>
      <c r="AB331" s="703"/>
      <c r="AC331" s="560" t="str">
        <f t="shared" si="118"/>
        <v/>
      </c>
      <c r="AD331" s="560"/>
      <c r="AE331" s="560"/>
      <c r="AF331" s="560" t="str">
        <f t="shared" si="112"/>
        <v/>
      </c>
      <c r="AG331" s="560"/>
      <c r="AH331" s="560"/>
      <c r="AI331" s="995"/>
      <c r="AJ331" s="995"/>
      <c r="AK331" s="995"/>
      <c r="AL331" s="995"/>
      <c r="AM331" s="995"/>
      <c r="AN331" s="995"/>
      <c r="AO331" s="995"/>
      <c r="AP331" s="995"/>
      <c r="AQ331" s="995"/>
      <c r="AR331" s="995"/>
      <c r="AS331" s="995"/>
      <c r="AT331" s="1009"/>
      <c r="AU331" s="294"/>
      <c r="AV331" s="294"/>
      <c r="AW331" s="294"/>
      <c r="AX331" s="294"/>
      <c r="AY331" s="294"/>
      <c r="AZ331" s="294"/>
      <c r="BA331" s="294"/>
      <c r="BB331" s="294"/>
      <c r="BC331" s="294"/>
      <c r="BD331" s="294"/>
      <c r="BE331" s="294"/>
    </row>
    <row r="332" spans="2:57" ht="18" customHeight="1">
      <c r="B332" s="964"/>
      <c r="C332" s="971"/>
      <c r="D332" s="971"/>
      <c r="E332" s="701"/>
      <c r="F332" s="703"/>
      <c r="G332" s="978"/>
      <c r="H332" s="979"/>
      <c r="I332" s="701"/>
      <c r="J332" s="703"/>
      <c r="K332" s="701"/>
      <c r="L332" s="703"/>
      <c r="M332" s="701"/>
      <c r="N332" s="703"/>
      <c r="O332" s="701"/>
      <c r="P332" s="702"/>
      <c r="Q332" s="703"/>
      <c r="R332" s="560" t="str">
        <f t="shared" si="116"/>
        <v/>
      </c>
      <c r="S332" s="560"/>
      <c r="T332" s="560"/>
      <c r="U332" s="973" t="str">
        <f t="shared" si="117"/>
        <v/>
      </c>
      <c r="V332" s="974"/>
      <c r="W332" s="975"/>
      <c r="X332" s="541"/>
      <c r="Y332" s="541"/>
      <c r="Z332" s="701"/>
      <c r="AA332" s="702"/>
      <c r="AB332" s="703"/>
      <c r="AC332" s="560" t="str">
        <f t="shared" si="118"/>
        <v/>
      </c>
      <c r="AD332" s="560"/>
      <c r="AE332" s="560"/>
      <c r="AF332" s="560" t="str">
        <f t="shared" si="112"/>
        <v/>
      </c>
      <c r="AG332" s="560"/>
      <c r="AH332" s="560"/>
      <c r="AI332" s="995"/>
      <c r="AJ332" s="995"/>
      <c r="AK332" s="995"/>
      <c r="AL332" s="995"/>
      <c r="AM332" s="995"/>
      <c r="AN332" s="995"/>
      <c r="AO332" s="995"/>
      <c r="AP332" s="995"/>
      <c r="AQ332" s="995"/>
      <c r="AR332" s="995"/>
      <c r="AS332" s="995"/>
      <c r="AT332" s="1009"/>
      <c r="AU332" s="294"/>
      <c r="AV332" s="294"/>
      <c r="AW332" s="294"/>
      <c r="AX332" s="294"/>
      <c r="AY332" s="294"/>
      <c r="AZ332" s="294"/>
      <c r="BA332" s="294"/>
      <c r="BB332" s="294"/>
      <c r="BC332" s="294"/>
      <c r="BD332" s="294"/>
      <c r="BE332" s="294"/>
    </row>
    <row r="333" spans="2:57" ht="18" customHeight="1">
      <c r="B333" s="964"/>
      <c r="C333" s="971"/>
      <c r="D333" s="971"/>
      <c r="E333" s="701"/>
      <c r="F333" s="703"/>
      <c r="G333" s="978"/>
      <c r="H333" s="979"/>
      <c r="I333" s="701"/>
      <c r="J333" s="703"/>
      <c r="K333" s="701"/>
      <c r="L333" s="703"/>
      <c r="M333" s="701"/>
      <c r="N333" s="703"/>
      <c r="O333" s="701"/>
      <c r="P333" s="702"/>
      <c r="Q333" s="703"/>
      <c r="R333" s="560" t="str">
        <f t="shared" si="116"/>
        <v/>
      </c>
      <c r="S333" s="560"/>
      <c r="T333" s="560"/>
      <c r="U333" s="973" t="str">
        <f t="shared" si="117"/>
        <v/>
      </c>
      <c r="V333" s="974"/>
      <c r="W333" s="975"/>
      <c r="X333" s="541"/>
      <c r="Y333" s="541"/>
      <c r="Z333" s="701"/>
      <c r="AA333" s="702"/>
      <c r="AB333" s="703"/>
      <c r="AC333" s="560" t="str">
        <f t="shared" si="118"/>
        <v/>
      </c>
      <c r="AD333" s="560"/>
      <c r="AE333" s="560"/>
      <c r="AF333" s="560" t="str">
        <f t="shared" si="112"/>
        <v/>
      </c>
      <c r="AG333" s="560"/>
      <c r="AH333" s="560"/>
      <c r="AI333" s="995"/>
      <c r="AJ333" s="995"/>
      <c r="AK333" s="995"/>
      <c r="AL333" s="995"/>
      <c r="AM333" s="995"/>
      <c r="AN333" s="995"/>
      <c r="AO333" s="995"/>
      <c r="AP333" s="995"/>
      <c r="AQ333" s="995"/>
      <c r="AR333" s="995"/>
      <c r="AS333" s="995"/>
      <c r="AT333" s="1009"/>
      <c r="AU333" s="294"/>
      <c r="AV333" s="294"/>
      <c r="AW333" s="294"/>
      <c r="AX333" s="294"/>
      <c r="AY333" s="294"/>
      <c r="AZ333" s="294"/>
      <c r="BA333" s="294"/>
      <c r="BB333" s="294"/>
      <c r="BC333" s="294"/>
      <c r="BD333" s="294"/>
      <c r="BE333" s="294"/>
    </row>
    <row r="334" spans="2:57" ht="18" customHeight="1">
      <c r="B334" s="964"/>
      <c r="C334" s="971"/>
      <c r="D334" s="971"/>
      <c r="E334" s="701"/>
      <c r="F334" s="703"/>
      <c r="G334" s="978"/>
      <c r="H334" s="979"/>
      <c r="I334" s="701"/>
      <c r="J334" s="703"/>
      <c r="K334" s="701"/>
      <c r="L334" s="703"/>
      <c r="M334" s="701"/>
      <c r="N334" s="703"/>
      <c r="O334" s="701"/>
      <c r="P334" s="702"/>
      <c r="Q334" s="703"/>
      <c r="R334" s="560" t="str">
        <f t="shared" si="116"/>
        <v/>
      </c>
      <c r="S334" s="560"/>
      <c r="T334" s="560"/>
      <c r="U334" s="973" t="str">
        <f t="shared" si="117"/>
        <v/>
      </c>
      <c r="V334" s="974"/>
      <c r="W334" s="975"/>
      <c r="X334" s="541"/>
      <c r="Y334" s="541"/>
      <c r="Z334" s="701"/>
      <c r="AA334" s="702"/>
      <c r="AB334" s="703"/>
      <c r="AC334" s="560" t="str">
        <f t="shared" si="118"/>
        <v/>
      </c>
      <c r="AD334" s="560"/>
      <c r="AE334" s="560"/>
      <c r="AF334" s="560" t="str">
        <f t="shared" si="112"/>
        <v/>
      </c>
      <c r="AG334" s="560"/>
      <c r="AH334" s="560"/>
      <c r="AI334" s="995"/>
      <c r="AJ334" s="995"/>
      <c r="AK334" s="995"/>
      <c r="AL334" s="995"/>
      <c r="AM334" s="995"/>
      <c r="AN334" s="995"/>
      <c r="AO334" s="995"/>
      <c r="AP334" s="995"/>
      <c r="AQ334" s="995"/>
      <c r="AR334" s="995"/>
      <c r="AS334" s="995"/>
      <c r="AT334" s="1009"/>
      <c r="AU334" s="294"/>
      <c r="AV334" s="294"/>
      <c r="AW334" s="294"/>
      <c r="AX334" s="294"/>
      <c r="AY334" s="294"/>
      <c r="AZ334" s="294"/>
      <c r="BA334" s="294"/>
      <c r="BB334" s="294"/>
      <c r="BC334" s="294"/>
      <c r="BD334" s="294"/>
      <c r="BE334" s="294"/>
    </row>
    <row r="335" spans="2:57" ht="18" customHeight="1">
      <c r="B335" s="964"/>
      <c r="C335" s="971"/>
      <c r="D335" s="971"/>
      <c r="E335" s="701"/>
      <c r="F335" s="703"/>
      <c r="G335" s="978"/>
      <c r="H335" s="979"/>
      <c r="I335" s="701"/>
      <c r="J335" s="703"/>
      <c r="K335" s="701"/>
      <c r="L335" s="703"/>
      <c r="M335" s="701"/>
      <c r="N335" s="703"/>
      <c r="O335" s="701"/>
      <c r="P335" s="702"/>
      <c r="Q335" s="703"/>
      <c r="R335" s="560" t="str">
        <f t="shared" si="116"/>
        <v/>
      </c>
      <c r="S335" s="560"/>
      <c r="T335" s="560"/>
      <c r="U335" s="973" t="str">
        <f t="shared" si="117"/>
        <v/>
      </c>
      <c r="V335" s="974"/>
      <c r="W335" s="975"/>
      <c r="X335" s="541"/>
      <c r="Y335" s="541"/>
      <c r="Z335" s="701"/>
      <c r="AA335" s="702"/>
      <c r="AB335" s="703"/>
      <c r="AC335" s="560" t="str">
        <f t="shared" si="118"/>
        <v/>
      </c>
      <c r="AD335" s="560"/>
      <c r="AE335" s="560"/>
      <c r="AF335" s="560" t="str">
        <f t="shared" si="112"/>
        <v/>
      </c>
      <c r="AG335" s="560"/>
      <c r="AH335" s="560"/>
      <c r="AI335" s="995"/>
      <c r="AJ335" s="995"/>
      <c r="AK335" s="995"/>
      <c r="AL335" s="995"/>
      <c r="AM335" s="995"/>
      <c r="AN335" s="995"/>
      <c r="AO335" s="995"/>
      <c r="AP335" s="995"/>
      <c r="AQ335" s="995"/>
      <c r="AR335" s="995"/>
      <c r="AS335" s="995"/>
      <c r="AT335" s="1009"/>
      <c r="AU335" s="294"/>
      <c r="AV335" s="294"/>
      <c r="AW335" s="294"/>
      <c r="AX335" s="294"/>
      <c r="AY335" s="294"/>
      <c r="AZ335" s="294"/>
      <c r="BA335" s="294"/>
      <c r="BB335" s="294"/>
      <c r="BC335" s="294"/>
      <c r="BD335" s="294"/>
      <c r="BE335" s="294"/>
    </row>
    <row r="336" spans="2:57" ht="18" customHeight="1">
      <c r="B336" s="964"/>
      <c r="C336" s="971"/>
      <c r="D336" s="971"/>
      <c r="E336" s="701"/>
      <c r="F336" s="703"/>
      <c r="G336" s="978"/>
      <c r="H336" s="979"/>
      <c r="I336" s="701"/>
      <c r="J336" s="703"/>
      <c r="K336" s="701"/>
      <c r="L336" s="703"/>
      <c r="M336" s="701"/>
      <c r="N336" s="703"/>
      <c r="O336" s="701"/>
      <c r="P336" s="702"/>
      <c r="Q336" s="703"/>
      <c r="R336" s="560" t="str">
        <f t="shared" si="116"/>
        <v/>
      </c>
      <c r="S336" s="560"/>
      <c r="T336" s="560"/>
      <c r="U336" s="973" t="str">
        <f t="shared" si="117"/>
        <v/>
      </c>
      <c r="V336" s="974"/>
      <c r="W336" s="975"/>
      <c r="X336" s="541"/>
      <c r="Y336" s="541"/>
      <c r="Z336" s="701"/>
      <c r="AA336" s="702"/>
      <c r="AB336" s="703"/>
      <c r="AC336" s="560" t="str">
        <f t="shared" si="118"/>
        <v/>
      </c>
      <c r="AD336" s="560"/>
      <c r="AE336" s="560"/>
      <c r="AF336" s="560" t="str">
        <f t="shared" si="112"/>
        <v/>
      </c>
      <c r="AG336" s="560"/>
      <c r="AH336" s="560"/>
      <c r="AI336" s="995"/>
      <c r="AJ336" s="995"/>
      <c r="AK336" s="995"/>
      <c r="AL336" s="995"/>
      <c r="AM336" s="995"/>
      <c r="AN336" s="995"/>
      <c r="AO336" s="995"/>
      <c r="AP336" s="995"/>
      <c r="AQ336" s="995"/>
      <c r="AR336" s="995"/>
      <c r="AS336" s="995"/>
      <c r="AT336" s="1009"/>
      <c r="AU336" s="294"/>
      <c r="AV336" s="294"/>
      <c r="AW336" s="294"/>
      <c r="AX336" s="294"/>
      <c r="AY336" s="294"/>
      <c r="AZ336" s="294"/>
      <c r="BA336" s="294"/>
      <c r="BB336" s="294"/>
      <c r="BC336" s="294"/>
      <c r="BD336" s="294"/>
      <c r="BE336" s="294"/>
    </row>
    <row r="337" spans="2:57" ht="18" customHeight="1">
      <c r="B337" s="964"/>
      <c r="C337" s="971"/>
      <c r="D337" s="971"/>
      <c r="E337" s="701"/>
      <c r="F337" s="703"/>
      <c r="G337" s="978"/>
      <c r="H337" s="979"/>
      <c r="I337" s="701"/>
      <c r="J337" s="703"/>
      <c r="K337" s="701"/>
      <c r="L337" s="703"/>
      <c r="M337" s="701"/>
      <c r="N337" s="703"/>
      <c r="O337" s="701"/>
      <c r="P337" s="702"/>
      <c r="Q337" s="703"/>
      <c r="R337" s="560" t="str">
        <f t="shared" si="116"/>
        <v/>
      </c>
      <c r="S337" s="560"/>
      <c r="T337" s="560"/>
      <c r="U337" s="973" t="str">
        <f t="shared" si="117"/>
        <v/>
      </c>
      <c r="V337" s="974"/>
      <c r="W337" s="975"/>
      <c r="X337" s="541"/>
      <c r="Y337" s="541"/>
      <c r="Z337" s="701"/>
      <c r="AA337" s="702"/>
      <c r="AB337" s="703"/>
      <c r="AC337" s="560" t="str">
        <f t="shared" si="118"/>
        <v/>
      </c>
      <c r="AD337" s="560"/>
      <c r="AE337" s="560"/>
      <c r="AF337" s="560" t="str">
        <f t="shared" si="112"/>
        <v/>
      </c>
      <c r="AG337" s="560"/>
      <c r="AH337" s="560"/>
      <c r="AI337" s="995"/>
      <c r="AJ337" s="995"/>
      <c r="AK337" s="995"/>
      <c r="AL337" s="995"/>
      <c r="AM337" s="995"/>
      <c r="AN337" s="995"/>
      <c r="AO337" s="995"/>
      <c r="AP337" s="995"/>
      <c r="AQ337" s="995"/>
      <c r="AR337" s="995"/>
      <c r="AS337" s="995"/>
      <c r="AT337" s="1009"/>
      <c r="AU337" s="294"/>
      <c r="AV337" s="294"/>
      <c r="AW337" s="294"/>
      <c r="AX337" s="294"/>
      <c r="AY337" s="294"/>
      <c r="AZ337" s="294"/>
      <c r="BA337" s="294"/>
      <c r="BB337" s="294"/>
      <c r="BC337" s="294"/>
      <c r="BD337" s="294"/>
      <c r="BE337" s="294"/>
    </row>
    <row r="338" spans="2:57" ht="18" customHeight="1">
      <c r="B338" s="964"/>
      <c r="C338" s="971"/>
      <c r="D338" s="971"/>
      <c r="E338" s="701"/>
      <c r="F338" s="703"/>
      <c r="G338" s="978"/>
      <c r="H338" s="979"/>
      <c r="I338" s="701"/>
      <c r="J338" s="703"/>
      <c r="K338" s="701"/>
      <c r="L338" s="703"/>
      <c r="M338" s="701"/>
      <c r="N338" s="703"/>
      <c r="O338" s="701"/>
      <c r="P338" s="702"/>
      <c r="Q338" s="703"/>
      <c r="R338" s="560" t="str">
        <f t="shared" si="116"/>
        <v/>
      </c>
      <c r="S338" s="560"/>
      <c r="T338" s="560"/>
      <c r="U338" s="973" t="str">
        <f t="shared" si="117"/>
        <v/>
      </c>
      <c r="V338" s="974"/>
      <c r="W338" s="975"/>
      <c r="X338" s="541"/>
      <c r="Y338" s="541"/>
      <c r="Z338" s="701"/>
      <c r="AA338" s="702"/>
      <c r="AB338" s="703"/>
      <c r="AC338" s="560" t="str">
        <f t="shared" si="118"/>
        <v/>
      </c>
      <c r="AD338" s="560"/>
      <c r="AE338" s="560"/>
      <c r="AF338" s="560" t="str">
        <f t="shared" si="112"/>
        <v/>
      </c>
      <c r="AG338" s="560"/>
      <c r="AH338" s="560"/>
      <c r="AI338" s="995"/>
      <c r="AJ338" s="995"/>
      <c r="AK338" s="995"/>
      <c r="AL338" s="995"/>
      <c r="AM338" s="995"/>
      <c r="AN338" s="995"/>
      <c r="AO338" s="995"/>
      <c r="AP338" s="995"/>
      <c r="AQ338" s="995"/>
      <c r="AR338" s="995"/>
      <c r="AS338" s="995"/>
      <c r="AT338" s="1009"/>
      <c r="AU338" s="294"/>
      <c r="AV338" s="294"/>
      <c r="AW338" s="294"/>
      <c r="AX338" s="294"/>
      <c r="AY338" s="294"/>
      <c r="AZ338" s="294"/>
      <c r="BA338" s="294"/>
      <c r="BB338" s="294"/>
      <c r="BC338" s="294"/>
      <c r="BD338" s="294"/>
      <c r="BE338" s="294"/>
    </row>
    <row r="339" spans="2:57" ht="18" customHeight="1">
      <c r="B339" s="964"/>
      <c r="C339" s="971"/>
      <c r="D339" s="971"/>
      <c r="E339" s="701"/>
      <c r="F339" s="703"/>
      <c r="G339" s="978"/>
      <c r="H339" s="979"/>
      <c r="I339" s="701"/>
      <c r="J339" s="703"/>
      <c r="K339" s="701"/>
      <c r="L339" s="703"/>
      <c r="M339" s="701"/>
      <c r="N339" s="703"/>
      <c r="O339" s="701"/>
      <c r="P339" s="702"/>
      <c r="Q339" s="703"/>
      <c r="R339" s="560" t="str">
        <f t="shared" si="116"/>
        <v/>
      </c>
      <c r="S339" s="560"/>
      <c r="T339" s="560"/>
      <c r="U339" s="973" t="str">
        <f t="shared" si="117"/>
        <v/>
      </c>
      <c r="V339" s="974"/>
      <c r="W339" s="975"/>
      <c r="X339" s="541"/>
      <c r="Y339" s="541"/>
      <c r="Z339" s="701"/>
      <c r="AA339" s="702"/>
      <c r="AB339" s="703"/>
      <c r="AC339" s="560" t="str">
        <f t="shared" si="118"/>
        <v/>
      </c>
      <c r="AD339" s="560"/>
      <c r="AE339" s="560"/>
      <c r="AF339" s="560" t="str">
        <f t="shared" si="112"/>
        <v/>
      </c>
      <c r="AG339" s="560"/>
      <c r="AH339" s="560"/>
      <c r="AI339" s="995"/>
      <c r="AJ339" s="995"/>
      <c r="AK339" s="995"/>
      <c r="AL339" s="995"/>
      <c r="AM339" s="995"/>
      <c r="AN339" s="995"/>
      <c r="AO339" s="995"/>
      <c r="AP339" s="995"/>
      <c r="AQ339" s="995"/>
      <c r="AR339" s="995"/>
      <c r="AS339" s="995"/>
      <c r="AT339" s="1009"/>
      <c r="AU339" s="294"/>
      <c r="AV339" s="294"/>
      <c r="AW339" s="294"/>
      <c r="AX339" s="294"/>
      <c r="AY339" s="294"/>
      <c r="AZ339" s="294"/>
      <c r="BA339" s="294"/>
      <c r="BB339" s="294"/>
      <c r="BC339" s="294"/>
      <c r="BD339" s="294"/>
      <c r="BE339" s="294"/>
    </row>
    <row r="340" spans="2:57" ht="18" customHeight="1">
      <c r="B340" s="964"/>
      <c r="C340" s="971"/>
      <c r="D340" s="971"/>
      <c r="E340" s="701"/>
      <c r="F340" s="703"/>
      <c r="G340" s="978"/>
      <c r="H340" s="979"/>
      <c r="I340" s="701"/>
      <c r="J340" s="703"/>
      <c r="K340" s="701"/>
      <c r="L340" s="703"/>
      <c r="M340" s="701"/>
      <c r="N340" s="703"/>
      <c r="O340" s="701"/>
      <c r="P340" s="702"/>
      <c r="Q340" s="703"/>
      <c r="R340" s="560" t="str">
        <f t="shared" si="116"/>
        <v/>
      </c>
      <c r="S340" s="560"/>
      <c r="T340" s="560"/>
      <c r="U340" s="973" t="str">
        <f t="shared" si="117"/>
        <v/>
      </c>
      <c r="V340" s="974"/>
      <c r="W340" s="975"/>
      <c r="X340" s="541"/>
      <c r="Y340" s="541"/>
      <c r="Z340" s="701"/>
      <c r="AA340" s="702"/>
      <c r="AB340" s="703"/>
      <c r="AC340" s="560" t="str">
        <f t="shared" si="118"/>
        <v/>
      </c>
      <c r="AD340" s="560"/>
      <c r="AE340" s="560"/>
      <c r="AF340" s="560" t="str">
        <f t="shared" si="112"/>
        <v/>
      </c>
      <c r="AG340" s="560"/>
      <c r="AH340" s="560"/>
      <c r="AI340" s="995"/>
      <c r="AJ340" s="995"/>
      <c r="AK340" s="995"/>
      <c r="AL340" s="995"/>
      <c r="AM340" s="995"/>
      <c r="AN340" s="995"/>
      <c r="AO340" s="995"/>
      <c r="AP340" s="995"/>
      <c r="AQ340" s="995"/>
      <c r="AR340" s="995"/>
      <c r="AS340" s="995"/>
      <c r="AT340" s="1009"/>
      <c r="AU340" s="294"/>
      <c r="AV340" s="294"/>
      <c r="AW340" s="294"/>
      <c r="AX340" s="294"/>
      <c r="AY340" s="294"/>
      <c r="AZ340" s="294"/>
      <c r="BA340" s="294"/>
      <c r="BB340" s="294"/>
      <c r="BC340" s="294"/>
      <c r="BD340" s="294"/>
      <c r="BE340" s="294"/>
    </row>
    <row r="341" spans="2:57" ht="18" customHeight="1">
      <c r="B341" s="964"/>
      <c r="C341" s="971"/>
      <c r="D341" s="971"/>
      <c r="E341" s="701"/>
      <c r="F341" s="703"/>
      <c r="G341" s="978"/>
      <c r="H341" s="979"/>
      <c r="I341" s="701"/>
      <c r="J341" s="703"/>
      <c r="K341" s="701"/>
      <c r="L341" s="703"/>
      <c r="M341" s="701"/>
      <c r="N341" s="703"/>
      <c r="O341" s="701"/>
      <c r="P341" s="702"/>
      <c r="Q341" s="703"/>
      <c r="R341" s="560" t="str">
        <f t="shared" si="116"/>
        <v/>
      </c>
      <c r="S341" s="560"/>
      <c r="T341" s="560"/>
      <c r="U341" s="973" t="str">
        <f t="shared" si="117"/>
        <v/>
      </c>
      <c r="V341" s="974"/>
      <c r="W341" s="975"/>
      <c r="X341" s="541"/>
      <c r="Y341" s="541"/>
      <c r="Z341" s="701"/>
      <c r="AA341" s="702"/>
      <c r="AB341" s="703"/>
      <c r="AC341" s="560" t="str">
        <f t="shared" si="118"/>
        <v/>
      </c>
      <c r="AD341" s="560"/>
      <c r="AE341" s="560"/>
      <c r="AF341" s="560" t="str">
        <f t="shared" si="112"/>
        <v/>
      </c>
      <c r="AG341" s="560"/>
      <c r="AH341" s="560"/>
      <c r="AI341" s="995"/>
      <c r="AJ341" s="995"/>
      <c r="AK341" s="995"/>
      <c r="AL341" s="995"/>
      <c r="AM341" s="995"/>
      <c r="AN341" s="995"/>
      <c r="AO341" s="995"/>
      <c r="AP341" s="995"/>
      <c r="AQ341" s="995"/>
      <c r="AR341" s="995"/>
      <c r="AS341" s="995"/>
      <c r="AT341" s="1009"/>
      <c r="AU341" s="294"/>
      <c r="AV341" s="294"/>
      <c r="AW341" s="294"/>
      <c r="AX341" s="294"/>
      <c r="AY341" s="294"/>
      <c r="AZ341" s="294"/>
      <c r="BA341" s="294"/>
      <c r="BB341" s="294"/>
      <c r="BC341" s="294"/>
      <c r="BD341" s="294"/>
      <c r="BE341" s="294"/>
    </row>
    <row r="342" spans="2:57" ht="18" customHeight="1">
      <c r="B342" s="964"/>
      <c r="C342" s="971"/>
      <c r="D342" s="971"/>
      <c r="E342" s="701"/>
      <c r="F342" s="703"/>
      <c r="G342" s="978"/>
      <c r="H342" s="979"/>
      <c r="I342" s="701"/>
      <c r="J342" s="703"/>
      <c r="K342" s="701"/>
      <c r="L342" s="703"/>
      <c r="M342" s="701"/>
      <c r="N342" s="703"/>
      <c r="O342" s="701"/>
      <c r="P342" s="702"/>
      <c r="Q342" s="703"/>
      <c r="R342" s="560" t="str">
        <f t="shared" si="116"/>
        <v/>
      </c>
      <c r="S342" s="560"/>
      <c r="T342" s="560"/>
      <c r="U342" s="973" t="str">
        <f t="shared" si="117"/>
        <v/>
      </c>
      <c r="V342" s="974"/>
      <c r="W342" s="975"/>
      <c r="X342" s="541"/>
      <c r="Y342" s="541"/>
      <c r="Z342" s="701"/>
      <c r="AA342" s="702"/>
      <c r="AB342" s="703"/>
      <c r="AC342" s="560" t="str">
        <f t="shared" si="118"/>
        <v/>
      </c>
      <c r="AD342" s="560"/>
      <c r="AE342" s="560"/>
      <c r="AF342" s="560" t="str">
        <f t="shared" si="112"/>
        <v/>
      </c>
      <c r="AG342" s="560"/>
      <c r="AH342" s="560"/>
      <c r="AI342" s="995"/>
      <c r="AJ342" s="995"/>
      <c r="AK342" s="995"/>
      <c r="AL342" s="995"/>
      <c r="AM342" s="995"/>
      <c r="AN342" s="995"/>
      <c r="AO342" s="995"/>
      <c r="AP342" s="995"/>
      <c r="AQ342" s="995"/>
      <c r="AR342" s="995"/>
      <c r="AS342" s="995"/>
      <c r="AT342" s="1009"/>
      <c r="AU342" s="294"/>
      <c r="AV342" s="294"/>
      <c r="AW342" s="294"/>
      <c r="AX342" s="294"/>
      <c r="AY342" s="294"/>
      <c r="AZ342" s="294"/>
      <c r="BA342" s="294"/>
      <c r="BB342" s="294"/>
      <c r="BC342" s="294"/>
      <c r="BD342" s="294"/>
      <c r="BE342" s="294"/>
    </row>
    <row r="343" spans="2:57" ht="18" customHeight="1">
      <c r="B343" s="964"/>
      <c r="C343" s="971"/>
      <c r="D343" s="971"/>
      <c r="E343" s="701"/>
      <c r="F343" s="703"/>
      <c r="G343" s="978"/>
      <c r="H343" s="979"/>
      <c r="I343" s="701"/>
      <c r="J343" s="703"/>
      <c r="K343" s="701"/>
      <c r="L343" s="703"/>
      <c r="M343" s="701"/>
      <c r="N343" s="703"/>
      <c r="O343" s="701"/>
      <c r="P343" s="702"/>
      <c r="Q343" s="703"/>
      <c r="R343" s="560" t="str">
        <f t="shared" si="116"/>
        <v/>
      </c>
      <c r="S343" s="560"/>
      <c r="T343" s="560"/>
      <c r="U343" s="973" t="str">
        <f t="shared" si="117"/>
        <v/>
      </c>
      <c r="V343" s="974"/>
      <c r="W343" s="975"/>
      <c r="X343" s="541"/>
      <c r="Y343" s="541"/>
      <c r="Z343" s="701"/>
      <c r="AA343" s="702"/>
      <c r="AB343" s="703"/>
      <c r="AC343" s="560" t="str">
        <f t="shared" si="118"/>
        <v/>
      </c>
      <c r="AD343" s="560"/>
      <c r="AE343" s="560"/>
      <c r="AF343" s="560" t="str">
        <f t="shared" si="112"/>
        <v/>
      </c>
      <c r="AG343" s="560"/>
      <c r="AH343" s="560"/>
      <c r="AI343" s="995"/>
      <c r="AJ343" s="995"/>
      <c r="AK343" s="995"/>
      <c r="AL343" s="995"/>
      <c r="AM343" s="995"/>
      <c r="AN343" s="995"/>
      <c r="AO343" s="995"/>
      <c r="AP343" s="995"/>
      <c r="AQ343" s="995"/>
      <c r="AR343" s="995"/>
      <c r="AS343" s="995"/>
      <c r="AT343" s="1009"/>
      <c r="AU343" s="294"/>
      <c r="AV343" s="294"/>
      <c r="AW343" s="294"/>
      <c r="AX343" s="294"/>
      <c r="AY343" s="294"/>
      <c r="AZ343" s="294"/>
      <c r="BA343" s="294"/>
      <c r="BB343" s="294"/>
      <c r="BC343" s="294"/>
      <c r="BD343" s="294"/>
      <c r="BE343" s="294"/>
    </row>
    <row r="344" spans="2:57" ht="18" customHeight="1">
      <c r="B344" s="964"/>
      <c r="C344" s="971"/>
      <c r="D344" s="971"/>
      <c r="E344" s="701"/>
      <c r="F344" s="703"/>
      <c r="G344" s="978"/>
      <c r="H344" s="979"/>
      <c r="I344" s="701"/>
      <c r="J344" s="703"/>
      <c r="K344" s="701"/>
      <c r="L344" s="703"/>
      <c r="M344" s="701"/>
      <c r="N344" s="703"/>
      <c r="O344" s="701"/>
      <c r="P344" s="702"/>
      <c r="Q344" s="703"/>
      <c r="R344" s="560" t="str">
        <f t="shared" si="116"/>
        <v/>
      </c>
      <c r="S344" s="560"/>
      <c r="T344" s="560"/>
      <c r="U344" s="973" t="str">
        <f t="shared" si="117"/>
        <v/>
      </c>
      <c r="V344" s="974"/>
      <c r="W344" s="975"/>
      <c r="X344" s="541"/>
      <c r="Y344" s="541"/>
      <c r="Z344" s="701"/>
      <c r="AA344" s="702"/>
      <c r="AB344" s="703"/>
      <c r="AC344" s="560" t="str">
        <f t="shared" si="118"/>
        <v/>
      </c>
      <c r="AD344" s="560"/>
      <c r="AE344" s="560"/>
      <c r="AF344" s="560" t="str">
        <f t="shared" si="112"/>
        <v/>
      </c>
      <c r="AG344" s="560"/>
      <c r="AH344" s="560"/>
      <c r="AI344" s="995"/>
      <c r="AJ344" s="995"/>
      <c r="AK344" s="995"/>
      <c r="AL344" s="995"/>
      <c r="AM344" s="995"/>
      <c r="AN344" s="995"/>
      <c r="AO344" s="995"/>
      <c r="AP344" s="995"/>
      <c r="AQ344" s="995"/>
      <c r="AR344" s="995"/>
      <c r="AS344" s="995"/>
      <c r="AT344" s="1009"/>
      <c r="AU344" s="294"/>
      <c r="AV344" s="294"/>
      <c r="AW344" s="294"/>
      <c r="AX344" s="294"/>
      <c r="AY344" s="294"/>
      <c r="AZ344" s="294"/>
      <c r="BA344" s="294"/>
      <c r="BB344" s="294"/>
      <c r="BC344" s="294"/>
      <c r="BD344" s="294"/>
      <c r="BE344" s="294"/>
    </row>
    <row r="345" spans="2:57" ht="18" customHeight="1">
      <c r="B345" s="964"/>
      <c r="C345" s="971"/>
      <c r="D345" s="971"/>
      <c r="E345" s="701"/>
      <c r="F345" s="703"/>
      <c r="G345" s="978"/>
      <c r="H345" s="979"/>
      <c r="I345" s="701"/>
      <c r="J345" s="703"/>
      <c r="K345" s="701"/>
      <c r="L345" s="703"/>
      <c r="M345" s="701"/>
      <c r="N345" s="703"/>
      <c r="O345" s="701"/>
      <c r="P345" s="702"/>
      <c r="Q345" s="703"/>
      <c r="R345" s="560" t="str">
        <f t="shared" si="116"/>
        <v/>
      </c>
      <c r="S345" s="560"/>
      <c r="T345" s="560"/>
      <c r="U345" s="973" t="str">
        <f t="shared" si="117"/>
        <v/>
      </c>
      <c r="V345" s="974"/>
      <c r="W345" s="975"/>
      <c r="X345" s="541"/>
      <c r="Y345" s="541"/>
      <c r="Z345" s="701"/>
      <c r="AA345" s="702"/>
      <c r="AB345" s="703"/>
      <c r="AC345" s="560" t="str">
        <f t="shared" si="118"/>
        <v/>
      </c>
      <c r="AD345" s="560"/>
      <c r="AE345" s="560"/>
      <c r="AF345" s="560" t="str">
        <f t="shared" si="112"/>
        <v/>
      </c>
      <c r="AG345" s="560"/>
      <c r="AH345" s="560"/>
      <c r="AI345" s="995"/>
      <c r="AJ345" s="995"/>
      <c r="AK345" s="995"/>
      <c r="AL345" s="995"/>
      <c r="AM345" s="995"/>
      <c r="AN345" s="995"/>
      <c r="AO345" s="995"/>
      <c r="AP345" s="995"/>
      <c r="AQ345" s="995"/>
      <c r="AR345" s="995"/>
      <c r="AS345" s="995"/>
      <c r="AT345" s="1009"/>
      <c r="AU345" s="294"/>
      <c r="AV345" s="294"/>
      <c r="AW345" s="294"/>
      <c r="AX345" s="294"/>
      <c r="AY345" s="294"/>
      <c r="AZ345" s="294"/>
      <c r="BA345" s="294"/>
      <c r="BB345" s="294"/>
      <c r="BC345" s="294"/>
      <c r="BD345" s="294"/>
      <c r="BE345" s="294"/>
    </row>
    <row r="346" spans="2:57" ht="18" customHeight="1">
      <c r="B346" s="964"/>
      <c r="C346" s="971"/>
      <c r="D346" s="971"/>
      <c r="E346" s="701"/>
      <c r="F346" s="703"/>
      <c r="G346" s="978"/>
      <c r="H346" s="979"/>
      <c r="I346" s="701"/>
      <c r="J346" s="703"/>
      <c r="K346" s="701"/>
      <c r="L346" s="703"/>
      <c r="M346" s="701"/>
      <c r="N346" s="703"/>
      <c r="O346" s="701"/>
      <c r="P346" s="702"/>
      <c r="Q346" s="703"/>
      <c r="R346" s="560" t="str">
        <f t="shared" si="116"/>
        <v/>
      </c>
      <c r="S346" s="560"/>
      <c r="T346" s="560"/>
      <c r="U346" s="973" t="str">
        <f t="shared" si="117"/>
        <v/>
      </c>
      <c r="V346" s="974"/>
      <c r="W346" s="975"/>
      <c r="X346" s="541"/>
      <c r="Y346" s="541"/>
      <c r="Z346" s="701"/>
      <c r="AA346" s="702"/>
      <c r="AB346" s="703"/>
      <c r="AC346" s="560" t="str">
        <f t="shared" si="118"/>
        <v/>
      </c>
      <c r="AD346" s="560"/>
      <c r="AE346" s="560"/>
      <c r="AF346" s="560" t="str">
        <f t="shared" si="112"/>
        <v/>
      </c>
      <c r="AG346" s="560"/>
      <c r="AH346" s="560"/>
      <c r="AI346" s="995"/>
      <c r="AJ346" s="995"/>
      <c r="AK346" s="995"/>
      <c r="AL346" s="995"/>
      <c r="AM346" s="995"/>
      <c r="AN346" s="995"/>
      <c r="AO346" s="995"/>
      <c r="AP346" s="995"/>
      <c r="AQ346" s="995"/>
      <c r="AR346" s="995"/>
      <c r="AS346" s="995"/>
      <c r="AT346" s="1009"/>
      <c r="AU346" s="294"/>
      <c r="AV346" s="294"/>
      <c r="AW346" s="294"/>
      <c r="AX346" s="294"/>
      <c r="AY346" s="294"/>
      <c r="AZ346" s="294"/>
      <c r="BA346" s="294"/>
      <c r="BB346" s="294"/>
      <c r="BC346" s="294"/>
      <c r="BD346" s="294"/>
      <c r="BE346" s="294"/>
    </row>
    <row r="347" spans="2:57" ht="18" customHeight="1">
      <c r="B347" s="964"/>
      <c r="C347" s="971"/>
      <c r="D347" s="971"/>
      <c r="E347" s="701"/>
      <c r="F347" s="703"/>
      <c r="G347" s="978"/>
      <c r="H347" s="979"/>
      <c r="I347" s="701"/>
      <c r="J347" s="703"/>
      <c r="K347" s="701"/>
      <c r="L347" s="703"/>
      <c r="M347" s="701"/>
      <c r="N347" s="703"/>
      <c r="O347" s="701"/>
      <c r="P347" s="702"/>
      <c r="Q347" s="703"/>
      <c r="R347" s="560" t="str">
        <f t="shared" si="116"/>
        <v/>
      </c>
      <c r="S347" s="560"/>
      <c r="T347" s="560"/>
      <c r="U347" s="973" t="str">
        <f t="shared" si="117"/>
        <v/>
      </c>
      <c r="V347" s="974"/>
      <c r="W347" s="975"/>
      <c r="X347" s="541"/>
      <c r="Y347" s="541"/>
      <c r="Z347" s="701"/>
      <c r="AA347" s="702"/>
      <c r="AB347" s="703"/>
      <c r="AC347" s="560" t="str">
        <f t="shared" si="118"/>
        <v/>
      </c>
      <c r="AD347" s="560"/>
      <c r="AE347" s="560"/>
      <c r="AF347" s="560" t="str">
        <f t="shared" si="112"/>
        <v/>
      </c>
      <c r="AG347" s="560"/>
      <c r="AH347" s="560"/>
      <c r="AI347" s="995"/>
      <c r="AJ347" s="995"/>
      <c r="AK347" s="995"/>
      <c r="AL347" s="995"/>
      <c r="AM347" s="995"/>
      <c r="AN347" s="995"/>
      <c r="AO347" s="995"/>
      <c r="AP347" s="995"/>
      <c r="AQ347" s="995"/>
      <c r="AR347" s="995"/>
      <c r="AS347" s="995"/>
      <c r="AT347" s="1009"/>
      <c r="AU347" s="294"/>
      <c r="AV347" s="294"/>
      <c r="AW347" s="294"/>
      <c r="AX347" s="294"/>
      <c r="AY347" s="294"/>
      <c r="AZ347" s="294"/>
      <c r="BA347" s="294"/>
      <c r="BB347" s="294"/>
      <c r="BC347" s="294"/>
      <c r="BD347" s="294"/>
      <c r="BE347" s="294"/>
    </row>
    <row r="348" spans="2:57" ht="18" customHeight="1">
      <c r="B348" s="964"/>
      <c r="C348" s="971"/>
      <c r="D348" s="971"/>
      <c r="E348" s="701"/>
      <c r="F348" s="703"/>
      <c r="G348" s="978"/>
      <c r="H348" s="979"/>
      <c r="I348" s="701"/>
      <c r="J348" s="703"/>
      <c r="K348" s="701"/>
      <c r="L348" s="703"/>
      <c r="M348" s="701"/>
      <c r="N348" s="703"/>
      <c r="O348" s="701"/>
      <c r="P348" s="702"/>
      <c r="Q348" s="703"/>
      <c r="R348" s="560" t="str">
        <f t="shared" si="116"/>
        <v/>
      </c>
      <c r="S348" s="560"/>
      <c r="T348" s="560"/>
      <c r="U348" s="973" t="str">
        <f t="shared" si="117"/>
        <v/>
      </c>
      <c r="V348" s="974"/>
      <c r="W348" s="975"/>
      <c r="X348" s="541"/>
      <c r="Y348" s="541"/>
      <c r="Z348" s="701"/>
      <c r="AA348" s="702"/>
      <c r="AB348" s="703"/>
      <c r="AC348" s="560" t="str">
        <f t="shared" si="118"/>
        <v/>
      </c>
      <c r="AD348" s="560"/>
      <c r="AE348" s="560"/>
      <c r="AF348" s="560" t="str">
        <f t="shared" si="112"/>
        <v/>
      </c>
      <c r="AG348" s="560"/>
      <c r="AH348" s="560"/>
      <c r="AI348" s="995"/>
      <c r="AJ348" s="995"/>
      <c r="AK348" s="995"/>
      <c r="AL348" s="995"/>
      <c r="AM348" s="995"/>
      <c r="AN348" s="995"/>
      <c r="AO348" s="995"/>
      <c r="AP348" s="995"/>
      <c r="AQ348" s="995"/>
      <c r="AR348" s="995"/>
      <c r="AS348" s="995"/>
      <c r="AT348" s="1009"/>
      <c r="AU348" s="294"/>
      <c r="AV348" s="294"/>
      <c r="AW348" s="294"/>
      <c r="AX348" s="294"/>
      <c r="AY348" s="294"/>
      <c r="AZ348" s="294"/>
      <c r="BA348" s="294"/>
      <c r="BB348" s="294"/>
      <c r="BC348" s="294"/>
      <c r="BD348" s="294"/>
      <c r="BE348" s="294"/>
    </row>
    <row r="349" spans="2:57" ht="18" customHeight="1">
      <c r="B349" s="964"/>
      <c r="C349" s="971"/>
      <c r="D349" s="971"/>
      <c r="E349" s="701"/>
      <c r="F349" s="703"/>
      <c r="G349" s="978"/>
      <c r="H349" s="979"/>
      <c r="I349" s="701"/>
      <c r="J349" s="703"/>
      <c r="K349" s="701"/>
      <c r="L349" s="703"/>
      <c r="M349" s="701"/>
      <c r="N349" s="703"/>
      <c r="O349" s="701"/>
      <c r="P349" s="702"/>
      <c r="Q349" s="703"/>
      <c r="R349" s="560" t="str">
        <f t="shared" si="116"/>
        <v/>
      </c>
      <c r="S349" s="560"/>
      <c r="T349" s="560"/>
      <c r="U349" s="973" t="str">
        <f t="shared" si="117"/>
        <v/>
      </c>
      <c r="V349" s="974"/>
      <c r="W349" s="975"/>
      <c r="X349" s="541"/>
      <c r="Y349" s="541"/>
      <c r="Z349" s="701"/>
      <c r="AA349" s="702"/>
      <c r="AB349" s="703"/>
      <c r="AC349" s="560" t="str">
        <f t="shared" si="118"/>
        <v/>
      </c>
      <c r="AD349" s="560"/>
      <c r="AE349" s="560"/>
      <c r="AF349" s="560" t="str">
        <f t="shared" si="112"/>
        <v/>
      </c>
      <c r="AG349" s="560"/>
      <c r="AH349" s="560"/>
      <c r="AI349" s="995"/>
      <c r="AJ349" s="995"/>
      <c r="AK349" s="995"/>
      <c r="AL349" s="995"/>
      <c r="AM349" s="995"/>
      <c r="AN349" s="995"/>
      <c r="AO349" s="995"/>
      <c r="AP349" s="995"/>
      <c r="AQ349" s="995"/>
      <c r="AR349" s="995"/>
      <c r="AS349" s="995"/>
      <c r="AT349" s="1009"/>
      <c r="AU349" s="294"/>
      <c r="AV349" s="294"/>
      <c r="AW349" s="294"/>
      <c r="AX349" s="294"/>
      <c r="AY349" s="294"/>
      <c r="AZ349" s="294"/>
      <c r="BA349" s="294"/>
      <c r="BB349" s="294"/>
      <c r="BC349" s="294"/>
      <c r="BD349" s="294"/>
      <c r="BE349" s="294"/>
    </row>
    <row r="350" spans="2:57" ht="18" customHeight="1">
      <c r="B350" s="964"/>
      <c r="C350" s="971"/>
      <c r="D350" s="971"/>
      <c r="E350" s="701"/>
      <c r="F350" s="703"/>
      <c r="G350" s="978"/>
      <c r="H350" s="979"/>
      <c r="I350" s="701"/>
      <c r="J350" s="703"/>
      <c r="K350" s="701"/>
      <c r="L350" s="703"/>
      <c r="M350" s="701"/>
      <c r="N350" s="703"/>
      <c r="O350" s="701"/>
      <c r="P350" s="702"/>
      <c r="Q350" s="703"/>
      <c r="R350" s="560" t="str">
        <f t="shared" si="116"/>
        <v/>
      </c>
      <c r="S350" s="560"/>
      <c r="T350" s="560"/>
      <c r="U350" s="973" t="str">
        <f t="shared" si="117"/>
        <v/>
      </c>
      <c r="V350" s="974"/>
      <c r="W350" s="975"/>
      <c r="X350" s="541"/>
      <c r="Y350" s="541"/>
      <c r="Z350" s="701"/>
      <c r="AA350" s="702"/>
      <c r="AB350" s="703"/>
      <c r="AC350" s="560" t="str">
        <f t="shared" si="118"/>
        <v/>
      </c>
      <c r="AD350" s="560"/>
      <c r="AE350" s="560"/>
      <c r="AF350" s="560" t="str">
        <f t="shared" si="112"/>
        <v/>
      </c>
      <c r="AG350" s="560"/>
      <c r="AH350" s="560"/>
      <c r="AI350" s="995"/>
      <c r="AJ350" s="995"/>
      <c r="AK350" s="995"/>
      <c r="AL350" s="995"/>
      <c r="AM350" s="995"/>
      <c r="AN350" s="995"/>
      <c r="AO350" s="995"/>
      <c r="AP350" s="995"/>
      <c r="AQ350" s="995"/>
      <c r="AR350" s="995"/>
      <c r="AS350" s="995"/>
      <c r="AT350" s="1009"/>
      <c r="AU350" s="294"/>
      <c r="AV350" s="294"/>
      <c r="AW350" s="294"/>
      <c r="AX350" s="294"/>
      <c r="AY350" s="294"/>
      <c r="AZ350" s="294"/>
      <c r="BA350" s="294"/>
      <c r="BB350" s="294"/>
      <c r="BC350" s="294"/>
      <c r="BD350" s="294"/>
      <c r="BE350" s="294"/>
    </row>
    <row r="351" spans="2:57" ht="18" customHeight="1">
      <c r="B351" s="964"/>
      <c r="C351" s="971"/>
      <c r="D351" s="971"/>
      <c r="E351" s="701"/>
      <c r="F351" s="703"/>
      <c r="G351" s="978"/>
      <c r="H351" s="979"/>
      <c r="I351" s="701"/>
      <c r="J351" s="703"/>
      <c r="K351" s="701"/>
      <c r="L351" s="703"/>
      <c r="M351" s="701"/>
      <c r="N351" s="703"/>
      <c r="O351" s="701"/>
      <c r="P351" s="702"/>
      <c r="Q351" s="703"/>
      <c r="R351" s="560" t="str">
        <f t="shared" si="116"/>
        <v/>
      </c>
      <c r="S351" s="560"/>
      <c r="T351" s="560"/>
      <c r="U351" s="973" t="str">
        <f t="shared" si="117"/>
        <v/>
      </c>
      <c r="V351" s="974"/>
      <c r="W351" s="975"/>
      <c r="X351" s="541"/>
      <c r="Y351" s="541"/>
      <c r="Z351" s="701"/>
      <c r="AA351" s="702"/>
      <c r="AB351" s="703"/>
      <c r="AC351" s="560" t="str">
        <f t="shared" si="118"/>
        <v/>
      </c>
      <c r="AD351" s="560"/>
      <c r="AE351" s="560"/>
      <c r="AF351" s="560" t="str">
        <f t="shared" si="112"/>
        <v/>
      </c>
      <c r="AG351" s="560"/>
      <c r="AH351" s="560"/>
      <c r="AI351" s="995"/>
      <c r="AJ351" s="995"/>
      <c r="AK351" s="995"/>
      <c r="AL351" s="995"/>
      <c r="AM351" s="995"/>
      <c r="AN351" s="995"/>
      <c r="AO351" s="995"/>
      <c r="AP351" s="995"/>
      <c r="AQ351" s="995"/>
      <c r="AR351" s="995"/>
      <c r="AS351" s="995"/>
      <c r="AT351" s="1009"/>
      <c r="AU351" s="294"/>
      <c r="AV351" s="294"/>
      <c r="AW351" s="294"/>
      <c r="AX351" s="294"/>
      <c r="AY351" s="294"/>
      <c r="AZ351" s="294"/>
      <c r="BA351" s="294"/>
      <c r="BB351" s="294"/>
      <c r="BC351" s="294"/>
      <c r="BD351" s="294"/>
      <c r="BE351" s="294"/>
    </row>
    <row r="352" spans="2:57" ht="18" customHeight="1">
      <c r="B352" s="964"/>
      <c r="C352" s="683" t="s">
        <v>352</v>
      </c>
      <c r="D352" s="684"/>
      <c r="E352" s="984">
        <f>SUMIF(C252:D351,C352,E252:F351)</f>
        <v>0</v>
      </c>
      <c r="F352" s="985"/>
      <c r="G352" s="982" t="str">
        <f>IFERROR(AVERAGEIF(C$252:D$351,C352,G$252:H$351),"")</f>
        <v/>
      </c>
      <c r="H352" s="983"/>
      <c r="I352" s="984" t="str">
        <f>IFERROR(AVERAGEIF(C$252:D$351,C352,I$252:J$351),"")</f>
        <v/>
      </c>
      <c r="J352" s="985"/>
      <c r="K352" s="984" t="str">
        <f>IFERROR(AVERAGEIF(C$252:D$351,C352,K$252:L$351),"")</f>
        <v/>
      </c>
      <c r="L352" s="985"/>
      <c r="M352" s="984" t="str">
        <f>IFERROR(AVERAGEIF(C$252:D$351,C352,M$252:N$351),"")</f>
        <v/>
      </c>
      <c r="N352" s="985"/>
      <c r="O352" s="984">
        <f>SUMIF(C252:D351,C352,O252:Q351)</f>
        <v>0</v>
      </c>
      <c r="P352" s="993"/>
      <c r="Q352" s="985"/>
      <c r="R352" s="560" t="str">
        <f>IF($E352=0,"",IF($O352=0,"",ROUND(($O352-$E352)/$E352*100,1)))</f>
        <v/>
      </c>
      <c r="S352" s="560"/>
      <c r="T352" s="560"/>
      <c r="U352" s="973" t="str">
        <f t="shared" si="117"/>
        <v/>
      </c>
      <c r="V352" s="974"/>
      <c r="W352" s="975"/>
      <c r="X352" s="666" t="str">
        <f>IFERROR(AVERAGEIF(C$252:D$351,C352,X$252:Y$351),"")</f>
        <v/>
      </c>
      <c r="Y352" s="666"/>
      <c r="Z352" s="984">
        <f>SUMIF(C$252:D$351,C352,Z$252:AB$351)</f>
        <v>0</v>
      </c>
      <c r="AA352" s="993"/>
      <c r="AB352" s="985"/>
      <c r="AC352" s="560" t="str">
        <f>IF($E352=0,"",IF($Z352=0,"",ROUND(($Z352-$E352)/$E352*100,1)))</f>
        <v/>
      </c>
      <c r="AD352" s="560"/>
      <c r="AE352" s="560"/>
      <c r="AF352" s="999" t="str">
        <f>IF(G352="","",IF(AC352="","",ROUND(100*(AC352+G352)/(100+AC352),1)))</f>
        <v/>
      </c>
      <c r="AG352" s="999"/>
      <c r="AH352" s="999"/>
      <c r="AI352" s="916" t="s">
        <v>338</v>
      </c>
      <c r="AJ352" s="976"/>
      <c r="AK352" s="977"/>
      <c r="AL352" s="984" t="str">
        <f>IF(AL252="","",AL252)</f>
        <v/>
      </c>
      <c r="AM352" s="993"/>
      <c r="AN352" s="985"/>
      <c r="AO352" s="984" t="str">
        <f t="shared" ref="AO352:AO359" si="119">IF(AO252="","",AO252)</f>
        <v/>
      </c>
      <c r="AP352" s="993"/>
      <c r="AQ352" s="985"/>
      <c r="AR352" s="984" t="str">
        <f t="shared" ref="AR352:AR359" si="120">IF(AR252="","",AR252)</f>
        <v/>
      </c>
      <c r="AS352" s="993"/>
      <c r="AT352" s="985"/>
      <c r="AU352" s="294"/>
      <c r="AV352" s="294"/>
      <c r="AW352" s="294"/>
      <c r="AX352" s="294"/>
      <c r="AY352" s="294"/>
      <c r="AZ352" s="294"/>
      <c r="BA352" s="294"/>
      <c r="BB352" s="294"/>
      <c r="BC352" s="294"/>
      <c r="BD352" s="294"/>
      <c r="BE352" s="294"/>
    </row>
    <row r="353" spans="2:57" ht="18" customHeight="1">
      <c r="B353" s="964"/>
      <c r="C353" s="683" t="s">
        <v>345</v>
      </c>
      <c r="D353" s="684"/>
      <c r="E353" s="984">
        <f>SUMIF(C252:D351,C353,E252:F351)</f>
        <v>0</v>
      </c>
      <c r="F353" s="985"/>
      <c r="G353" s="982" t="str">
        <f t="shared" ref="G353:G359" si="121">IFERROR(AVERAGEIF(C$252:D$351,C353,G$252:H$351),"")</f>
        <v/>
      </c>
      <c r="H353" s="983"/>
      <c r="I353" s="984" t="str">
        <f t="shared" ref="I353:I359" si="122">IFERROR(AVERAGEIF(C$252:D$351,C353,I$252:J$351),"")</f>
        <v/>
      </c>
      <c r="J353" s="985"/>
      <c r="K353" s="984" t="str">
        <f t="shared" ref="K353:K359" si="123">IFERROR(AVERAGEIF(C$252:D$351,C353,K$252:L$351),"")</f>
        <v/>
      </c>
      <c r="L353" s="985"/>
      <c r="M353" s="984" t="str">
        <f t="shared" ref="M353:M359" si="124">IFERROR(AVERAGEIF(C$252:D$351,C353,M$252:N$351),"")</f>
        <v/>
      </c>
      <c r="N353" s="985"/>
      <c r="O353" s="984">
        <f>SUMIF(C252:D351,C353,O252:Q351)</f>
        <v>0</v>
      </c>
      <c r="P353" s="993"/>
      <c r="Q353" s="985"/>
      <c r="R353" s="560" t="str">
        <f t="shared" ref="R353:R358" si="125">IF($E353=0,"",IF($O353=0,"",ROUND(($O353-$E353)/$E353*100,1)))</f>
        <v/>
      </c>
      <c r="S353" s="560"/>
      <c r="T353" s="560"/>
      <c r="U353" s="973" t="str">
        <f t="shared" si="117"/>
        <v/>
      </c>
      <c r="V353" s="974"/>
      <c r="W353" s="975"/>
      <c r="X353" s="666" t="str">
        <f t="shared" ref="X353:X359" si="126">IFERROR(AVERAGEIF(C$252:D$351,C353,X$252:Y$351),"")</f>
        <v/>
      </c>
      <c r="Y353" s="666"/>
      <c r="Z353" s="984">
        <f t="shared" ref="Z353:Z359" si="127">SUMIF(C$252:D$351,C353,Z$252:AB$351)</f>
        <v>0</v>
      </c>
      <c r="AA353" s="993"/>
      <c r="AB353" s="985"/>
      <c r="AC353" s="560" t="str">
        <f t="shared" ref="AC353:AC358" si="128">IF($E353=0,"",IF($Z353=0,"",ROUND(($Z353-$E353)/$E353*100,1)))</f>
        <v/>
      </c>
      <c r="AD353" s="560"/>
      <c r="AE353" s="560"/>
      <c r="AF353" s="999" t="str">
        <f t="shared" si="112"/>
        <v/>
      </c>
      <c r="AG353" s="999"/>
      <c r="AH353" s="999"/>
      <c r="AI353" s="916" t="s">
        <v>252</v>
      </c>
      <c r="AJ353" s="976"/>
      <c r="AK353" s="977"/>
      <c r="AL353" s="984" t="str">
        <f t="shared" ref="AL353:AL359" si="129">IF(AL253="","",AL253)</f>
        <v/>
      </c>
      <c r="AM353" s="993"/>
      <c r="AN353" s="985"/>
      <c r="AO353" s="984" t="str">
        <f t="shared" si="119"/>
        <v/>
      </c>
      <c r="AP353" s="993"/>
      <c r="AQ353" s="985"/>
      <c r="AR353" s="984" t="str">
        <f t="shared" si="120"/>
        <v/>
      </c>
      <c r="AS353" s="993"/>
      <c r="AT353" s="985"/>
      <c r="AU353" s="294"/>
      <c r="AV353" s="294"/>
      <c r="AW353" s="294"/>
      <c r="AX353" s="294"/>
      <c r="AY353" s="294"/>
      <c r="AZ353" s="294"/>
      <c r="BA353" s="294"/>
      <c r="BB353" s="294"/>
      <c r="BC353" s="294"/>
      <c r="BD353" s="294"/>
      <c r="BE353" s="294"/>
    </row>
    <row r="354" spans="2:57" ht="18" customHeight="1">
      <c r="B354" s="964"/>
      <c r="C354" s="683" t="s">
        <v>346</v>
      </c>
      <c r="D354" s="684"/>
      <c r="E354" s="984">
        <f>SUMIF(C252:D351,C354,E252:F351)</f>
        <v>0</v>
      </c>
      <c r="F354" s="985"/>
      <c r="G354" s="982" t="str">
        <f>IFERROR(AVERAGEIF(C$252:D$351,C354,G$252:H$351),"")</f>
        <v/>
      </c>
      <c r="H354" s="983"/>
      <c r="I354" s="984" t="str">
        <f t="shared" si="122"/>
        <v/>
      </c>
      <c r="J354" s="985"/>
      <c r="K354" s="984" t="str">
        <f t="shared" si="123"/>
        <v/>
      </c>
      <c r="L354" s="985"/>
      <c r="M354" s="984" t="str">
        <f t="shared" si="124"/>
        <v/>
      </c>
      <c r="N354" s="985"/>
      <c r="O354" s="984">
        <f>SUMIF(C252:D351,C354,O252:Q351)</f>
        <v>0</v>
      </c>
      <c r="P354" s="993"/>
      <c r="Q354" s="985"/>
      <c r="R354" s="560" t="str">
        <f t="shared" si="125"/>
        <v/>
      </c>
      <c r="S354" s="560"/>
      <c r="T354" s="560"/>
      <c r="U354" s="973" t="str">
        <f t="shared" si="117"/>
        <v/>
      </c>
      <c r="V354" s="974"/>
      <c r="W354" s="975"/>
      <c r="X354" s="666" t="str">
        <f t="shared" si="126"/>
        <v/>
      </c>
      <c r="Y354" s="666"/>
      <c r="Z354" s="984">
        <f t="shared" si="127"/>
        <v>0</v>
      </c>
      <c r="AA354" s="993"/>
      <c r="AB354" s="985"/>
      <c r="AC354" s="560" t="str">
        <f t="shared" si="128"/>
        <v/>
      </c>
      <c r="AD354" s="560"/>
      <c r="AE354" s="560"/>
      <c r="AF354" s="999" t="str">
        <f t="shared" si="112"/>
        <v/>
      </c>
      <c r="AG354" s="999"/>
      <c r="AH354" s="999"/>
      <c r="AI354" s="916" t="s">
        <v>342</v>
      </c>
      <c r="AJ354" s="976"/>
      <c r="AK354" s="977"/>
      <c r="AL354" s="984" t="str">
        <f t="shared" si="129"/>
        <v/>
      </c>
      <c r="AM354" s="993"/>
      <c r="AN354" s="985"/>
      <c r="AO354" s="984" t="str">
        <f t="shared" si="119"/>
        <v/>
      </c>
      <c r="AP354" s="993"/>
      <c r="AQ354" s="985"/>
      <c r="AR354" s="984" t="str">
        <f t="shared" si="120"/>
        <v/>
      </c>
      <c r="AS354" s="993"/>
      <c r="AT354" s="985"/>
      <c r="AU354" s="294"/>
      <c r="AV354" s="294"/>
      <c r="AW354" s="294"/>
      <c r="AX354" s="294"/>
      <c r="AY354" s="294"/>
      <c r="AZ354" s="294"/>
      <c r="BA354" s="294"/>
      <c r="BB354" s="294"/>
      <c r="BC354" s="294"/>
      <c r="BD354" s="294"/>
      <c r="BE354" s="294"/>
    </row>
    <row r="355" spans="2:57" ht="18" customHeight="1">
      <c r="B355" s="964"/>
      <c r="C355" s="665" t="s">
        <v>347</v>
      </c>
      <c r="D355" s="665"/>
      <c r="E355" s="984">
        <f>SUMIF(C252:D351,C355,E252:F351)</f>
        <v>0</v>
      </c>
      <c r="F355" s="985"/>
      <c r="G355" s="982" t="str">
        <f t="shared" si="121"/>
        <v/>
      </c>
      <c r="H355" s="983"/>
      <c r="I355" s="984" t="str">
        <f t="shared" si="122"/>
        <v/>
      </c>
      <c r="J355" s="985"/>
      <c r="K355" s="984" t="str">
        <f t="shared" si="123"/>
        <v/>
      </c>
      <c r="L355" s="985"/>
      <c r="M355" s="984" t="str">
        <f t="shared" si="124"/>
        <v/>
      </c>
      <c r="N355" s="985"/>
      <c r="O355" s="984">
        <f>SUMIF(C252:D351,C355,O252:Q351)</f>
        <v>0</v>
      </c>
      <c r="P355" s="993"/>
      <c r="Q355" s="985"/>
      <c r="R355" s="560" t="str">
        <f t="shared" si="125"/>
        <v/>
      </c>
      <c r="S355" s="560"/>
      <c r="T355" s="560"/>
      <c r="U355" s="973" t="str">
        <f t="shared" si="117"/>
        <v/>
      </c>
      <c r="V355" s="974"/>
      <c r="W355" s="975"/>
      <c r="X355" s="666" t="str">
        <f t="shared" si="126"/>
        <v/>
      </c>
      <c r="Y355" s="666"/>
      <c r="Z355" s="984">
        <f t="shared" si="127"/>
        <v>0</v>
      </c>
      <c r="AA355" s="993"/>
      <c r="AB355" s="985"/>
      <c r="AC355" s="560" t="str">
        <f t="shared" si="128"/>
        <v/>
      </c>
      <c r="AD355" s="560"/>
      <c r="AE355" s="560"/>
      <c r="AF355" s="999" t="str">
        <f t="shared" si="112"/>
        <v/>
      </c>
      <c r="AG355" s="999"/>
      <c r="AH355" s="999"/>
      <c r="AI355" s="916" t="s">
        <v>343</v>
      </c>
      <c r="AJ355" s="976"/>
      <c r="AK355" s="977"/>
      <c r="AL355" s="984" t="str">
        <f t="shared" si="129"/>
        <v/>
      </c>
      <c r="AM355" s="993"/>
      <c r="AN355" s="985"/>
      <c r="AO355" s="984" t="str">
        <f t="shared" si="119"/>
        <v/>
      </c>
      <c r="AP355" s="993"/>
      <c r="AQ355" s="985"/>
      <c r="AR355" s="984" t="str">
        <f t="shared" si="120"/>
        <v/>
      </c>
      <c r="AS355" s="993"/>
      <c r="AT355" s="985"/>
      <c r="AU355" s="294"/>
      <c r="AV355" s="294"/>
      <c r="AW355" s="294"/>
      <c r="AX355" s="294"/>
      <c r="AY355" s="294"/>
      <c r="AZ355" s="294"/>
      <c r="BA355" s="294"/>
      <c r="BB355" s="294"/>
      <c r="BC355" s="294"/>
      <c r="BD355" s="294"/>
      <c r="BE355" s="294"/>
    </row>
    <row r="356" spans="2:57" ht="18" customHeight="1">
      <c r="B356" s="964"/>
      <c r="C356" s="683" t="s">
        <v>348</v>
      </c>
      <c r="D356" s="684"/>
      <c r="E356" s="984">
        <f>SUMIF(C252:D351,C356,E252:F351)</f>
        <v>0</v>
      </c>
      <c r="F356" s="985"/>
      <c r="G356" s="982" t="str">
        <f t="shared" si="121"/>
        <v/>
      </c>
      <c r="H356" s="983"/>
      <c r="I356" s="984" t="str">
        <f t="shared" si="122"/>
        <v/>
      </c>
      <c r="J356" s="985"/>
      <c r="K356" s="984" t="str">
        <f t="shared" si="123"/>
        <v/>
      </c>
      <c r="L356" s="985"/>
      <c r="M356" s="984" t="str">
        <f t="shared" si="124"/>
        <v/>
      </c>
      <c r="N356" s="985"/>
      <c r="O356" s="984">
        <f>SUMIF(C252:D351,C356,O252:Q351)</f>
        <v>0</v>
      </c>
      <c r="P356" s="993"/>
      <c r="Q356" s="985"/>
      <c r="R356" s="560" t="str">
        <f t="shared" si="125"/>
        <v/>
      </c>
      <c r="S356" s="560"/>
      <c r="T356" s="560"/>
      <c r="U356" s="973" t="str">
        <f t="shared" si="117"/>
        <v/>
      </c>
      <c r="V356" s="974"/>
      <c r="W356" s="975"/>
      <c r="X356" s="666" t="str">
        <f t="shared" si="126"/>
        <v/>
      </c>
      <c r="Y356" s="666"/>
      <c r="Z356" s="984">
        <f t="shared" si="127"/>
        <v>0</v>
      </c>
      <c r="AA356" s="993"/>
      <c r="AB356" s="985"/>
      <c r="AC356" s="560" t="str">
        <f t="shared" si="128"/>
        <v/>
      </c>
      <c r="AD356" s="560"/>
      <c r="AE356" s="560"/>
      <c r="AF356" s="999" t="str">
        <f t="shared" si="112"/>
        <v/>
      </c>
      <c r="AG356" s="999"/>
      <c r="AH356" s="999"/>
      <c r="AI356" s="916" t="s">
        <v>344</v>
      </c>
      <c r="AJ356" s="976"/>
      <c r="AK356" s="977"/>
      <c r="AL356" s="984" t="str">
        <f t="shared" si="129"/>
        <v/>
      </c>
      <c r="AM356" s="993"/>
      <c r="AN356" s="985"/>
      <c r="AO356" s="984" t="str">
        <f t="shared" si="119"/>
        <v/>
      </c>
      <c r="AP356" s="993"/>
      <c r="AQ356" s="985"/>
      <c r="AR356" s="984" t="str">
        <f t="shared" si="120"/>
        <v/>
      </c>
      <c r="AS356" s="993"/>
      <c r="AT356" s="985"/>
      <c r="AU356" s="294"/>
      <c r="AV356" s="294"/>
      <c r="AW356" s="294"/>
      <c r="AX356" s="294"/>
      <c r="AY356" s="294"/>
      <c r="AZ356" s="294"/>
      <c r="BA356" s="294"/>
      <c r="BB356" s="294"/>
      <c r="BC356" s="294"/>
      <c r="BD356" s="294"/>
      <c r="BE356" s="294"/>
    </row>
    <row r="357" spans="2:57" ht="18" customHeight="1">
      <c r="B357" s="964"/>
      <c r="C357" s="683" t="s">
        <v>349</v>
      </c>
      <c r="D357" s="684"/>
      <c r="E357" s="984">
        <f>SUMIF(C252:D351,C357,E252:F351)</f>
        <v>0</v>
      </c>
      <c r="F357" s="985"/>
      <c r="G357" s="982" t="str">
        <f t="shared" si="121"/>
        <v/>
      </c>
      <c r="H357" s="983"/>
      <c r="I357" s="984" t="str">
        <f t="shared" si="122"/>
        <v/>
      </c>
      <c r="J357" s="985"/>
      <c r="K357" s="984" t="str">
        <f t="shared" si="123"/>
        <v/>
      </c>
      <c r="L357" s="985"/>
      <c r="M357" s="984" t="str">
        <f t="shared" si="124"/>
        <v/>
      </c>
      <c r="N357" s="985"/>
      <c r="O357" s="984">
        <f>SUMIF(C252:D351,C357,O252:Q351)</f>
        <v>0</v>
      </c>
      <c r="P357" s="993"/>
      <c r="Q357" s="985"/>
      <c r="R357" s="560" t="str">
        <f t="shared" si="125"/>
        <v/>
      </c>
      <c r="S357" s="560"/>
      <c r="T357" s="560"/>
      <c r="U357" s="973" t="str">
        <f t="shared" si="117"/>
        <v/>
      </c>
      <c r="V357" s="974"/>
      <c r="W357" s="975"/>
      <c r="X357" s="666" t="str">
        <f t="shared" si="126"/>
        <v/>
      </c>
      <c r="Y357" s="666"/>
      <c r="Z357" s="984">
        <f t="shared" si="127"/>
        <v>0</v>
      </c>
      <c r="AA357" s="993"/>
      <c r="AB357" s="985"/>
      <c r="AC357" s="560" t="str">
        <f t="shared" si="128"/>
        <v/>
      </c>
      <c r="AD357" s="560"/>
      <c r="AE357" s="560"/>
      <c r="AF357" s="999" t="str">
        <f t="shared" si="112"/>
        <v/>
      </c>
      <c r="AG357" s="999"/>
      <c r="AH357" s="999"/>
      <c r="AI357" s="916" t="s">
        <v>340</v>
      </c>
      <c r="AJ357" s="976"/>
      <c r="AK357" s="977"/>
      <c r="AL357" s="984" t="str">
        <f t="shared" si="129"/>
        <v/>
      </c>
      <c r="AM357" s="993"/>
      <c r="AN357" s="985"/>
      <c r="AO357" s="984" t="str">
        <f t="shared" si="119"/>
        <v/>
      </c>
      <c r="AP357" s="993"/>
      <c r="AQ357" s="985"/>
      <c r="AR357" s="984" t="str">
        <f t="shared" si="120"/>
        <v/>
      </c>
      <c r="AS357" s="993"/>
      <c r="AT357" s="985"/>
      <c r="AU357" s="294"/>
      <c r="AV357" s="294"/>
      <c r="AW357" s="294"/>
      <c r="AX357" s="294"/>
      <c r="AY357" s="294"/>
      <c r="AZ357" s="294"/>
      <c r="BA357" s="294"/>
      <c r="BB357" s="294"/>
      <c r="BC357" s="294"/>
      <c r="BD357" s="294"/>
      <c r="BE357" s="294"/>
    </row>
    <row r="358" spans="2:57" ht="18" customHeight="1">
      <c r="B358" s="964"/>
      <c r="C358" s="665" t="s">
        <v>350</v>
      </c>
      <c r="D358" s="665"/>
      <c r="E358" s="984">
        <f>SUMIF(C252:D351,C358,E252:F351)</f>
        <v>0</v>
      </c>
      <c r="F358" s="985"/>
      <c r="G358" s="982" t="str">
        <f t="shared" si="121"/>
        <v/>
      </c>
      <c r="H358" s="983"/>
      <c r="I358" s="984" t="str">
        <f t="shared" si="122"/>
        <v/>
      </c>
      <c r="J358" s="985"/>
      <c r="K358" s="984" t="str">
        <f t="shared" si="123"/>
        <v/>
      </c>
      <c r="L358" s="985"/>
      <c r="M358" s="984" t="str">
        <f t="shared" si="124"/>
        <v/>
      </c>
      <c r="N358" s="985"/>
      <c r="O358" s="984">
        <f>SUMIF(C252:D351,C358,O252:Q351)</f>
        <v>0</v>
      </c>
      <c r="P358" s="993"/>
      <c r="Q358" s="985"/>
      <c r="R358" s="560" t="str">
        <f t="shared" si="125"/>
        <v/>
      </c>
      <c r="S358" s="560"/>
      <c r="T358" s="560"/>
      <c r="U358" s="973" t="str">
        <f t="shared" si="117"/>
        <v/>
      </c>
      <c r="V358" s="974"/>
      <c r="W358" s="975"/>
      <c r="X358" s="666" t="str">
        <f t="shared" si="126"/>
        <v/>
      </c>
      <c r="Y358" s="666"/>
      <c r="Z358" s="984">
        <f t="shared" si="127"/>
        <v>0</v>
      </c>
      <c r="AA358" s="993"/>
      <c r="AB358" s="985"/>
      <c r="AC358" s="560" t="str">
        <f t="shared" si="128"/>
        <v/>
      </c>
      <c r="AD358" s="560"/>
      <c r="AE358" s="560"/>
      <c r="AF358" s="999" t="str">
        <f t="shared" si="112"/>
        <v/>
      </c>
      <c r="AG358" s="999"/>
      <c r="AH358" s="999"/>
      <c r="AI358" s="916" t="s">
        <v>341</v>
      </c>
      <c r="AJ358" s="976"/>
      <c r="AK358" s="977"/>
      <c r="AL358" s="984" t="str">
        <f t="shared" si="129"/>
        <v/>
      </c>
      <c r="AM358" s="993"/>
      <c r="AN358" s="985"/>
      <c r="AO358" s="984" t="str">
        <f t="shared" si="119"/>
        <v/>
      </c>
      <c r="AP358" s="993"/>
      <c r="AQ358" s="985"/>
      <c r="AR358" s="984" t="str">
        <f t="shared" si="120"/>
        <v/>
      </c>
      <c r="AS358" s="993"/>
      <c r="AT358" s="985"/>
      <c r="AU358" s="294"/>
      <c r="AV358" s="294"/>
      <c r="AW358" s="294"/>
      <c r="AX358" s="294"/>
      <c r="AY358" s="294"/>
      <c r="AZ358" s="294"/>
      <c r="BA358" s="294"/>
      <c r="BB358" s="294"/>
      <c r="BC358" s="294"/>
      <c r="BD358" s="294"/>
      <c r="BE358" s="294"/>
    </row>
    <row r="359" spans="2:57" ht="18" customHeight="1">
      <c r="B359" s="964"/>
      <c r="C359" s="980" t="s">
        <v>351</v>
      </c>
      <c r="D359" s="980"/>
      <c r="E359" s="981">
        <f>SUMIF(C252:D351,C359,E252:F351)</f>
        <v>0</v>
      </c>
      <c r="F359" s="981"/>
      <c r="G359" s="982" t="str">
        <f t="shared" si="121"/>
        <v/>
      </c>
      <c r="H359" s="983"/>
      <c r="I359" s="984" t="str">
        <f t="shared" si="122"/>
        <v/>
      </c>
      <c r="J359" s="985"/>
      <c r="K359" s="984" t="str">
        <f t="shared" si="123"/>
        <v/>
      </c>
      <c r="L359" s="985"/>
      <c r="M359" s="984" t="str">
        <f t="shared" si="124"/>
        <v/>
      </c>
      <c r="N359" s="985"/>
      <c r="O359" s="986">
        <f>SUMIF(C252:D351,C359,O252:Q351)</f>
        <v>0</v>
      </c>
      <c r="P359" s="987"/>
      <c r="Q359" s="988"/>
      <c r="R359" s="989" t="str">
        <f>IF($E359=0,"",IF($O359=0,"",ROUND(($O359-$E359)/$E359*100,1)))</f>
        <v/>
      </c>
      <c r="S359" s="989"/>
      <c r="T359" s="989"/>
      <c r="U359" s="990" t="str">
        <f t="shared" si="117"/>
        <v/>
      </c>
      <c r="V359" s="991"/>
      <c r="W359" s="992"/>
      <c r="X359" s="666" t="str">
        <f t="shared" si="126"/>
        <v/>
      </c>
      <c r="Y359" s="666"/>
      <c r="Z359" s="984">
        <f t="shared" si="127"/>
        <v>0</v>
      </c>
      <c r="AA359" s="993"/>
      <c r="AB359" s="985"/>
      <c r="AC359" s="989" t="str">
        <f>IF($E359=0,"",IF($Z359=0,"",ROUND(($Z359-$E359)/$E359*100,1)))</f>
        <v/>
      </c>
      <c r="AD359" s="989"/>
      <c r="AE359" s="989"/>
      <c r="AF359" s="994" t="str">
        <f t="shared" si="112"/>
        <v/>
      </c>
      <c r="AG359" s="994"/>
      <c r="AH359" s="994"/>
      <c r="AI359" s="916" t="s">
        <v>339</v>
      </c>
      <c r="AJ359" s="976"/>
      <c r="AK359" s="977"/>
      <c r="AL359" s="984" t="str">
        <f t="shared" si="129"/>
        <v/>
      </c>
      <c r="AM359" s="993"/>
      <c r="AN359" s="985"/>
      <c r="AO359" s="984" t="str">
        <f t="shared" si="119"/>
        <v/>
      </c>
      <c r="AP359" s="993"/>
      <c r="AQ359" s="985"/>
      <c r="AR359" s="984" t="str">
        <f t="shared" si="120"/>
        <v/>
      </c>
      <c r="AS359" s="993"/>
      <c r="AT359" s="985"/>
    </row>
    <row r="360" spans="2:57" ht="18" customHeight="1">
      <c r="B360" s="403"/>
      <c r="C360" s="665" t="s">
        <v>71</v>
      </c>
      <c r="D360" s="665"/>
      <c r="E360" s="685" t="s">
        <v>262</v>
      </c>
      <c r="F360" s="620"/>
      <c r="G360" s="685" t="s">
        <v>93</v>
      </c>
      <c r="H360" s="542"/>
      <c r="I360" s="542" t="s">
        <v>75</v>
      </c>
      <c r="J360" s="542"/>
      <c r="K360" s="542"/>
      <c r="L360" s="542"/>
      <c r="M360" s="542" t="s">
        <v>76</v>
      </c>
      <c r="N360" s="542"/>
      <c r="O360" s="542"/>
      <c r="P360" s="542"/>
      <c r="Q360" s="542"/>
      <c r="R360" s="542"/>
      <c r="S360" s="542"/>
      <c r="T360" s="542"/>
      <c r="U360" s="542"/>
      <c r="V360" s="542"/>
      <c r="W360" s="542"/>
      <c r="X360" s="509" t="s">
        <v>77</v>
      </c>
      <c r="Y360" s="510"/>
      <c r="Z360" s="510"/>
      <c r="AA360" s="510"/>
      <c r="AB360" s="510"/>
      <c r="AC360" s="510"/>
      <c r="AD360" s="510"/>
      <c r="AE360" s="510"/>
      <c r="AF360" s="510"/>
      <c r="AG360" s="510"/>
      <c r="AH360" s="510"/>
      <c r="AI360" s="510"/>
      <c r="AJ360" s="510"/>
      <c r="AK360" s="510"/>
      <c r="AL360" s="510"/>
      <c r="AM360" s="510"/>
      <c r="AN360" s="510"/>
      <c r="AO360" s="510"/>
      <c r="AP360" s="510"/>
      <c r="AQ360" s="510"/>
      <c r="AR360" s="501"/>
      <c r="AS360" s="501"/>
      <c r="AT360" s="529"/>
      <c r="AU360" s="294"/>
      <c r="AV360" s="294"/>
      <c r="AW360" s="294"/>
      <c r="AX360" s="294"/>
      <c r="AY360" s="294"/>
      <c r="AZ360" s="294"/>
      <c r="BA360" s="294"/>
      <c r="BB360" s="294"/>
      <c r="BC360" s="294"/>
      <c r="BD360" s="294"/>
      <c r="BE360" s="294"/>
    </row>
    <row r="361" spans="2:57" ht="18" customHeight="1">
      <c r="B361" s="404"/>
      <c r="C361" s="665"/>
      <c r="D361" s="665"/>
      <c r="E361" s="620"/>
      <c r="F361" s="620"/>
      <c r="G361" s="542"/>
      <c r="H361" s="542"/>
      <c r="I361" s="542" t="s">
        <v>257</v>
      </c>
      <c r="J361" s="542"/>
      <c r="K361" s="542" t="s">
        <v>78</v>
      </c>
      <c r="L361" s="542"/>
      <c r="M361" s="542" t="s">
        <v>78</v>
      </c>
      <c r="N361" s="542"/>
      <c r="O361" s="685" t="s">
        <v>261</v>
      </c>
      <c r="P361" s="620"/>
      <c r="Q361" s="620"/>
      <c r="R361" s="619" t="s">
        <v>253</v>
      </c>
      <c r="S361" s="619"/>
      <c r="T361" s="619"/>
      <c r="U361" s="619" t="s">
        <v>258</v>
      </c>
      <c r="V361" s="619"/>
      <c r="W361" s="619"/>
      <c r="X361" s="542" t="s">
        <v>78</v>
      </c>
      <c r="Y361" s="542"/>
      <c r="Z361" s="685" t="s">
        <v>90</v>
      </c>
      <c r="AA361" s="620"/>
      <c r="AB361" s="620"/>
      <c r="AC361" s="619" t="s">
        <v>154</v>
      </c>
      <c r="AD361" s="619"/>
      <c r="AE361" s="619"/>
      <c r="AF361" s="619" t="s">
        <v>259</v>
      </c>
      <c r="AG361" s="619"/>
      <c r="AH361" s="619"/>
      <c r="AI361" s="965" t="s">
        <v>71</v>
      </c>
      <c r="AJ361" s="966"/>
      <c r="AK361" s="967"/>
      <c r="AL361" s="685" t="s">
        <v>94</v>
      </c>
      <c r="AM361" s="620"/>
      <c r="AN361" s="620"/>
      <c r="AO361" s="619" t="s">
        <v>155</v>
      </c>
      <c r="AP361" s="619"/>
      <c r="AQ361" s="619"/>
      <c r="AR361" s="619" t="s">
        <v>260</v>
      </c>
      <c r="AS361" s="619"/>
      <c r="AT361" s="686"/>
      <c r="AU361" s="294"/>
      <c r="AV361" s="294"/>
      <c r="AW361" s="294"/>
      <c r="AX361" s="294"/>
      <c r="AY361" s="294"/>
      <c r="AZ361" s="294"/>
      <c r="BA361" s="294"/>
      <c r="BB361" s="294"/>
      <c r="BC361" s="294"/>
      <c r="BD361" s="294"/>
      <c r="BE361" s="294"/>
    </row>
    <row r="362" spans="2:57" ht="18" customHeight="1" thickBot="1">
      <c r="B362" s="405"/>
      <c r="C362" s="668"/>
      <c r="D362" s="668"/>
      <c r="E362" s="1004"/>
      <c r="F362" s="1004"/>
      <c r="G362" s="575"/>
      <c r="H362" s="575"/>
      <c r="I362" s="575"/>
      <c r="J362" s="575"/>
      <c r="K362" s="575"/>
      <c r="L362" s="575"/>
      <c r="M362" s="575"/>
      <c r="N362" s="575"/>
      <c r="O362" s="1004"/>
      <c r="P362" s="1004"/>
      <c r="Q362" s="1004"/>
      <c r="R362" s="1005"/>
      <c r="S362" s="1005"/>
      <c r="T362" s="1005"/>
      <c r="U362" s="1005"/>
      <c r="V362" s="1005"/>
      <c r="W362" s="1005"/>
      <c r="X362" s="575"/>
      <c r="Y362" s="575"/>
      <c r="Z362" s="1004"/>
      <c r="AA362" s="1004"/>
      <c r="AB362" s="1004"/>
      <c r="AC362" s="1005"/>
      <c r="AD362" s="1005"/>
      <c r="AE362" s="1005"/>
      <c r="AF362" s="1005"/>
      <c r="AG362" s="1005"/>
      <c r="AH362" s="1005"/>
      <c r="AI362" s="1006"/>
      <c r="AJ362" s="1007"/>
      <c r="AK362" s="1008"/>
      <c r="AL362" s="1004"/>
      <c r="AM362" s="1004"/>
      <c r="AN362" s="1004"/>
      <c r="AO362" s="1005"/>
      <c r="AP362" s="1005"/>
      <c r="AQ362" s="1005"/>
      <c r="AR362" s="1005"/>
      <c r="AS362" s="1005"/>
      <c r="AT362" s="1010"/>
      <c r="AU362" s="294"/>
      <c r="AV362" s="294"/>
      <c r="AW362" s="294"/>
      <c r="AX362" s="294"/>
      <c r="AY362" s="294"/>
      <c r="AZ362" s="294"/>
      <c r="BA362" s="294"/>
      <c r="BB362" s="294"/>
      <c r="BC362" s="294"/>
      <c r="BD362" s="294"/>
      <c r="BE362" s="294"/>
    </row>
  </sheetData>
  <sheetProtection algorithmName="SHA-512" hashValue="+zIGhqSuUXBZjzpjusc9N6QAoL+EacgdZGh0PnWZjA7nu1+iG6icf34FohzQTT0T5FP70sWNBniVuCocWuYn7Q==" saltValue="CvLfbVZi83NdQWb+7e5qcA==" spinCount="100000" sheet="1" formatCells="0"/>
  <protectedRanges>
    <protectedRange sqref="X135 D146:H152 D139:E139 I31:M32 H139 D135:U135 A137:AL137 D138:X138 A136:Y136" name="範囲1_21_21_22_22"/>
    <protectedRange sqref="I33:M33" name="範囲1_21_21_22_22_1"/>
    <protectedRange sqref="F139:G139" name="範囲1_21_21_22_22_1_1"/>
  </protectedRanges>
  <mergeCells count="2841">
    <mergeCell ref="AO342:AQ342"/>
    <mergeCell ref="A8:C8"/>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L361:AN362"/>
    <mergeCell ref="AO361:AQ362"/>
    <mergeCell ref="AL338:AN338"/>
    <mergeCell ref="AO338:AQ338"/>
    <mergeCell ref="Z343:AB343"/>
    <mergeCell ref="AR324:AT324"/>
    <mergeCell ref="AR325:AT325"/>
    <mergeCell ref="AC336:AE336"/>
    <mergeCell ref="AR326:AT326"/>
    <mergeCell ref="AR327:AT327"/>
    <mergeCell ref="AR328:AT328"/>
    <mergeCell ref="AR329:AT329"/>
    <mergeCell ref="AR330:AT330"/>
    <mergeCell ref="AR331:AT331"/>
    <mergeCell ref="AR332:AT332"/>
    <mergeCell ref="AR333:AT333"/>
    <mergeCell ref="AR334:AT334"/>
    <mergeCell ref="AR352:AT352"/>
    <mergeCell ref="AR353:AT353"/>
    <mergeCell ref="AR354:AT354"/>
    <mergeCell ref="AR355:AT355"/>
    <mergeCell ref="AR356:AT356"/>
    <mergeCell ref="Z342:AB342"/>
    <mergeCell ref="AC342:AE342"/>
    <mergeCell ref="AF342:AH342"/>
    <mergeCell ref="AI342:AK342"/>
    <mergeCell ref="AL342:AN342"/>
    <mergeCell ref="Z336:AB336"/>
    <mergeCell ref="AR357:AT357"/>
    <mergeCell ref="AR358:AT358"/>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307:AT307"/>
    <mergeCell ref="AR308:AT308"/>
    <mergeCell ref="AR359:AT359"/>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R290:AT290"/>
    <mergeCell ref="AR291:AT291"/>
    <mergeCell ref="AR292:AT292"/>
    <mergeCell ref="O343:Q343"/>
    <mergeCell ref="R343:T343"/>
    <mergeCell ref="U343:W343"/>
    <mergeCell ref="X343:Y343"/>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L250:AN251"/>
    <mergeCell ref="AO250:AQ251"/>
    <mergeCell ref="AR267:AT267"/>
    <mergeCell ref="AR268:AT268"/>
    <mergeCell ref="AR269:AT269"/>
    <mergeCell ref="AR270:AT270"/>
    <mergeCell ref="AR271:AT271"/>
    <mergeCell ref="AR272:AT272"/>
    <mergeCell ref="AR273:AT273"/>
    <mergeCell ref="AR274:AT274"/>
    <mergeCell ref="AR275:AT275"/>
    <mergeCell ref="L2:R2"/>
    <mergeCell ref="C360:D362"/>
    <mergeCell ref="E360:F362"/>
    <mergeCell ref="G360:H362"/>
    <mergeCell ref="I360:L360"/>
    <mergeCell ref="M360:W360"/>
    <mergeCell ref="I361:J362"/>
    <mergeCell ref="K361:L362"/>
    <mergeCell ref="M361:N362"/>
    <mergeCell ref="O361:Q362"/>
    <mergeCell ref="R361:T362"/>
    <mergeCell ref="U361:W362"/>
    <mergeCell ref="X361:Y362"/>
    <mergeCell ref="Z361:AB362"/>
    <mergeCell ref="AC361:AE362"/>
    <mergeCell ref="AF361:AH362"/>
    <mergeCell ref="AI361:AK362"/>
    <mergeCell ref="X338:Y338"/>
    <mergeCell ref="Z338:AB338"/>
    <mergeCell ref="AC338:AE338"/>
    <mergeCell ref="AF338:AH338"/>
    <mergeCell ref="AI338:AK338"/>
    <mergeCell ref="C343:D343"/>
    <mergeCell ref="E343:F343"/>
    <mergeCell ref="G343:H343"/>
    <mergeCell ref="I343:J343"/>
    <mergeCell ref="K343:L343"/>
    <mergeCell ref="C338:D338"/>
    <mergeCell ref="E338:F338"/>
    <mergeCell ref="G338:H338"/>
    <mergeCell ref="I338:J338"/>
    <mergeCell ref="K338:L338"/>
    <mergeCell ref="M338:N338"/>
    <mergeCell ref="O338:Q338"/>
    <mergeCell ref="R338:T338"/>
    <mergeCell ref="U338:W338"/>
    <mergeCell ref="X339:Y339"/>
    <mergeCell ref="Z339:AB339"/>
    <mergeCell ref="AC339:AE339"/>
    <mergeCell ref="AF339:AH339"/>
    <mergeCell ref="AI339:AK339"/>
    <mergeCell ref="AL339:AN339"/>
    <mergeCell ref="AO339:AQ339"/>
    <mergeCell ref="C339:D339"/>
    <mergeCell ref="E339:F339"/>
    <mergeCell ref="G339:H339"/>
    <mergeCell ref="I339:J339"/>
    <mergeCell ref="K339:L339"/>
    <mergeCell ref="M339:N339"/>
    <mergeCell ref="O339:Q339"/>
    <mergeCell ref="R339:T339"/>
    <mergeCell ref="U339:W339"/>
    <mergeCell ref="C337:D337"/>
    <mergeCell ref="E337:F337"/>
    <mergeCell ref="G337:H337"/>
    <mergeCell ref="I337:J337"/>
    <mergeCell ref="K337:L337"/>
    <mergeCell ref="M337:N337"/>
    <mergeCell ref="O337:Q337"/>
    <mergeCell ref="R337:T337"/>
    <mergeCell ref="U337:W337"/>
    <mergeCell ref="X337:Y337"/>
    <mergeCell ref="Z337:AB337"/>
    <mergeCell ref="AC337:AE337"/>
    <mergeCell ref="AF337:AH337"/>
    <mergeCell ref="AI337:AK337"/>
    <mergeCell ref="AL337:AN337"/>
    <mergeCell ref="AO337:AQ337"/>
    <mergeCell ref="C336:D336"/>
    <mergeCell ref="E336:F336"/>
    <mergeCell ref="G336:H336"/>
    <mergeCell ref="I336:J336"/>
    <mergeCell ref="K336:L336"/>
    <mergeCell ref="M336:N336"/>
    <mergeCell ref="O336:Q336"/>
    <mergeCell ref="R336:T336"/>
    <mergeCell ref="U336:W336"/>
    <mergeCell ref="X336:Y336"/>
    <mergeCell ref="AF336:AH336"/>
    <mergeCell ref="AI336:AK336"/>
    <mergeCell ref="AL336:AN336"/>
    <mergeCell ref="AO336:AQ336"/>
    <mergeCell ref="X334:Y334"/>
    <mergeCell ref="Z334:AB334"/>
    <mergeCell ref="AC334:AE334"/>
    <mergeCell ref="AF334:AH334"/>
    <mergeCell ref="AI334:AK334"/>
    <mergeCell ref="AL334:AN334"/>
    <mergeCell ref="AO334:AQ334"/>
    <mergeCell ref="C335:D335"/>
    <mergeCell ref="E335:F335"/>
    <mergeCell ref="G335:H335"/>
    <mergeCell ref="I335:J335"/>
    <mergeCell ref="K335:L335"/>
    <mergeCell ref="M335:N335"/>
    <mergeCell ref="O335:Q335"/>
    <mergeCell ref="R335:T335"/>
    <mergeCell ref="U335:W335"/>
    <mergeCell ref="X335:Y335"/>
    <mergeCell ref="Z335:AB335"/>
    <mergeCell ref="AC335:AE335"/>
    <mergeCell ref="AF335:AH335"/>
    <mergeCell ref="AI335:AK335"/>
    <mergeCell ref="AL335:AN335"/>
    <mergeCell ref="AO335:AQ335"/>
    <mergeCell ref="C334:D334"/>
    <mergeCell ref="E334:F334"/>
    <mergeCell ref="G334:H334"/>
    <mergeCell ref="I334:J334"/>
    <mergeCell ref="K334:L334"/>
    <mergeCell ref="M334:N334"/>
    <mergeCell ref="O334:Q334"/>
    <mergeCell ref="R334:T334"/>
    <mergeCell ref="U334:W334"/>
    <mergeCell ref="X332:Y332"/>
    <mergeCell ref="Z332:AB332"/>
    <mergeCell ref="AC332:AE332"/>
    <mergeCell ref="AF332:AH332"/>
    <mergeCell ref="AI332:AK332"/>
    <mergeCell ref="AL332:AN332"/>
    <mergeCell ref="AO332:AQ332"/>
    <mergeCell ref="C333:D333"/>
    <mergeCell ref="E333:F333"/>
    <mergeCell ref="G333:H333"/>
    <mergeCell ref="I333:J333"/>
    <mergeCell ref="K333:L333"/>
    <mergeCell ref="M333:N333"/>
    <mergeCell ref="O333:Q333"/>
    <mergeCell ref="R333:T333"/>
    <mergeCell ref="U333:W333"/>
    <mergeCell ref="X333:Y333"/>
    <mergeCell ref="Z333:AB333"/>
    <mergeCell ref="AC333:AE333"/>
    <mergeCell ref="AF333:AH333"/>
    <mergeCell ref="AI333:AK333"/>
    <mergeCell ref="AL333:AN333"/>
    <mergeCell ref="AO333:AQ333"/>
    <mergeCell ref="C332:D332"/>
    <mergeCell ref="E332:F332"/>
    <mergeCell ref="G332:H332"/>
    <mergeCell ref="I332:J332"/>
    <mergeCell ref="K332:L332"/>
    <mergeCell ref="M332:N332"/>
    <mergeCell ref="O332:Q332"/>
    <mergeCell ref="R332:T332"/>
    <mergeCell ref="U332:W332"/>
    <mergeCell ref="X330:Y330"/>
    <mergeCell ref="Z330:AB330"/>
    <mergeCell ref="AC330:AE330"/>
    <mergeCell ref="AF330:AH330"/>
    <mergeCell ref="AI330:AK330"/>
    <mergeCell ref="AL330:AN330"/>
    <mergeCell ref="AO330:AQ330"/>
    <mergeCell ref="C331:D331"/>
    <mergeCell ref="E331:F331"/>
    <mergeCell ref="G331:H331"/>
    <mergeCell ref="I331:J331"/>
    <mergeCell ref="K331:L331"/>
    <mergeCell ref="M331:N331"/>
    <mergeCell ref="O331:Q331"/>
    <mergeCell ref="R331:T331"/>
    <mergeCell ref="U331:W331"/>
    <mergeCell ref="X331:Y331"/>
    <mergeCell ref="Z331:AB331"/>
    <mergeCell ref="AC331:AE331"/>
    <mergeCell ref="AF331:AH331"/>
    <mergeCell ref="AI331:AK331"/>
    <mergeCell ref="AL331:AN331"/>
    <mergeCell ref="AO331:AQ331"/>
    <mergeCell ref="C330:D330"/>
    <mergeCell ref="E330:F330"/>
    <mergeCell ref="G330:H330"/>
    <mergeCell ref="I330:J330"/>
    <mergeCell ref="K330:L330"/>
    <mergeCell ref="M330:N330"/>
    <mergeCell ref="O330:Q330"/>
    <mergeCell ref="R330:T330"/>
    <mergeCell ref="U330:W330"/>
    <mergeCell ref="C329:D329"/>
    <mergeCell ref="E329:F329"/>
    <mergeCell ref="G329:H329"/>
    <mergeCell ref="I329:J329"/>
    <mergeCell ref="K329:L329"/>
    <mergeCell ref="M329:N329"/>
    <mergeCell ref="O329:Q329"/>
    <mergeCell ref="R329:T329"/>
    <mergeCell ref="U329:W329"/>
    <mergeCell ref="X329:Y329"/>
    <mergeCell ref="Z329:AB329"/>
    <mergeCell ref="AC329:AE329"/>
    <mergeCell ref="AF329:AH329"/>
    <mergeCell ref="AI329:AK329"/>
    <mergeCell ref="AL329:AN329"/>
    <mergeCell ref="AO329:AQ329"/>
    <mergeCell ref="E328:F328"/>
    <mergeCell ref="G328:H328"/>
    <mergeCell ref="I328:J328"/>
    <mergeCell ref="K328:L328"/>
    <mergeCell ref="M328:N328"/>
    <mergeCell ref="O328:Q328"/>
    <mergeCell ref="R328:T328"/>
    <mergeCell ref="U328:W328"/>
    <mergeCell ref="X328:Y328"/>
    <mergeCell ref="C327:D327"/>
    <mergeCell ref="E327:F327"/>
    <mergeCell ref="G327:H327"/>
    <mergeCell ref="I327:J327"/>
    <mergeCell ref="K327:L327"/>
    <mergeCell ref="M327:N327"/>
    <mergeCell ref="O327:Q327"/>
    <mergeCell ref="R327:T327"/>
    <mergeCell ref="U327:W327"/>
    <mergeCell ref="X327:Y327"/>
    <mergeCell ref="Z327:AB327"/>
    <mergeCell ref="AC327:AE327"/>
    <mergeCell ref="AF327:AH327"/>
    <mergeCell ref="AI327:AK327"/>
    <mergeCell ref="AL327:AN327"/>
    <mergeCell ref="AO327:AQ327"/>
    <mergeCell ref="C328:D328"/>
    <mergeCell ref="Z328:AB328"/>
    <mergeCell ref="AC328:AE328"/>
    <mergeCell ref="AF328:AH328"/>
    <mergeCell ref="AI328:AK328"/>
    <mergeCell ref="AL328:AN328"/>
    <mergeCell ref="AO328:AQ328"/>
    <mergeCell ref="X325:Y325"/>
    <mergeCell ref="Z325:AB325"/>
    <mergeCell ref="AC325:AE325"/>
    <mergeCell ref="AF325:AH325"/>
    <mergeCell ref="AI325:AK325"/>
    <mergeCell ref="AL325:AN325"/>
    <mergeCell ref="AO325:AQ325"/>
    <mergeCell ref="C326:D326"/>
    <mergeCell ref="E326:F326"/>
    <mergeCell ref="G326:H326"/>
    <mergeCell ref="I326:J326"/>
    <mergeCell ref="K326:L326"/>
    <mergeCell ref="M326:N326"/>
    <mergeCell ref="O326:Q326"/>
    <mergeCell ref="R326:T326"/>
    <mergeCell ref="U326:W326"/>
    <mergeCell ref="X326:Y326"/>
    <mergeCell ref="Z326:AB326"/>
    <mergeCell ref="AC326:AE326"/>
    <mergeCell ref="AF326:AH326"/>
    <mergeCell ref="AI326:AK326"/>
    <mergeCell ref="AL326:AN326"/>
    <mergeCell ref="AO326:AQ326"/>
    <mergeCell ref="C325:D325"/>
    <mergeCell ref="E325:F325"/>
    <mergeCell ref="G325:H325"/>
    <mergeCell ref="I325:J325"/>
    <mergeCell ref="K325:L325"/>
    <mergeCell ref="M325:N325"/>
    <mergeCell ref="O325:Q325"/>
    <mergeCell ref="R325:T325"/>
    <mergeCell ref="U325:W325"/>
    <mergeCell ref="X323:Y323"/>
    <mergeCell ref="Z323:AB323"/>
    <mergeCell ref="AC323:AE323"/>
    <mergeCell ref="AF323:AH323"/>
    <mergeCell ref="AI323:AK323"/>
    <mergeCell ref="AL323:AN323"/>
    <mergeCell ref="AO323:AQ323"/>
    <mergeCell ref="C324:D324"/>
    <mergeCell ref="E324:F324"/>
    <mergeCell ref="G324:H324"/>
    <mergeCell ref="I324:J324"/>
    <mergeCell ref="K324:L324"/>
    <mergeCell ref="M324:N324"/>
    <mergeCell ref="O324:Q324"/>
    <mergeCell ref="R324:T324"/>
    <mergeCell ref="U324:W324"/>
    <mergeCell ref="X324:Y324"/>
    <mergeCell ref="Z324:AB324"/>
    <mergeCell ref="AC324:AE324"/>
    <mergeCell ref="AF324:AH324"/>
    <mergeCell ref="AI324:AK324"/>
    <mergeCell ref="AL324:AN324"/>
    <mergeCell ref="AO324:AQ324"/>
    <mergeCell ref="C323:D323"/>
    <mergeCell ref="E323:F323"/>
    <mergeCell ref="G323:H323"/>
    <mergeCell ref="I323:J323"/>
    <mergeCell ref="K323:L323"/>
    <mergeCell ref="M323:N323"/>
    <mergeCell ref="O323:Q323"/>
    <mergeCell ref="R323:T323"/>
    <mergeCell ref="U323:W323"/>
    <mergeCell ref="X321:Y321"/>
    <mergeCell ref="Z321:AB321"/>
    <mergeCell ref="AC321:AE321"/>
    <mergeCell ref="AF321:AH321"/>
    <mergeCell ref="AI321:AK321"/>
    <mergeCell ref="AL321:AN321"/>
    <mergeCell ref="AO321:AQ321"/>
    <mergeCell ref="C322:D322"/>
    <mergeCell ref="E322:F322"/>
    <mergeCell ref="G322:H322"/>
    <mergeCell ref="I322:J322"/>
    <mergeCell ref="K322:L322"/>
    <mergeCell ref="M322:N322"/>
    <mergeCell ref="O322:Q322"/>
    <mergeCell ref="R322:T322"/>
    <mergeCell ref="U322:W322"/>
    <mergeCell ref="X322:Y322"/>
    <mergeCell ref="Z322:AB322"/>
    <mergeCell ref="AC322:AE322"/>
    <mergeCell ref="AF322:AH322"/>
    <mergeCell ref="AI322:AK322"/>
    <mergeCell ref="AL322:AN322"/>
    <mergeCell ref="AO322:AQ322"/>
    <mergeCell ref="C321:D321"/>
    <mergeCell ref="E321:F321"/>
    <mergeCell ref="G321:H321"/>
    <mergeCell ref="I321:J321"/>
    <mergeCell ref="K321:L321"/>
    <mergeCell ref="M321:N321"/>
    <mergeCell ref="O321:Q321"/>
    <mergeCell ref="R321:T321"/>
    <mergeCell ref="U321:W321"/>
    <mergeCell ref="X319:Y319"/>
    <mergeCell ref="Z319:AB319"/>
    <mergeCell ref="AC319:AE319"/>
    <mergeCell ref="AF319:AH319"/>
    <mergeCell ref="AI319:AK319"/>
    <mergeCell ref="AL319:AN319"/>
    <mergeCell ref="AO319:AQ319"/>
    <mergeCell ref="C320:D320"/>
    <mergeCell ref="E320:F320"/>
    <mergeCell ref="G320:H320"/>
    <mergeCell ref="I320:J320"/>
    <mergeCell ref="K320:L320"/>
    <mergeCell ref="M320:N320"/>
    <mergeCell ref="O320:Q320"/>
    <mergeCell ref="R320:T320"/>
    <mergeCell ref="U320:W320"/>
    <mergeCell ref="X320:Y320"/>
    <mergeCell ref="Z320:AB320"/>
    <mergeCell ref="AC320:AE320"/>
    <mergeCell ref="AF320:AH320"/>
    <mergeCell ref="AI320:AK320"/>
    <mergeCell ref="AL320:AN320"/>
    <mergeCell ref="AO320:AQ320"/>
    <mergeCell ref="C319:D319"/>
    <mergeCell ref="E319:F319"/>
    <mergeCell ref="G319:H319"/>
    <mergeCell ref="I319:J319"/>
    <mergeCell ref="K319:L319"/>
    <mergeCell ref="M319:N319"/>
    <mergeCell ref="O319:Q319"/>
    <mergeCell ref="R319:T319"/>
    <mergeCell ref="U319:W319"/>
    <mergeCell ref="X317:Y317"/>
    <mergeCell ref="Z317:AB317"/>
    <mergeCell ref="AC317:AE317"/>
    <mergeCell ref="AF317:AH317"/>
    <mergeCell ref="AI317:AK317"/>
    <mergeCell ref="AL317:AN317"/>
    <mergeCell ref="AO317:AQ317"/>
    <mergeCell ref="C318:D318"/>
    <mergeCell ref="E318:F318"/>
    <mergeCell ref="G318:H318"/>
    <mergeCell ref="I318:J318"/>
    <mergeCell ref="K318:L318"/>
    <mergeCell ref="M318:N318"/>
    <mergeCell ref="O318:Q318"/>
    <mergeCell ref="R318:T318"/>
    <mergeCell ref="U318:W318"/>
    <mergeCell ref="X318:Y318"/>
    <mergeCell ref="Z318:AB318"/>
    <mergeCell ref="AC318:AE318"/>
    <mergeCell ref="AF318:AH318"/>
    <mergeCell ref="AI318:AK318"/>
    <mergeCell ref="AL318:AN318"/>
    <mergeCell ref="AO318:AQ318"/>
    <mergeCell ref="C317:D317"/>
    <mergeCell ref="E317:F317"/>
    <mergeCell ref="G317:H317"/>
    <mergeCell ref="I317:J317"/>
    <mergeCell ref="K317:L317"/>
    <mergeCell ref="M317:N317"/>
    <mergeCell ref="O317:Q317"/>
    <mergeCell ref="R317:T317"/>
    <mergeCell ref="U317:W317"/>
    <mergeCell ref="X315:Y315"/>
    <mergeCell ref="Z315:AB315"/>
    <mergeCell ref="AC315:AE315"/>
    <mergeCell ref="AF315:AH315"/>
    <mergeCell ref="AI315:AK315"/>
    <mergeCell ref="AL315:AN315"/>
    <mergeCell ref="AO315:AQ315"/>
    <mergeCell ref="C316:D316"/>
    <mergeCell ref="E316:F316"/>
    <mergeCell ref="G316:H316"/>
    <mergeCell ref="I316:J316"/>
    <mergeCell ref="K316:L316"/>
    <mergeCell ref="M316:N316"/>
    <mergeCell ref="O316:Q316"/>
    <mergeCell ref="R316:T316"/>
    <mergeCell ref="U316:W316"/>
    <mergeCell ref="X316:Y316"/>
    <mergeCell ref="Z316:AB316"/>
    <mergeCell ref="AC316:AE316"/>
    <mergeCell ref="AF316:AH316"/>
    <mergeCell ref="AI316:AK316"/>
    <mergeCell ref="AL316:AN316"/>
    <mergeCell ref="AO316:AQ316"/>
    <mergeCell ref="C315:D315"/>
    <mergeCell ref="E315:F315"/>
    <mergeCell ref="G315:H315"/>
    <mergeCell ref="I315:J315"/>
    <mergeCell ref="K315:L315"/>
    <mergeCell ref="M315:N315"/>
    <mergeCell ref="O315:Q315"/>
    <mergeCell ref="R315:T315"/>
    <mergeCell ref="U315:W315"/>
    <mergeCell ref="X313:Y313"/>
    <mergeCell ref="Z313:AB313"/>
    <mergeCell ref="AC313:AE313"/>
    <mergeCell ref="AF313:AH313"/>
    <mergeCell ref="AI313:AK313"/>
    <mergeCell ref="AL313:AN313"/>
    <mergeCell ref="AO313:AQ313"/>
    <mergeCell ref="C314:D314"/>
    <mergeCell ref="E314:F314"/>
    <mergeCell ref="G314:H314"/>
    <mergeCell ref="I314:J314"/>
    <mergeCell ref="K314:L314"/>
    <mergeCell ref="M314:N314"/>
    <mergeCell ref="O314:Q314"/>
    <mergeCell ref="R314:T314"/>
    <mergeCell ref="U314:W314"/>
    <mergeCell ref="X314:Y314"/>
    <mergeCell ref="Z314:AB314"/>
    <mergeCell ref="AC314:AE314"/>
    <mergeCell ref="AF314:AH314"/>
    <mergeCell ref="AI314:AK314"/>
    <mergeCell ref="AL314:AN314"/>
    <mergeCell ref="AO314:AQ314"/>
    <mergeCell ref="C313:D313"/>
    <mergeCell ref="E313:F313"/>
    <mergeCell ref="G313:H313"/>
    <mergeCell ref="I313:J313"/>
    <mergeCell ref="K313:L313"/>
    <mergeCell ref="M313:N313"/>
    <mergeCell ref="O313:Q313"/>
    <mergeCell ref="R313:T313"/>
    <mergeCell ref="U313:W313"/>
    <mergeCell ref="X311:Y311"/>
    <mergeCell ref="Z311:AB311"/>
    <mergeCell ref="AC311:AE311"/>
    <mergeCell ref="AF311:AH311"/>
    <mergeCell ref="AI311:AK311"/>
    <mergeCell ref="AL311:AN311"/>
    <mergeCell ref="AO311:AQ311"/>
    <mergeCell ref="C312:D312"/>
    <mergeCell ref="E312:F312"/>
    <mergeCell ref="G312:H312"/>
    <mergeCell ref="I312:J312"/>
    <mergeCell ref="K312:L312"/>
    <mergeCell ref="M312:N312"/>
    <mergeCell ref="O312:Q312"/>
    <mergeCell ref="R312:T312"/>
    <mergeCell ref="U312:W312"/>
    <mergeCell ref="X312:Y312"/>
    <mergeCell ref="Z312:AB312"/>
    <mergeCell ref="AC312:AE312"/>
    <mergeCell ref="AF312:AH312"/>
    <mergeCell ref="AI312:AK312"/>
    <mergeCell ref="AL312:AN312"/>
    <mergeCell ref="AO312:AQ312"/>
    <mergeCell ref="C311:D311"/>
    <mergeCell ref="E311:F311"/>
    <mergeCell ref="G311:H311"/>
    <mergeCell ref="I311:J311"/>
    <mergeCell ref="K311:L311"/>
    <mergeCell ref="M311:N311"/>
    <mergeCell ref="O311:Q311"/>
    <mergeCell ref="R311:T311"/>
    <mergeCell ref="U311:W311"/>
    <mergeCell ref="X309:Y309"/>
    <mergeCell ref="Z309:AB309"/>
    <mergeCell ref="AC309:AE309"/>
    <mergeCell ref="AF309:AH309"/>
    <mergeCell ref="AI309:AK309"/>
    <mergeCell ref="AL309:AN309"/>
    <mergeCell ref="AO309:AQ309"/>
    <mergeCell ref="C310:D310"/>
    <mergeCell ref="E310:F310"/>
    <mergeCell ref="G310:H310"/>
    <mergeCell ref="I310:J310"/>
    <mergeCell ref="K310:L310"/>
    <mergeCell ref="M310:N310"/>
    <mergeCell ref="O310:Q310"/>
    <mergeCell ref="R310:T310"/>
    <mergeCell ref="U310:W310"/>
    <mergeCell ref="X310:Y310"/>
    <mergeCell ref="Z310:AB310"/>
    <mergeCell ref="AC310:AE310"/>
    <mergeCell ref="AF310:AH310"/>
    <mergeCell ref="AI310:AK310"/>
    <mergeCell ref="AL310:AN310"/>
    <mergeCell ref="AO310:AQ310"/>
    <mergeCell ref="C309:D309"/>
    <mergeCell ref="E309:F309"/>
    <mergeCell ref="G309:H309"/>
    <mergeCell ref="I309:J309"/>
    <mergeCell ref="K309:L309"/>
    <mergeCell ref="M309:N309"/>
    <mergeCell ref="O309:Q309"/>
    <mergeCell ref="R309:T309"/>
    <mergeCell ref="U309:W309"/>
    <mergeCell ref="X307:Y307"/>
    <mergeCell ref="Z307:AB307"/>
    <mergeCell ref="AC307:AE307"/>
    <mergeCell ref="AF307:AH307"/>
    <mergeCell ref="AI307:AK307"/>
    <mergeCell ref="AL307:AN307"/>
    <mergeCell ref="AO307:AQ307"/>
    <mergeCell ref="C308:D308"/>
    <mergeCell ref="E308:F308"/>
    <mergeCell ref="G308:H308"/>
    <mergeCell ref="I308:J308"/>
    <mergeCell ref="K308:L308"/>
    <mergeCell ref="M308:N308"/>
    <mergeCell ref="O308:Q308"/>
    <mergeCell ref="R308:T308"/>
    <mergeCell ref="U308:W308"/>
    <mergeCell ref="X308:Y308"/>
    <mergeCell ref="Z308:AB308"/>
    <mergeCell ref="AC308:AE308"/>
    <mergeCell ref="AF308:AH308"/>
    <mergeCell ref="AI308:AK308"/>
    <mergeCell ref="AL308:AN308"/>
    <mergeCell ref="AO308:AQ308"/>
    <mergeCell ref="C307:D307"/>
    <mergeCell ref="E307:F307"/>
    <mergeCell ref="G307:H307"/>
    <mergeCell ref="I307:J307"/>
    <mergeCell ref="K307:L307"/>
    <mergeCell ref="M307:N307"/>
    <mergeCell ref="O307:Q307"/>
    <mergeCell ref="R307:T307"/>
    <mergeCell ref="U307:W307"/>
    <mergeCell ref="X305:Y305"/>
    <mergeCell ref="Z305:AB305"/>
    <mergeCell ref="AC305:AE305"/>
    <mergeCell ref="AF305:AH305"/>
    <mergeCell ref="AI305:AK305"/>
    <mergeCell ref="AL305:AN305"/>
    <mergeCell ref="AO305:AQ305"/>
    <mergeCell ref="C306:D306"/>
    <mergeCell ref="E306:F306"/>
    <mergeCell ref="G306:H306"/>
    <mergeCell ref="I306:J306"/>
    <mergeCell ref="K306:L306"/>
    <mergeCell ref="M306:N306"/>
    <mergeCell ref="O306:Q306"/>
    <mergeCell ref="R306:T306"/>
    <mergeCell ref="U306:W306"/>
    <mergeCell ref="X306:Y306"/>
    <mergeCell ref="Z306:AB306"/>
    <mergeCell ref="AC306:AE306"/>
    <mergeCell ref="AF306:AH306"/>
    <mergeCell ref="AI306:AK306"/>
    <mergeCell ref="AL306:AN306"/>
    <mergeCell ref="AO306:AQ306"/>
    <mergeCell ref="C305:D305"/>
    <mergeCell ref="E305:F305"/>
    <mergeCell ref="G305:H305"/>
    <mergeCell ref="I305:J305"/>
    <mergeCell ref="K305:L305"/>
    <mergeCell ref="M305:N305"/>
    <mergeCell ref="O305:Q305"/>
    <mergeCell ref="R305:T305"/>
    <mergeCell ref="U305:W305"/>
    <mergeCell ref="X303:Y303"/>
    <mergeCell ref="Z303:AB303"/>
    <mergeCell ref="AC303:AE303"/>
    <mergeCell ref="AF303:AH303"/>
    <mergeCell ref="AI303:AK303"/>
    <mergeCell ref="AL303:AN303"/>
    <mergeCell ref="AO303:AQ303"/>
    <mergeCell ref="C304:D304"/>
    <mergeCell ref="E304:F304"/>
    <mergeCell ref="G304:H304"/>
    <mergeCell ref="I304:J304"/>
    <mergeCell ref="K304:L304"/>
    <mergeCell ref="M304:N304"/>
    <mergeCell ref="O304:Q304"/>
    <mergeCell ref="R304:T304"/>
    <mergeCell ref="U304:W304"/>
    <mergeCell ref="X304:Y304"/>
    <mergeCell ref="Z304:AB304"/>
    <mergeCell ref="AC304:AE304"/>
    <mergeCell ref="AF304:AH304"/>
    <mergeCell ref="AI304:AK304"/>
    <mergeCell ref="AL304:AN304"/>
    <mergeCell ref="AO304:AQ304"/>
    <mergeCell ref="C303:D303"/>
    <mergeCell ref="E303:F303"/>
    <mergeCell ref="G303:H303"/>
    <mergeCell ref="I303:J303"/>
    <mergeCell ref="K303:L303"/>
    <mergeCell ref="M303:N303"/>
    <mergeCell ref="O303:Q303"/>
    <mergeCell ref="R303:T303"/>
    <mergeCell ref="U303:W303"/>
    <mergeCell ref="X301:Y301"/>
    <mergeCell ref="Z301:AB301"/>
    <mergeCell ref="AC301:AE301"/>
    <mergeCell ref="AF301:AH301"/>
    <mergeCell ref="AI301:AK301"/>
    <mergeCell ref="AL301:AN301"/>
    <mergeCell ref="AO301:AQ301"/>
    <mergeCell ref="C302:D302"/>
    <mergeCell ref="E302:F302"/>
    <mergeCell ref="G302:H302"/>
    <mergeCell ref="I302:J302"/>
    <mergeCell ref="K302:L302"/>
    <mergeCell ref="M302:N302"/>
    <mergeCell ref="O302:Q302"/>
    <mergeCell ref="R302:T302"/>
    <mergeCell ref="U302:W302"/>
    <mergeCell ref="X302:Y302"/>
    <mergeCell ref="Z302:AB302"/>
    <mergeCell ref="AC302:AE302"/>
    <mergeCell ref="AF302:AH302"/>
    <mergeCell ref="AI302:AK302"/>
    <mergeCell ref="AL302:AN302"/>
    <mergeCell ref="AO302:AQ302"/>
    <mergeCell ref="C301:D301"/>
    <mergeCell ref="E301:F301"/>
    <mergeCell ref="G301:H301"/>
    <mergeCell ref="I301:J301"/>
    <mergeCell ref="K301:L301"/>
    <mergeCell ref="M301:N301"/>
    <mergeCell ref="O301:Q301"/>
    <mergeCell ref="R301:T301"/>
    <mergeCell ref="U301:W301"/>
    <mergeCell ref="C344:D344"/>
    <mergeCell ref="E344:F344"/>
    <mergeCell ref="G344:H344"/>
    <mergeCell ref="I344:J344"/>
    <mergeCell ref="K344:L344"/>
    <mergeCell ref="M344:N344"/>
    <mergeCell ref="O344:Q344"/>
    <mergeCell ref="R344:T344"/>
    <mergeCell ref="U344:W344"/>
    <mergeCell ref="X344:Y344"/>
    <mergeCell ref="Z344:AB344"/>
    <mergeCell ref="AC344:AE344"/>
    <mergeCell ref="AF344:AH344"/>
    <mergeCell ref="AI344:AK344"/>
    <mergeCell ref="AL344:AN344"/>
    <mergeCell ref="AO344:AQ344"/>
    <mergeCell ref="C342:D342"/>
    <mergeCell ref="E342:F342"/>
    <mergeCell ref="G342:H342"/>
    <mergeCell ref="I342:J342"/>
    <mergeCell ref="K342:L342"/>
    <mergeCell ref="M342:N342"/>
    <mergeCell ref="O342:Q342"/>
    <mergeCell ref="R342:T342"/>
    <mergeCell ref="U342:W342"/>
    <mergeCell ref="AC343:AE343"/>
    <mergeCell ref="AF343:AH343"/>
    <mergeCell ref="AI343:AK343"/>
    <mergeCell ref="AL343:AN343"/>
    <mergeCell ref="AO343:AQ343"/>
    <mergeCell ref="X342:Y342"/>
    <mergeCell ref="M343:N343"/>
    <mergeCell ref="X340:Y340"/>
    <mergeCell ref="Z340:AB340"/>
    <mergeCell ref="AC340:AE340"/>
    <mergeCell ref="AF340:AH340"/>
    <mergeCell ref="AI340:AK340"/>
    <mergeCell ref="AL340:AN340"/>
    <mergeCell ref="AO340:AQ340"/>
    <mergeCell ref="C341:D341"/>
    <mergeCell ref="E341:F341"/>
    <mergeCell ref="G341:H341"/>
    <mergeCell ref="I341:J341"/>
    <mergeCell ref="K341:L341"/>
    <mergeCell ref="M341:N341"/>
    <mergeCell ref="O341:Q341"/>
    <mergeCell ref="R341:T341"/>
    <mergeCell ref="U341:W341"/>
    <mergeCell ref="X341:Y341"/>
    <mergeCell ref="Z341:AB341"/>
    <mergeCell ref="AC341:AE341"/>
    <mergeCell ref="AF341:AH341"/>
    <mergeCell ref="AI341:AK341"/>
    <mergeCell ref="AL341:AN341"/>
    <mergeCell ref="AO341:AQ341"/>
    <mergeCell ref="C340:D340"/>
    <mergeCell ref="E340:F340"/>
    <mergeCell ref="G340:H340"/>
    <mergeCell ref="I340:J340"/>
    <mergeCell ref="K340:L340"/>
    <mergeCell ref="M340:N340"/>
    <mergeCell ref="O340:Q340"/>
    <mergeCell ref="R340:T340"/>
    <mergeCell ref="U340:W340"/>
    <mergeCell ref="X299:Y299"/>
    <mergeCell ref="Z299:AB299"/>
    <mergeCell ref="AC299:AE299"/>
    <mergeCell ref="AF299:AH299"/>
    <mergeCell ref="AI299:AK299"/>
    <mergeCell ref="AL299:AN299"/>
    <mergeCell ref="AO299:AQ299"/>
    <mergeCell ref="C300:D300"/>
    <mergeCell ref="E300:F300"/>
    <mergeCell ref="G300:H300"/>
    <mergeCell ref="I300:J300"/>
    <mergeCell ref="K300:L300"/>
    <mergeCell ref="M300:N300"/>
    <mergeCell ref="O300:Q300"/>
    <mergeCell ref="R300:T300"/>
    <mergeCell ref="U300:W300"/>
    <mergeCell ref="X300:Y300"/>
    <mergeCell ref="Z300:AB300"/>
    <mergeCell ref="AC300:AE300"/>
    <mergeCell ref="AF300:AH300"/>
    <mergeCell ref="AI300:AK300"/>
    <mergeCell ref="AL300:AN300"/>
    <mergeCell ref="AO300:AQ300"/>
    <mergeCell ref="C299:D299"/>
    <mergeCell ref="E299:F299"/>
    <mergeCell ref="G299:H299"/>
    <mergeCell ref="I299:J299"/>
    <mergeCell ref="K299:L299"/>
    <mergeCell ref="M299:N299"/>
    <mergeCell ref="O299:Q299"/>
    <mergeCell ref="R299:T299"/>
    <mergeCell ref="U299:W299"/>
    <mergeCell ref="X297:Y297"/>
    <mergeCell ref="Z297:AB297"/>
    <mergeCell ref="AC297:AE297"/>
    <mergeCell ref="AF297:AH297"/>
    <mergeCell ref="AI297:AK297"/>
    <mergeCell ref="AL297:AN297"/>
    <mergeCell ref="AO297:AQ297"/>
    <mergeCell ref="C298:D298"/>
    <mergeCell ref="E298:F298"/>
    <mergeCell ref="G298:H298"/>
    <mergeCell ref="I298:J298"/>
    <mergeCell ref="K298:L298"/>
    <mergeCell ref="M298:N298"/>
    <mergeCell ref="O298:Q298"/>
    <mergeCell ref="R298:T298"/>
    <mergeCell ref="U298:W298"/>
    <mergeCell ref="X298:Y298"/>
    <mergeCell ref="Z298:AB298"/>
    <mergeCell ref="AC298:AE298"/>
    <mergeCell ref="AF298:AH298"/>
    <mergeCell ref="AI298:AK298"/>
    <mergeCell ref="AL298:AN298"/>
    <mergeCell ref="AO298:AQ298"/>
    <mergeCell ref="C297:D297"/>
    <mergeCell ref="E297:F297"/>
    <mergeCell ref="G297:H297"/>
    <mergeCell ref="I297:J297"/>
    <mergeCell ref="K297:L297"/>
    <mergeCell ref="M297:N297"/>
    <mergeCell ref="O297:Q297"/>
    <mergeCell ref="R297:T297"/>
    <mergeCell ref="U297:W297"/>
    <mergeCell ref="X295:Y295"/>
    <mergeCell ref="Z295:AB295"/>
    <mergeCell ref="AC295:AE295"/>
    <mergeCell ref="AF295:AH295"/>
    <mergeCell ref="AI295:AK295"/>
    <mergeCell ref="AL295:AN295"/>
    <mergeCell ref="AO295:AQ295"/>
    <mergeCell ref="C296:D296"/>
    <mergeCell ref="E296:F296"/>
    <mergeCell ref="G296:H296"/>
    <mergeCell ref="I296:J296"/>
    <mergeCell ref="K296:L296"/>
    <mergeCell ref="M296:N296"/>
    <mergeCell ref="O296:Q296"/>
    <mergeCell ref="R296:T296"/>
    <mergeCell ref="U296:W296"/>
    <mergeCell ref="X296:Y296"/>
    <mergeCell ref="Z296:AB296"/>
    <mergeCell ref="AC296:AE296"/>
    <mergeCell ref="AF296:AH296"/>
    <mergeCell ref="AI296:AK296"/>
    <mergeCell ref="AL296:AN296"/>
    <mergeCell ref="AO296:AQ296"/>
    <mergeCell ref="C295:D295"/>
    <mergeCell ref="E295:F295"/>
    <mergeCell ref="G295:H295"/>
    <mergeCell ref="I295:J295"/>
    <mergeCell ref="K295:L295"/>
    <mergeCell ref="M295:N295"/>
    <mergeCell ref="O295:Q295"/>
    <mergeCell ref="R295:T295"/>
    <mergeCell ref="U295:W295"/>
    <mergeCell ref="X293:Y293"/>
    <mergeCell ref="Z293:AB293"/>
    <mergeCell ref="AC293:AE293"/>
    <mergeCell ref="AF293:AH293"/>
    <mergeCell ref="AI293:AK293"/>
    <mergeCell ref="AL293:AN293"/>
    <mergeCell ref="AO293:AQ293"/>
    <mergeCell ref="C294:D294"/>
    <mergeCell ref="E294:F294"/>
    <mergeCell ref="G294:H294"/>
    <mergeCell ref="I294:J294"/>
    <mergeCell ref="K294:L294"/>
    <mergeCell ref="M294:N294"/>
    <mergeCell ref="O294:Q294"/>
    <mergeCell ref="R294:T294"/>
    <mergeCell ref="U294:W294"/>
    <mergeCell ref="X294:Y294"/>
    <mergeCell ref="Z294:AB294"/>
    <mergeCell ref="AC294:AE294"/>
    <mergeCell ref="AF294:AH294"/>
    <mergeCell ref="AI294:AK294"/>
    <mergeCell ref="AL294:AN294"/>
    <mergeCell ref="AO294:AQ294"/>
    <mergeCell ref="C293:D293"/>
    <mergeCell ref="E293:F293"/>
    <mergeCell ref="G293:H293"/>
    <mergeCell ref="I293:J293"/>
    <mergeCell ref="K293:L293"/>
    <mergeCell ref="M293:N293"/>
    <mergeCell ref="O293:Q293"/>
    <mergeCell ref="R293:T293"/>
    <mergeCell ref="U293:W293"/>
    <mergeCell ref="X291:Y291"/>
    <mergeCell ref="Z291:AB291"/>
    <mergeCell ref="AC291:AE291"/>
    <mergeCell ref="AF291:AH291"/>
    <mergeCell ref="AI291:AK291"/>
    <mergeCell ref="AL291:AN291"/>
    <mergeCell ref="AO291:AQ291"/>
    <mergeCell ref="C292:D292"/>
    <mergeCell ref="E292:F292"/>
    <mergeCell ref="G292:H292"/>
    <mergeCell ref="I292:J292"/>
    <mergeCell ref="K292:L292"/>
    <mergeCell ref="M292:N292"/>
    <mergeCell ref="O292:Q292"/>
    <mergeCell ref="R292:T292"/>
    <mergeCell ref="U292:W292"/>
    <mergeCell ref="X292:Y292"/>
    <mergeCell ref="Z292:AB292"/>
    <mergeCell ref="AC292:AE292"/>
    <mergeCell ref="AF292:AH292"/>
    <mergeCell ref="AI292:AK292"/>
    <mergeCell ref="AL292:AN292"/>
    <mergeCell ref="AO292:AQ292"/>
    <mergeCell ref="C291:D291"/>
    <mergeCell ref="E291:F291"/>
    <mergeCell ref="G291:H291"/>
    <mergeCell ref="I291:J291"/>
    <mergeCell ref="K291:L291"/>
    <mergeCell ref="M291:N291"/>
    <mergeCell ref="O291:Q291"/>
    <mergeCell ref="R291:T291"/>
    <mergeCell ref="U291:W291"/>
    <mergeCell ref="Z289:AB289"/>
    <mergeCell ref="AC289:AE289"/>
    <mergeCell ref="AF289:AH289"/>
    <mergeCell ref="AI289:AK289"/>
    <mergeCell ref="AL289:AN289"/>
    <mergeCell ref="AO289:AQ289"/>
    <mergeCell ref="C290:D290"/>
    <mergeCell ref="E290:F290"/>
    <mergeCell ref="G290:H290"/>
    <mergeCell ref="I290:J290"/>
    <mergeCell ref="K290:L290"/>
    <mergeCell ref="M290:N290"/>
    <mergeCell ref="O290:Q290"/>
    <mergeCell ref="R290:T290"/>
    <mergeCell ref="U290:W290"/>
    <mergeCell ref="X290:Y290"/>
    <mergeCell ref="Z290:AB290"/>
    <mergeCell ref="AC290:AE290"/>
    <mergeCell ref="AF290:AH290"/>
    <mergeCell ref="AI290:AK290"/>
    <mergeCell ref="AL290:AN290"/>
    <mergeCell ref="AO290:AQ290"/>
    <mergeCell ref="E289:F289"/>
    <mergeCell ref="G289:H289"/>
    <mergeCell ref="I289:J289"/>
    <mergeCell ref="K289:L289"/>
    <mergeCell ref="M289:N289"/>
    <mergeCell ref="O289:Q289"/>
    <mergeCell ref="R289:T289"/>
    <mergeCell ref="U289:W289"/>
    <mergeCell ref="X289:Y289"/>
    <mergeCell ref="X285:Y285"/>
    <mergeCell ref="Z285:AB285"/>
    <mergeCell ref="AC285:AE285"/>
    <mergeCell ref="AF285:AH285"/>
    <mergeCell ref="AI285:AK285"/>
    <mergeCell ref="AL285:AN285"/>
    <mergeCell ref="AO285:AQ285"/>
    <mergeCell ref="C288:D288"/>
    <mergeCell ref="E288:F288"/>
    <mergeCell ref="G288:H288"/>
    <mergeCell ref="I288:J288"/>
    <mergeCell ref="K288:L288"/>
    <mergeCell ref="M288:N288"/>
    <mergeCell ref="O288:Q288"/>
    <mergeCell ref="R288:T288"/>
    <mergeCell ref="U288:W288"/>
    <mergeCell ref="X288:Y288"/>
    <mergeCell ref="Z288:AB288"/>
    <mergeCell ref="AC288:AE288"/>
    <mergeCell ref="AF288:AH288"/>
    <mergeCell ref="AI288:AK288"/>
    <mergeCell ref="AL288:AN288"/>
    <mergeCell ref="AO288:AQ288"/>
    <mergeCell ref="C285:D285"/>
    <mergeCell ref="E285:F285"/>
    <mergeCell ref="G285:H285"/>
    <mergeCell ref="I285:J285"/>
    <mergeCell ref="K285:L285"/>
    <mergeCell ref="M285:N285"/>
    <mergeCell ref="O285:Q285"/>
    <mergeCell ref="R285:T285"/>
    <mergeCell ref="U285:W285"/>
    <mergeCell ref="X283:Y283"/>
    <mergeCell ref="Z283:AB283"/>
    <mergeCell ref="AC283:AE283"/>
    <mergeCell ref="AF283:AH283"/>
    <mergeCell ref="AI283:AK283"/>
    <mergeCell ref="AL283:AN283"/>
    <mergeCell ref="AO283:AQ283"/>
    <mergeCell ref="C284:D284"/>
    <mergeCell ref="E284:F284"/>
    <mergeCell ref="G284:H284"/>
    <mergeCell ref="I284:J284"/>
    <mergeCell ref="K284:L284"/>
    <mergeCell ref="M284:N284"/>
    <mergeCell ref="O284:Q284"/>
    <mergeCell ref="R284:T284"/>
    <mergeCell ref="U284:W284"/>
    <mergeCell ref="X284:Y284"/>
    <mergeCell ref="Z284:AB284"/>
    <mergeCell ref="AC284:AE284"/>
    <mergeCell ref="AF284:AH284"/>
    <mergeCell ref="AI284:AK284"/>
    <mergeCell ref="AL284:AN284"/>
    <mergeCell ref="AO284:AQ284"/>
    <mergeCell ref="C283:D283"/>
    <mergeCell ref="E283:F283"/>
    <mergeCell ref="G283:H283"/>
    <mergeCell ref="I283:J283"/>
    <mergeCell ref="K283:L283"/>
    <mergeCell ref="M283:N283"/>
    <mergeCell ref="O283:Q283"/>
    <mergeCell ref="R283:T283"/>
    <mergeCell ref="U283:W283"/>
    <mergeCell ref="X281:Y281"/>
    <mergeCell ref="Z281:AB281"/>
    <mergeCell ref="AC281:AE281"/>
    <mergeCell ref="AF281:AH281"/>
    <mergeCell ref="AI281:AK281"/>
    <mergeCell ref="AL281:AN281"/>
    <mergeCell ref="AO281:AQ281"/>
    <mergeCell ref="C282:D282"/>
    <mergeCell ref="E282:F282"/>
    <mergeCell ref="G282:H282"/>
    <mergeCell ref="I282:J282"/>
    <mergeCell ref="K282:L282"/>
    <mergeCell ref="M282:N282"/>
    <mergeCell ref="O282:Q282"/>
    <mergeCell ref="R282:T282"/>
    <mergeCell ref="U282:W282"/>
    <mergeCell ref="X282:Y282"/>
    <mergeCell ref="Z282:AB282"/>
    <mergeCell ref="AC282:AE282"/>
    <mergeCell ref="AF282:AH282"/>
    <mergeCell ref="AI282:AK282"/>
    <mergeCell ref="AL282:AN282"/>
    <mergeCell ref="AO282:AQ282"/>
    <mergeCell ref="C281:D281"/>
    <mergeCell ref="E281:F281"/>
    <mergeCell ref="G281:H281"/>
    <mergeCell ref="I281:J281"/>
    <mergeCell ref="K281:L281"/>
    <mergeCell ref="M281:N281"/>
    <mergeCell ref="O281:Q281"/>
    <mergeCell ref="R281:T281"/>
    <mergeCell ref="U281:W281"/>
    <mergeCell ref="X279:Y279"/>
    <mergeCell ref="Z279:AB279"/>
    <mergeCell ref="AC279:AE279"/>
    <mergeCell ref="AF279:AH279"/>
    <mergeCell ref="AI279:AK279"/>
    <mergeCell ref="AL279:AN279"/>
    <mergeCell ref="AO279:AQ279"/>
    <mergeCell ref="C280:D280"/>
    <mergeCell ref="E280:F280"/>
    <mergeCell ref="G280:H280"/>
    <mergeCell ref="I280:J280"/>
    <mergeCell ref="K280:L280"/>
    <mergeCell ref="M280:N280"/>
    <mergeCell ref="O280:Q280"/>
    <mergeCell ref="R280:T280"/>
    <mergeCell ref="U280:W280"/>
    <mergeCell ref="X280:Y280"/>
    <mergeCell ref="Z280:AB280"/>
    <mergeCell ref="AC280:AE280"/>
    <mergeCell ref="AF280:AH280"/>
    <mergeCell ref="AI280:AK280"/>
    <mergeCell ref="AL280:AN280"/>
    <mergeCell ref="AO280:AQ280"/>
    <mergeCell ref="C279:D279"/>
    <mergeCell ref="E279:F279"/>
    <mergeCell ref="G279:H279"/>
    <mergeCell ref="I279:J279"/>
    <mergeCell ref="K279:L279"/>
    <mergeCell ref="M279:N279"/>
    <mergeCell ref="O279:Q279"/>
    <mergeCell ref="R279:T279"/>
    <mergeCell ref="U279:W279"/>
    <mergeCell ref="X277:Y277"/>
    <mergeCell ref="Z277:AB277"/>
    <mergeCell ref="AC277:AE277"/>
    <mergeCell ref="AF277:AH277"/>
    <mergeCell ref="AI277:AK277"/>
    <mergeCell ref="AL277:AN277"/>
    <mergeCell ref="AO277:AQ277"/>
    <mergeCell ref="C278:D278"/>
    <mergeCell ref="E278:F278"/>
    <mergeCell ref="G278:H278"/>
    <mergeCell ref="I278:J278"/>
    <mergeCell ref="K278:L278"/>
    <mergeCell ref="M278:N278"/>
    <mergeCell ref="O278:Q278"/>
    <mergeCell ref="R278:T278"/>
    <mergeCell ref="U278:W278"/>
    <mergeCell ref="X278:Y278"/>
    <mergeCell ref="Z278:AB278"/>
    <mergeCell ref="AC278:AE278"/>
    <mergeCell ref="AF278:AH278"/>
    <mergeCell ref="AI278:AK278"/>
    <mergeCell ref="AL278:AN278"/>
    <mergeCell ref="AO278:AQ278"/>
    <mergeCell ref="C277:D277"/>
    <mergeCell ref="E277:F277"/>
    <mergeCell ref="G277:H277"/>
    <mergeCell ref="I277:J277"/>
    <mergeCell ref="K277:L277"/>
    <mergeCell ref="M277:N277"/>
    <mergeCell ref="O277:Q277"/>
    <mergeCell ref="R277:T277"/>
    <mergeCell ref="U277:W277"/>
    <mergeCell ref="X275:Y275"/>
    <mergeCell ref="Z275:AB275"/>
    <mergeCell ref="AC275:AE275"/>
    <mergeCell ref="AF275:AH275"/>
    <mergeCell ref="AI275:AK275"/>
    <mergeCell ref="AL275:AN275"/>
    <mergeCell ref="AO275:AQ275"/>
    <mergeCell ref="C276:D276"/>
    <mergeCell ref="E276:F276"/>
    <mergeCell ref="G276:H276"/>
    <mergeCell ref="I276:J276"/>
    <mergeCell ref="K276:L276"/>
    <mergeCell ref="M276:N276"/>
    <mergeCell ref="O276:Q276"/>
    <mergeCell ref="R276:T276"/>
    <mergeCell ref="U276:W276"/>
    <mergeCell ref="X276:Y276"/>
    <mergeCell ref="Z276:AB276"/>
    <mergeCell ref="AC276:AE276"/>
    <mergeCell ref="AF276:AH276"/>
    <mergeCell ref="AI276:AK276"/>
    <mergeCell ref="AL276:AN276"/>
    <mergeCell ref="AO276:AQ276"/>
    <mergeCell ref="C275:D275"/>
    <mergeCell ref="E275:F275"/>
    <mergeCell ref="G275:H275"/>
    <mergeCell ref="I275:J275"/>
    <mergeCell ref="K275:L275"/>
    <mergeCell ref="M275:N275"/>
    <mergeCell ref="O275:Q275"/>
    <mergeCell ref="R275:T275"/>
    <mergeCell ref="U275:W275"/>
    <mergeCell ref="AC273:AE273"/>
    <mergeCell ref="AF273:AH273"/>
    <mergeCell ref="AI273:AK273"/>
    <mergeCell ref="AL273:AN273"/>
    <mergeCell ref="AO273:AQ273"/>
    <mergeCell ref="C274:D274"/>
    <mergeCell ref="E274:F274"/>
    <mergeCell ref="G274:H274"/>
    <mergeCell ref="I274:J274"/>
    <mergeCell ref="K274:L274"/>
    <mergeCell ref="M274:N274"/>
    <mergeCell ref="O274:Q274"/>
    <mergeCell ref="R274:T274"/>
    <mergeCell ref="U274:W274"/>
    <mergeCell ref="X274:Y274"/>
    <mergeCell ref="Z274:AB274"/>
    <mergeCell ref="AC274:AE274"/>
    <mergeCell ref="AF274:AH274"/>
    <mergeCell ref="AI274:AK274"/>
    <mergeCell ref="AL274:AN274"/>
    <mergeCell ref="AO274:AQ274"/>
    <mergeCell ref="G273:H273"/>
    <mergeCell ref="I273:J273"/>
    <mergeCell ref="K273:L273"/>
    <mergeCell ref="M273:N273"/>
    <mergeCell ref="O273:Q273"/>
    <mergeCell ref="R273:T273"/>
    <mergeCell ref="U273:W273"/>
    <mergeCell ref="X273:Y273"/>
    <mergeCell ref="Z273:AB273"/>
    <mergeCell ref="X354:Y354"/>
    <mergeCell ref="Z354:AB354"/>
    <mergeCell ref="AC354:AE354"/>
    <mergeCell ref="AF354:AH354"/>
    <mergeCell ref="AI354:AK354"/>
    <mergeCell ref="AL354:AN354"/>
    <mergeCell ref="AO354:AQ354"/>
    <mergeCell ref="C355:D355"/>
    <mergeCell ref="E355:F355"/>
    <mergeCell ref="G355:H355"/>
    <mergeCell ref="I355:J355"/>
    <mergeCell ref="K355:L355"/>
    <mergeCell ref="M355:N355"/>
    <mergeCell ref="O355:Q355"/>
    <mergeCell ref="R355:T355"/>
    <mergeCell ref="U355:W355"/>
    <mergeCell ref="X355:Y355"/>
    <mergeCell ref="Z355:AB355"/>
    <mergeCell ref="AC355:AE355"/>
    <mergeCell ref="AF355:AH355"/>
    <mergeCell ref="AI355:AK355"/>
    <mergeCell ref="AL355:AN355"/>
    <mergeCell ref="AO355:AQ355"/>
    <mergeCell ref="C354:D354"/>
    <mergeCell ref="E354:F354"/>
    <mergeCell ref="G354:H354"/>
    <mergeCell ref="I354:J354"/>
    <mergeCell ref="K354:L354"/>
    <mergeCell ref="M354:N354"/>
    <mergeCell ref="O354:Q354"/>
    <mergeCell ref="R354:T354"/>
    <mergeCell ref="U354:W354"/>
    <mergeCell ref="X352:Y352"/>
    <mergeCell ref="Z352:AB352"/>
    <mergeCell ref="AC352:AE352"/>
    <mergeCell ref="AF352:AH352"/>
    <mergeCell ref="AI352:AK352"/>
    <mergeCell ref="AL352:AN352"/>
    <mergeCell ref="AO352:AQ352"/>
    <mergeCell ref="C353:D353"/>
    <mergeCell ref="E353:F353"/>
    <mergeCell ref="G353:H353"/>
    <mergeCell ref="I353:J353"/>
    <mergeCell ref="K353:L353"/>
    <mergeCell ref="M353:N353"/>
    <mergeCell ref="O353:Q353"/>
    <mergeCell ref="R353:T353"/>
    <mergeCell ref="U353:W353"/>
    <mergeCell ref="X353:Y353"/>
    <mergeCell ref="Z353:AB353"/>
    <mergeCell ref="AC353:AE353"/>
    <mergeCell ref="AF353:AH353"/>
    <mergeCell ref="AI353:AK353"/>
    <mergeCell ref="AL353:AN353"/>
    <mergeCell ref="AO353:AQ353"/>
    <mergeCell ref="C352:D352"/>
    <mergeCell ref="E352:F352"/>
    <mergeCell ref="G352:H352"/>
    <mergeCell ref="I352:J352"/>
    <mergeCell ref="K352:L352"/>
    <mergeCell ref="M352:N352"/>
    <mergeCell ref="O352:Q352"/>
    <mergeCell ref="R352:T352"/>
    <mergeCell ref="U352:W352"/>
    <mergeCell ref="X350:Y350"/>
    <mergeCell ref="Z350:AB350"/>
    <mergeCell ref="AC350:AE350"/>
    <mergeCell ref="AF350:AH350"/>
    <mergeCell ref="AI350:AK350"/>
    <mergeCell ref="AL350:AN350"/>
    <mergeCell ref="AO350:AQ350"/>
    <mergeCell ref="C351:D351"/>
    <mergeCell ref="E351:F351"/>
    <mergeCell ref="G351:H351"/>
    <mergeCell ref="I351:J351"/>
    <mergeCell ref="K351:L351"/>
    <mergeCell ref="M351:N351"/>
    <mergeCell ref="O351:Q351"/>
    <mergeCell ref="R351:T351"/>
    <mergeCell ref="U351:W351"/>
    <mergeCell ref="X351:Y351"/>
    <mergeCell ref="Z351:AB351"/>
    <mergeCell ref="AC351:AE351"/>
    <mergeCell ref="AF351:AH351"/>
    <mergeCell ref="AI351:AK351"/>
    <mergeCell ref="AL351:AN351"/>
    <mergeCell ref="AO351:AQ351"/>
    <mergeCell ref="C350:D350"/>
    <mergeCell ref="E350:F350"/>
    <mergeCell ref="G350:H350"/>
    <mergeCell ref="I350:J350"/>
    <mergeCell ref="K350:L350"/>
    <mergeCell ref="M350:N350"/>
    <mergeCell ref="O350:Q350"/>
    <mergeCell ref="R350:T350"/>
    <mergeCell ref="U350:W350"/>
    <mergeCell ref="X348:Y348"/>
    <mergeCell ref="Z348:AB348"/>
    <mergeCell ref="AC348:AE348"/>
    <mergeCell ref="AF348:AH348"/>
    <mergeCell ref="AI348:AK348"/>
    <mergeCell ref="AL348:AN348"/>
    <mergeCell ref="AO348:AQ348"/>
    <mergeCell ref="C349:D349"/>
    <mergeCell ref="E349:F349"/>
    <mergeCell ref="G349:H349"/>
    <mergeCell ref="I349:J349"/>
    <mergeCell ref="K349:L349"/>
    <mergeCell ref="M349:N349"/>
    <mergeCell ref="O349:Q349"/>
    <mergeCell ref="R349:T349"/>
    <mergeCell ref="U349:W349"/>
    <mergeCell ref="X349:Y349"/>
    <mergeCell ref="Z349:AB349"/>
    <mergeCell ref="AC349:AE349"/>
    <mergeCell ref="AF349:AH349"/>
    <mergeCell ref="AI349:AK349"/>
    <mergeCell ref="AL349:AN349"/>
    <mergeCell ref="AO349:AQ349"/>
    <mergeCell ref="C348:D348"/>
    <mergeCell ref="E348:F348"/>
    <mergeCell ref="G348:H348"/>
    <mergeCell ref="I348:J348"/>
    <mergeCell ref="K348:L348"/>
    <mergeCell ref="M348:N348"/>
    <mergeCell ref="O348:Q348"/>
    <mergeCell ref="R348:T348"/>
    <mergeCell ref="U348:W348"/>
    <mergeCell ref="X346:Y346"/>
    <mergeCell ref="Z346:AB346"/>
    <mergeCell ref="AC346:AE346"/>
    <mergeCell ref="AF346:AH346"/>
    <mergeCell ref="AI346:AK346"/>
    <mergeCell ref="AL346:AN346"/>
    <mergeCell ref="AO346:AQ346"/>
    <mergeCell ref="C347:D347"/>
    <mergeCell ref="E347:F347"/>
    <mergeCell ref="G347:H347"/>
    <mergeCell ref="I347:J347"/>
    <mergeCell ref="K347:L347"/>
    <mergeCell ref="M347:N347"/>
    <mergeCell ref="O347:Q347"/>
    <mergeCell ref="R347:T347"/>
    <mergeCell ref="U347:W347"/>
    <mergeCell ref="X347:Y347"/>
    <mergeCell ref="Z347:AB347"/>
    <mergeCell ref="AC347:AE347"/>
    <mergeCell ref="AF347:AH347"/>
    <mergeCell ref="AI347:AK347"/>
    <mergeCell ref="AL347:AN347"/>
    <mergeCell ref="AO347:AQ347"/>
    <mergeCell ref="C346:D346"/>
    <mergeCell ref="E346:F346"/>
    <mergeCell ref="G346:H346"/>
    <mergeCell ref="I346:J346"/>
    <mergeCell ref="K346:L346"/>
    <mergeCell ref="M346:N346"/>
    <mergeCell ref="O346:Q346"/>
    <mergeCell ref="R346:T346"/>
    <mergeCell ref="U346:W346"/>
    <mergeCell ref="X287:Y287"/>
    <mergeCell ref="Z287:AB287"/>
    <mergeCell ref="AC287:AE287"/>
    <mergeCell ref="AF287:AH287"/>
    <mergeCell ref="AI287:AK287"/>
    <mergeCell ref="AL287:AN287"/>
    <mergeCell ref="AO287:AQ287"/>
    <mergeCell ref="C345:D345"/>
    <mergeCell ref="E345:F345"/>
    <mergeCell ref="G345:H345"/>
    <mergeCell ref="I345:J345"/>
    <mergeCell ref="K345:L345"/>
    <mergeCell ref="M345:N345"/>
    <mergeCell ref="O345:Q345"/>
    <mergeCell ref="R345:T345"/>
    <mergeCell ref="U345:W345"/>
    <mergeCell ref="X345:Y345"/>
    <mergeCell ref="Z345:AB345"/>
    <mergeCell ref="AC345:AE345"/>
    <mergeCell ref="AF345:AH345"/>
    <mergeCell ref="AI345:AK345"/>
    <mergeCell ref="AL345:AN345"/>
    <mergeCell ref="AO345:AQ345"/>
    <mergeCell ref="C289:D289"/>
    <mergeCell ref="C287:D287"/>
    <mergeCell ref="E287:F287"/>
    <mergeCell ref="G287:H287"/>
    <mergeCell ref="I287:J287"/>
    <mergeCell ref="K287:L287"/>
    <mergeCell ref="M287:N287"/>
    <mergeCell ref="O287:Q287"/>
    <mergeCell ref="R287:T287"/>
    <mergeCell ref="U287:W287"/>
    <mergeCell ref="Z272:AB272"/>
    <mergeCell ref="AC272:AE272"/>
    <mergeCell ref="AF272:AH272"/>
    <mergeCell ref="AI272:AK272"/>
    <mergeCell ref="AL272:AN272"/>
    <mergeCell ref="AO272:AQ272"/>
    <mergeCell ref="C286:D286"/>
    <mergeCell ref="E286:F286"/>
    <mergeCell ref="G286:H286"/>
    <mergeCell ref="I286:J286"/>
    <mergeCell ref="K286:L286"/>
    <mergeCell ref="M286:N286"/>
    <mergeCell ref="O286:Q286"/>
    <mergeCell ref="R286:T286"/>
    <mergeCell ref="U286:W286"/>
    <mergeCell ref="X286:Y286"/>
    <mergeCell ref="Z286:AB286"/>
    <mergeCell ref="AC286:AE286"/>
    <mergeCell ref="AF286:AH286"/>
    <mergeCell ref="AI286:AK286"/>
    <mergeCell ref="AL286:AN286"/>
    <mergeCell ref="AO286:AQ286"/>
    <mergeCell ref="C273:D273"/>
    <mergeCell ref="E273:F273"/>
    <mergeCell ref="E272:F272"/>
    <mergeCell ref="G272:H272"/>
    <mergeCell ref="I272:J272"/>
    <mergeCell ref="K272:L272"/>
    <mergeCell ref="M272:N272"/>
    <mergeCell ref="O272:Q272"/>
    <mergeCell ref="R272:T272"/>
    <mergeCell ref="U272:W272"/>
    <mergeCell ref="X272:Y272"/>
    <mergeCell ref="X358:Y358"/>
    <mergeCell ref="Z358:AB358"/>
    <mergeCell ref="AC358:AE358"/>
    <mergeCell ref="AF358:AH358"/>
    <mergeCell ref="AI358:AK358"/>
    <mergeCell ref="AL358:AN358"/>
    <mergeCell ref="AO358:AQ358"/>
    <mergeCell ref="C271:D271"/>
    <mergeCell ref="E271:F271"/>
    <mergeCell ref="G271:H271"/>
    <mergeCell ref="I271:J271"/>
    <mergeCell ref="K271:L271"/>
    <mergeCell ref="M271:N271"/>
    <mergeCell ref="O271:Q271"/>
    <mergeCell ref="R271:T271"/>
    <mergeCell ref="U271:W271"/>
    <mergeCell ref="X271:Y271"/>
    <mergeCell ref="Z271:AB271"/>
    <mergeCell ref="AC271:AE271"/>
    <mergeCell ref="AF271:AH271"/>
    <mergeCell ref="AI271:AK271"/>
    <mergeCell ref="AL271:AN271"/>
    <mergeCell ref="AO271:AQ271"/>
    <mergeCell ref="C272:D272"/>
    <mergeCell ref="C358:D358"/>
    <mergeCell ref="E358:F358"/>
    <mergeCell ref="G358:H358"/>
    <mergeCell ref="I358:J358"/>
    <mergeCell ref="K358:L358"/>
    <mergeCell ref="M358:N358"/>
    <mergeCell ref="O358:Q358"/>
    <mergeCell ref="R358:T358"/>
    <mergeCell ref="U358:W358"/>
    <mergeCell ref="X356:Y356"/>
    <mergeCell ref="Z356:AB356"/>
    <mergeCell ref="AC356:AE356"/>
    <mergeCell ref="AF356:AH356"/>
    <mergeCell ref="AI356:AK356"/>
    <mergeCell ref="AL356:AN356"/>
    <mergeCell ref="AO356:AQ356"/>
    <mergeCell ref="C357:D357"/>
    <mergeCell ref="E357:F357"/>
    <mergeCell ref="G357:H357"/>
    <mergeCell ref="I357:J357"/>
    <mergeCell ref="K357:L357"/>
    <mergeCell ref="M357:N357"/>
    <mergeCell ref="O357:Q357"/>
    <mergeCell ref="R357:T357"/>
    <mergeCell ref="U357:W357"/>
    <mergeCell ref="X357:Y357"/>
    <mergeCell ref="Z357:AB357"/>
    <mergeCell ref="AC357:AE357"/>
    <mergeCell ref="AF357:AH357"/>
    <mergeCell ref="AI357:AK357"/>
    <mergeCell ref="AL357:AN357"/>
    <mergeCell ref="AO357:AQ357"/>
    <mergeCell ref="C356:D356"/>
    <mergeCell ref="E356:F356"/>
    <mergeCell ref="G356:H356"/>
    <mergeCell ref="I356:J356"/>
    <mergeCell ref="K356:L356"/>
    <mergeCell ref="M356:N356"/>
    <mergeCell ref="O356:Q356"/>
    <mergeCell ref="R356:T356"/>
    <mergeCell ref="U356:W356"/>
    <mergeCell ref="X269:Y269"/>
    <mergeCell ref="Z269:AB269"/>
    <mergeCell ref="AC269:AE269"/>
    <mergeCell ref="AF269:AH269"/>
    <mergeCell ref="AI269:AK269"/>
    <mergeCell ref="AL269:AN269"/>
    <mergeCell ref="AO269:AQ269"/>
    <mergeCell ref="C270:D270"/>
    <mergeCell ref="E270:F270"/>
    <mergeCell ref="G270:H270"/>
    <mergeCell ref="I270:J270"/>
    <mergeCell ref="K270:L270"/>
    <mergeCell ref="M270:N270"/>
    <mergeCell ref="O270:Q270"/>
    <mergeCell ref="R270:T270"/>
    <mergeCell ref="U270:W270"/>
    <mergeCell ref="X270:Y270"/>
    <mergeCell ref="Z270:AB270"/>
    <mergeCell ref="AC270:AE270"/>
    <mergeCell ref="AF270:AH270"/>
    <mergeCell ref="AI270:AK270"/>
    <mergeCell ref="AL270:AN270"/>
    <mergeCell ref="AO270:AQ270"/>
    <mergeCell ref="C269:D269"/>
    <mergeCell ref="E269:F269"/>
    <mergeCell ref="G269:H269"/>
    <mergeCell ref="I269:J269"/>
    <mergeCell ref="K269:L269"/>
    <mergeCell ref="M269:N269"/>
    <mergeCell ref="O269:Q269"/>
    <mergeCell ref="R269:T269"/>
    <mergeCell ref="U269:W269"/>
    <mergeCell ref="X267:Y267"/>
    <mergeCell ref="Z267:AB267"/>
    <mergeCell ref="AC267:AE267"/>
    <mergeCell ref="AF267:AH267"/>
    <mergeCell ref="AI267:AK267"/>
    <mergeCell ref="AL267:AN267"/>
    <mergeCell ref="AO267:AQ267"/>
    <mergeCell ref="C268:D268"/>
    <mergeCell ref="E268:F268"/>
    <mergeCell ref="G268:H268"/>
    <mergeCell ref="I268:J268"/>
    <mergeCell ref="K268:L268"/>
    <mergeCell ref="M268:N268"/>
    <mergeCell ref="O268:Q268"/>
    <mergeCell ref="R268:T268"/>
    <mergeCell ref="U268:W268"/>
    <mergeCell ref="X268:Y268"/>
    <mergeCell ref="Z268:AB268"/>
    <mergeCell ref="AC268:AE268"/>
    <mergeCell ref="AF268:AH268"/>
    <mergeCell ref="AI268:AK268"/>
    <mergeCell ref="AL268:AN268"/>
    <mergeCell ref="AO268:AQ268"/>
    <mergeCell ref="C267:D267"/>
    <mergeCell ref="E267:F267"/>
    <mergeCell ref="G267:H267"/>
    <mergeCell ref="I267:J267"/>
    <mergeCell ref="K267:L267"/>
    <mergeCell ref="M267:N267"/>
    <mergeCell ref="O267:Q267"/>
    <mergeCell ref="R267:T267"/>
    <mergeCell ref="U267:W267"/>
    <mergeCell ref="X265:Y265"/>
    <mergeCell ref="Z265:AB265"/>
    <mergeCell ref="AC265:AE265"/>
    <mergeCell ref="AF265:AH265"/>
    <mergeCell ref="AI265:AK265"/>
    <mergeCell ref="AL265:AN265"/>
    <mergeCell ref="AO265:AQ265"/>
    <mergeCell ref="C266:D266"/>
    <mergeCell ref="E266:F266"/>
    <mergeCell ref="G266:H266"/>
    <mergeCell ref="I266:J266"/>
    <mergeCell ref="K266:L266"/>
    <mergeCell ref="M266:N266"/>
    <mergeCell ref="O266:Q266"/>
    <mergeCell ref="R266:T266"/>
    <mergeCell ref="U266:W266"/>
    <mergeCell ref="X266:Y266"/>
    <mergeCell ref="Z266:AB266"/>
    <mergeCell ref="AC266:AE266"/>
    <mergeCell ref="AF266:AH266"/>
    <mergeCell ref="AI266:AK266"/>
    <mergeCell ref="AL266:AN266"/>
    <mergeCell ref="AO266:AQ266"/>
    <mergeCell ref="C265:D265"/>
    <mergeCell ref="E265:F265"/>
    <mergeCell ref="G265:H265"/>
    <mergeCell ref="I265:J265"/>
    <mergeCell ref="K265:L265"/>
    <mergeCell ref="M265:N265"/>
    <mergeCell ref="O265:Q265"/>
    <mergeCell ref="R265:T265"/>
    <mergeCell ref="U265:W265"/>
    <mergeCell ref="X263:Y263"/>
    <mergeCell ref="Z263:AB263"/>
    <mergeCell ref="AC263:AE263"/>
    <mergeCell ref="AF263:AH263"/>
    <mergeCell ref="AI263:AK263"/>
    <mergeCell ref="AL263:AN263"/>
    <mergeCell ref="AO263:AQ263"/>
    <mergeCell ref="C264:D264"/>
    <mergeCell ref="E264:F264"/>
    <mergeCell ref="G264:H264"/>
    <mergeCell ref="I264:J264"/>
    <mergeCell ref="K264:L264"/>
    <mergeCell ref="M264:N264"/>
    <mergeCell ref="O264:Q264"/>
    <mergeCell ref="R264:T264"/>
    <mergeCell ref="U264:W264"/>
    <mergeCell ref="X264:Y264"/>
    <mergeCell ref="Z264:AB264"/>
    <mergeCell ref="AC264:AE264"/>
    <mergeCell ref="AF264:AH264"/>
    <mergeCell ref="AI264:AK264"/>
    <mergeCell ref="AL264:AN264"/>
    <mergeCell ref="AO264:AQ264"/>
    <mergeCell ref="C263:D263"/>
    <mergeCell ref="E263:F263"/>
    <mergeCell ref="G263:H263"/>
    <mergeCell ref="I263:J263"/>
    <mergeCell ref="K263:L263"/>
    <mergeCell ref="M263:N263"/>
    <mergeCell ref="O263:Q263"/>
    <mergeCell ref="R263:T263"/>
    <mergeCell ref="U263:W263"/>
    <mergeCell ref="X261:Y261"/>
    <mergeCell ref="Z261:AB261"/>
    <mergeCell ref="AC261:AE261"/>
    <mergeCell ref="AF261:AH261"/>
    <mergeCell ref="AI261:AK261"/>
    <mergeCell ref="AL261:AN261"/>
    <mergeCell ref="AO261:AQ261"/>
    <mergeCell ref="C262:D262"/>
    <mergeCell ref="E262:F262"/>
    <mergeCell ref="G262:H262"/>
    <mergeCell ref="I262:J262"/>
    <mergeCell ref="K262:L262"/>
    <mergeCell ref="M262:N262"/>
    <mergeCell ref="O262:Q262"/>
    <mergeCell ref="R262:T262"/>
    <mergeCell ref="U262:W262"/>
    <mergeCell ref="X262:Y262"/>
    <mergeCell ref="Z262:AB262"/>
    <mergeCell ref="AC262:AE262"/>
    <mergeCell ref="AF262:AH262"/>
    <mergeCell ref="AI262:AK262"/>
    <mergeCell ref="AL262:AN262"/>
    <mergeCell ref="AO262:AQ262"/>
    <mergeCell ref="C261:D261"/>
    <mergeCell ref="E261:F261"/>
    <mergeCell ref="G261:H261"/>
    <mergeCell ref="I261:J261"/>
    <mergeCell ref="K261:L261"/>
    <mergeCell ref="M261:N261"/>
    <mergeCell ref="O261:Q261"/>
    <mergeCell ref="R261:T261"/>
    <mergeCell ref="U261:W261"/>
    <mergeCell ref="Z259:AB259"/>
    <mergeCell ref="AC259:AE259"/>
    <mergeCell ref="AF259:AH259"/>
    <mergeCell ref="AI259:AK259"/>
    <mergeCell ref="AL259:AN259"/>
    <mergeCell ref="AO259:AQ259"/>
    <mergeCell ref="C260:D260"/>
    <mergeCell ref="E260:F260"/>
    <mergeCell ref="G260:H260"/>
    <mergeCell ref="I260:J260"/>
    <mergeCell ref="K260:L260"/>
    <mergeCell ref="M260:N260"/>
    <mergeCell ref="O260:Q260"/>
    <mergeCell ref="R260:T260"/>
    <mergeCell ref="U260:W260"/>
    <mergeCell ref="X260:Y260"/>
    <mergeCell ref="Z260:AB260"/>
    <mergeCell ref="AC260:AE260"/>
    <mergeCell ref="AF260:AH260"/>
    <mergeCell ref="AI260:AK260"/>
    <mergeCell ref="AL260:AN260"/>
    <mergeCell ref="AO260:AQ260"/>
    <mergeCell ref="E259:F259"/>
    <mergeCell ref="G259:H259"/>
    <mergeCell ref="I259:J259"/>
    <mergeCell ref="K259:L259"/>
    <mergeCell ref="M259:N259"/>
    <mergeCell ref="O259:Q259"/>
    <mergeCell ref="R259:T259"/>
    <mergeCell ref="U259:W259"/>
    <mergeCell ref="X259:Y259"/>
    <mergeCell ref="X258:Y258"/>
    <mergeCell ref="Z258:AB258"/>
    <mergeCell ref="AC258:AE258"/>
    <mergeCell ref="AF258:AH258"/>
    <mergeCell ref="AI258:AK258"/>
    <mergeCell ref="AL258:AN258"/>
    <mergeCell ref="AO258:AQ258"/>
    <mergeCell ref="C359:D359"/>
    <mergeCell ref="E359:F359"/>
    <mergeCell ref="G359:H359"/>
    <mergeCell ref="I359:J359"/>
    <mergeCell ref="K359:L359"/>
    <mergeCell ref="M359:N359"/>
    <mergeCell ref="O359:Q359"/>
    <mergeCell ref="R359:T359"/>
    <mergeCell ref="U359:W359"/>
    <mergeCell ref="X359:Y359"/>
    <mergeCell ref="Z359:AB359"/>
    <mergeCell ref="AC359:AE359"/>
    <mergeCell ref="AF359:AH359"/>
    <mergeCell ref="AI359:AK359"/>
    <mergeCell ref="AL359:AN359"/>
    <mergeCell ref="AO359:AQ359"/>
    <mergeCell ref="C259:D259"/>
    <mergeCell ref="C258:D258"/>
    <mergeCell ref="E258:F258"/>
    <mergeCell ref="G258:H258"/>
    <mergeCell ref="I258:J258"/>
    <mergeCell ref="K258:L258"/>
    <mergeCell ref="M258:N258"/>
    <mergeCell ref="O258:Q258"/>
    <mergeCell ref="R258:T258"/>
    <mergeCell ref="U258:W258"/>
    <mergeCell ref="X256:Y256"/>
    <mergeCell ref="Z256:AB256"/>
    <mergeCell ref="AC256:AE256"/>
    <mergeCell ref="AF256:AH256"/>
    <mergeCell ref="AI256:AK256"/>
    <mergeCell ref="AL256:AN256"/>
    <mergeCell ref="AO256:AQ256"/>
    <mergeCell ref="C257:D257"/>
    <mergeCell ref="E257:F257"/>
    <mergeCell ref="G257:H257"/>
    <mergeCell ref="I257:J257"/>
    <mergeCell ref="K257:L257"/>
    <mergeCell ref="M257:N257"/>
    <mergeCell ref="O257:Q257"/>
    <mergeCell ref="R257:T257"/>
    <mergeCell ref="U257:W257"/>
    <mergeCell ref="X257:Y257"/>
    <mergeCell ref="Z257:AB257"/>
    <mergeCell ref="AC257:AE257"/>
    <mergeCell ref="AF257:AH257"/>
    <mergeCell ref="AI257:AK257"/>
    <mergeCell ref="AL257:AN257"/>
    <mergeCell ref="AO257:AQ257"/>
    <mergeCell ref="C256:D256"/>
    <mergeCell ref="E256:F256"/>
    <mergeCell ref="G256:H256"/>
    <mergeCell ref="I256:J256"/>
    <mergeCell ref="K256:L256"/>
    <mergeCell ref="M256:N256"/>
    <mergeCell ref="O256:Q256"/>
    <mergeCell ref="R256:T256"/>
    <mergeCell ref="U256:W256"/>
    <mergeCell ref="X254:Y254"/>
    <mergeCell ref="Z254:AB254"/>
    <mergeCell ref="AC254:AE254"/>
    <mergeCell ref="AF254:AH254"/>
    <mergeCell ref="AI254:AK254"/>
    <mergeCell ref="AL254:AN254"/>
    <mergeCell ref="AO254:AQ254"/>
    <mergeCell ref="C255:D255"/>
    <mergeCell ref="E255:F255"/>
    <mergeCell ref="G255:H255"/>
    <mergeCell ref="I255:J255"/>
    <mergeCell ref="K255:L255"/>
    <mergeCell ref="M255:N255"/>
    <mergeCell ref="O255:Q255"/>
    <mergeCell ref="R255:T255"/>
    <mergeCell ref="U255:W255"/>
    <mergeCell ref="X255:Y255"/>
    <mergeCell ref="Z255:AB255"/>
    <mergeCell ref="AC255:AE255"/>
    <mergeCell ref="AF255:AH255"/>
    <mergeCell ref="AI255:AK255"/>
    <mergeCell ref="AL255:AN255"/>
    <mergeCell ref="AO255:AQ255"/>
    <mergeCell ref="C254:D254"/>
    <mergeCell ref="E254:F254"/>
    <mergeCell ref="G254:H254"/>
    <mergeCell ref="I254:J254"/>
    <mergeCell ref="K254:L254"/>
    <mergeCell ref="O253:Q253"/>
    <mergeCell ref="R253:T253"/>
    <mergeCell ref="U253:W253"/>
    <mergeCell ref="X253:Y253"/>
    <mergeCell ref="Z253:AB253"/>
    <mergeCell ref="AC253:AE253"/>
    <mergeCell ref="AF253:AH253"/>
    <mergeCell ref="AI253:AK253"/>
    <mergeCell ref="AL253:AN253"/>
    <mergeCell ref="AO253:AQ253"/>
    <mergeCell ref="K252:L252"/>
    <mergeCell ref="M252:N252"/>
    <mergeCell ref="O252:Q252"/>
    <mergeCell ref="R252:T252"/>
    <mergeCell ref="U252:W252"/>
    <mergeCell ref="X252:Y252"/>
    <mergeCell ref="Z252:AB252"/>
    <mergeCell ref="AC252:AE252"/>
    <mergeCell ref="AF252:AH252"/>
    <mergeCell ref="AL252:AN252"/>
    <mergeCell ref="AO252:AQ252"/>
    <mergeCell ref="B249:B359"/>
    <mergeCell ref="C249:D251"/>
    <mergeCell ref="E249:F251"/>
    <mergeCell ref="G249:H251"/>
    <mergeCell ref="I249:L249"/>
    <mergeCell ref="M249:W249"/>
    <mergeCell ref="I250:J251"/>
    <mergeCell ref="K250:L251"/>
    <mergeCell ref="M250:N251"/>
    <mergeCell ref="O250:Q251"/>
    <mergeCell ref="R250:T251"/>
    <mergeCell ref="U250:W251"/>
    <mergeCell ref="X250:Y251"/>
    <mergeCell ref="Z250:AB251"/>
    <mergeCell ref="AC250:AE251"/>
    <mergeCell ref="AF250:AH251"/>
    <mergeCell ref="AI250:AK251"/>
    <mergeCell ref="C252:D252"/>
    <mergeCell ref="E252:F252"/>
    <mergeCell ref="G252:H252"/>
    <mergeCell ref="I252:J252"/>
    <mergeCell ref="M254:N254"/>
    <mergeCell ref="O254:Q254"/>
    <mergeCell ref="R254:T254"/>
    <mergeCell ref="U254:W254"/>
    <mergeCell ref="AI252:AK252"/>
    <mergeCell ref="C253:D253"/>
    <mergeCell ref="E253:F253"/>
    <mergeCell ref="G253:H253"/>
    <mergeCell ref="I253:J253"/>
    <mergeCell ref="K253:L253"/>
    <mergeCell ref="M253:N253"/>
    <mergeCell ref="BB104:BC104"/>
    <mergeCell ref="AZ105:BA105"/>
    <mergeCell ref="BB105:BC105"/>
    <mergeCell ref="AZ106:BC106"/>
    <mergeCell ref="AZ93:BC93"/>
    <mergeCell ref="AZ94:BC94"/>
    <mergeCell ref="AZ95:BC95"/>
    <mergeCell ref="E124:G125"/>
    <mergeCell ref="H124:H125"/>
    <mergeCell ref="L124:M125"/>
    <mergeCell ref="Q124:S125"/>
    <mergeCell ref="N124:P125"/>
    <mergeCell ref="T124:V125"/>
    <mergeCell ref="AX102:AY102"/>
    <mergeCell ref="AV103:AW103"/>
    <mergeCell ref="L111:N111"/>
    <mergeCell ref="L112:M112"/>
    <mergeCell ref="L113:N113"/>
    <mergeCell ref="L114:N114"/>
    <mergeCell ref="L115:N115"/>
    <mergeCell ref="L116:N116"/>
    <mergeCell ref="L117:N117"/>
    <mergeCell ref="O111:Q111"/>
    <mergeCell ref="O112:P112"/>
    <mergeCell ref="O113:Q113"/>
    <mergeCell ref="O114:Q114"/>
    <mergeCell ref="O115:Q115"/>
    <mergeCell ref="O116:Q116"/>
    <mergeCell ref="O117:Q117"/>
    <mergeCell ref="AN107:AQ107"/>
    <mergeCell ref="AR102:AS102"/>
    <mergeCell ref="AN102:AO102"/>
    <mergeCell ref="AV101:AW101"/>
    <mergeCell ref="AX101:AY101"/>
    <mergeCell ref="AV107:AY107"/>
    <mergeCell ref="AN105:AO105"/>
    <mergeCell ref="AP105:AQ105"/>
    <mergeCell ref="AN106:AQ106"/>
    <mergeCell ref="AR105:AS105"/>
    <mergeCell ref="AZ96:BC96"/>
    <mergeCell ref="AZ98:BC98"/>
    <mergeCell ref="AZ99:BB99"/>
    <mergeCell ref="AZ100:BA100"/>
    <mergeCell ref="BB100:BC100"/>
    <mergeCell ref="AZ101:BA101"/>
    <mergeCell ref="BB101:BC101"/>
    <mergeCell ref="AZ107:BC107"/>
    <mergeCell ref="AV102:AW102"/>
    <mergeCell ref="AR93:AU93"/>
    <mergeCell ref="AR94:AU94"/>
    <mergeCell ref="AR95:AU95"/>
    <mergeCell ref="AR96:AU96"/>
    <mergeCell ref="AR98:AU98"/>
    <mergeCell ref="AR99:AT99"/>
    <mergeCell ref="AR100:AS100"/>
    <mergeCell ref="AT100:AU100"/>
    <mergeCell ref="AT105:AU105"/>
    <mergeCell ref="AR106:AU106"/>
    <mergeCell ref="AR107:AU107"/>
    <mergeCell ref="AZ102:BA102"/>
    <mergeCell ref="BB102:BC102"/>
    <mergeCell ref="AZ103:BA103"/>
    <mergeCell ref="BB103:BC103"/>
    <mergeCell ref="AZ104:BA104"/>
    <mergeCell ref="AR101:AS101"/>
    <mergeCell ref="AT101:AU101"/>
    <mergeCell ref="AR97:AU97"/>
    <mergeCell ref="AR103:AS103"/>
    <mergeCell ref="AT103:AU103"/>
    <mergeCell ref="AR104:AS104"/>
    <mergeCell ref="AT104:AU104"/>
    <mergeCell ref="AN93:AQ93"/>
    <mergeCell ref="AN94:AQ94"/>
    <mergeCell ref="AN95:AQ95"/>
    <mergeCell ref="AN96:AQ96"/>
    <mergeCell ref="AN98:AQ98"/>
    <mergeCell ref="AN99:AP99"/>
    <mergeCell ref="AN100:AO100"/>
    <mergeCell ref="AP100:AQ100"/>
    <mergeCell ref="AN101:AO101"/>
    <mergeCell ref="AP101:AQ101"/>
    <mergeCell ref="AN97:AQ97"/>
    <mergeCell ref="AP102:AQ102"/>
    <mergeCell ref="AN103:AO103"/>
    <mergeCell ref="AP103:AQ103"/>
    <mergeCell ref="AN104:AO104"/>
    <mergeCell ref="AP104:AQ104"/>
    <mergeCell ref="AJ97:AM97"/>
    <mergeCell ref="AJ93:AM93"/>
    <mergeCell ref="AJ94:AM94"/>
    <mergeCell ref="AJ95:AM95"/>
    <mergeCell ref="AJ96:AM96"/>
    <mergeCell ref="AJ98:AM98"/>
    <mergeCell ref="AJ99:AL99"/>
    <mergeCell ref="AJ100:AK100"/>
    <mergeCell ref="AL100:AM100"/>
    <mergeCell ref="AJ101:AK101"/>
    <mergeCell ref="AL101:AM101"/>
    <mergeCell ref="AJ102:AK102"/>
    <mergeCell ref="AL102:AM102"/>
    <mergeCell ref="AJ103:AK103"/>
    <mergeCell ref="AL103:AM103"/>
    <mergeCell ref="AJ104:AK104"/>
    <mergeCell ref="AL104:AM104"/>
    <mergeCell ref="AF93:AI93"/>
    <mergeCell ref="AF94:AI94"/>
    <mergeCell ref="AF95:AI95"/>
    <mergeCell ref="AF96:AI96"/>
    <mergeCell ref="AF98:AI98"/>
    <mergeCell ref="AF99:AH99"/>
    <mergeCell ref="AF100:AG100"/>
    <mergeCell ref="AH100:AI100"/>
    <mergeCell ref="AF101:AG101"/>
    <mergeCell ref="AH101:AI101"/>
    <mergeCell ref="AF97:AI97"/>
    <mergeCell ref="AB93:AE93"/>
    <mergeCell ref="AB94:AE94"/>
    <mergeCell ref="AB95:AE95"/>
    <mergeCell ref="AD100:AE100"/>
    <mergeCell ref="AB106:AE106"/>
    <mergeCell ref="AD101:AE101"/>
    <mergeCell ref="I94:K94"/>
    <mergeCell ref="I95:K95"/>
    <mergeCell ref="I96:K96"/>
    <mergeCell ref="I97:K97"/>
    <mergeCell ref="I98:K98"/>
    <mergeCell ref="I99:K99"/>
    <mergeCell ref="I100:K100"/>
    <mergeCell ref="I102:K102"/>
    <mergeCell ref="V102:AA102"/>
    <mergeCell ref="V103:AA103"/>
    <mergeCell ref="V104:AA104"/>
    <mergeCell ref="V105:AA105"/>
    <mergeCell ref="V106:AA106"/>
    <mergeCell ref="V107:AA107"/>
    <mergeCell ref="AB96:AE96"/>
    <mergeCell ref="AB98:AE98"/>
    <mergeCell ref="AB99:AD99"/>
    <mergeCell ref="AB97:AE97"/>
    <mergeCell ref="AB103:AC103"/>
    <mergeCell ref="AB104:AC104"/>
    <mergeCell ref="AD102:AE102"/>
    <mergeCell ref="AD103:AE103"/>
    <mergeCell ref="AD104:AE104"/>
    <mergeCell ref="AD105:AE105"/>
    <mergeCell ref="U93:U107"/>
    <mergeCell ref="V93:AA93"/>
    <mergeCell ref="V94:AA94"/>
    <mergeCell ref="V95:AA95"/>
    <mergeCell ref="V96:AA96"/>
    <mergeCell ref="V97:AA97"/>
    <mergeCell ref="V98:AA98"/>
    <mergeCell ref="V99:AA99"/>
    <mergeCell ref="B93:C93"/>
    <mergeCell ref="L94:O94"/>
    <mergeCell ref="L95:O95"/>
    <mergeCell ref="L96:O96"/>
    <mergeCell ref="L97:O97"/>
    <mergeCell ref="L98:O98"/>
    <mergeCell ref="L99:O99"/>
    <mergeCell ref="L100:O100"/>
    <mergeCell ref="L101:O101"/>
    <mergeCell ref="I101:K101"/>
    <mergeCell ref="F97:H97"/>
    <mergeCell ref="F98:H98"/>
    <mergeCell ref="C94:E94"/>
    <mergeCell ref="F94:H94"/>
    <mergeCell ref="L104:O104"/>
    <mergeCell ref="L105:O105"/>
    <mergeCell ref="L106:O106"/>
    <mergeCell ref="C95:E95"/>
    <mergeCell ref="C96:E96"/>
    <mergeCell ref="C97:E97"/>
    <mergeCell ref="C98:E98"/>
    <mergeCell ref="C99:E99"/>
    <mergeCell ref="C100:E100"/>
    <mergeCell ref="F95:H95"/>
    <mergeCell ref="K93:M93"/>
    <mergeCell ref="D93:F93"/>
    <mergeCell ref="H93:J93"/>
    <mergeCell ref="N93:R93"/>
    <mergeCell ref="P96:R96"/>
    <mergeCell ref="P97:R97"/>
    <mergeCell ref="P98:R98"/>
    <mergeCell ref="P99:R99"/>
    <mergeCell ref="B94:B107"/>
    <mergeCell ref="C101:E101"/>
    <mergeCell ref="C102:E102"/>
    <mergeCell ref="C103:E103"/>
    <mergeCell ref="C104:E104"/>
    <mergeCell ref="C105:E105"/>
    <mergeCell ref="C106:E106"/>
    <mergeCell ref="C107:E107"/>
    <mergeCell ref="S2:U2"/>
    <mergeCell ref="V2:Y2"/>
    <mergeCell ref="D4:G4"/>
    <mergeCell ref="I4:M4"/>
    <mergeCell ref="N4:R4"/>
    <mergeCell ref="A5:C5"/>
    <mergeCell ref="A6:C6"/>
    <mergeCell ref="A2:C2"/>
    <mergeCell ref="D2:H2"/>
    <mergeCell ref="I2:K2"/>
    <mergeCell ref="A3:C3"/>
    <mergeCell ref="D3:G3"/>
    <mergeCell ref="I3:M3"/>
    <mergeCell ref="N3:R3"/>
    <mergeCell ref="A7:C7"/>
    <mergeCell ref="A9:C9"/>
    <mergeCell ref="A10:C10"/>
    <mergeCell ref="A11:C11"/>
    <mergeCell ref="A12:C12"/>
    <mergeCell ref="A14:B14"/>
    <mergeCell ref="C14:C15"/>
    <mergeCell ref="I106:K106"/>
    <mergeCell ref="A15:B15"/>
    <mergeCell ref="A4:C4"/>
    <mergeCell ref="A22:C22"/>
    <mergeCell ref="A23:C23"/>
    <mergeCell ref="A28:C28"/>
    <mergeCell ref="A29:C29"/>
    <mergeCell ref="A30:C30"/>
    <mergeCell ref="A31:H31"/>
    <mergeCell ref="A16:C16"/>
    <mergeCell ref="A17:C17"/>
    <mergeCell ref="A18:C18"/>
    <mergeCell ref="A19:C19"/>
    <mergeCell ref="A20:C20"/>
    <mergeCell ref="A21:C21"/>
    <mergeCell ref="BA31:BE33"/>
    <mergeCell ref="A32:H32"/>
    <mergeCell ref="I32:M32"/>
    <mergeCell ref="N32:R32"/>
    <mergeCell ref="S32:U32"/>
    <mergeCell ref="AB32:AF32"/>
    <mergeCell ref="AG32:AI32"/>
    <mergeCell ref="I31:L31"/>
    <mergeCell ref="N31:R31"/>
    <mergeCell ref="S31:U31"/>
    <mergeCell ref="V31:AA33"/>
    <mergeCell ref="AB31:AF31"/>
    <mergeCell ref="AG31:AI31"/>
    <mergeCell ref="AP33:AW33"/>
    <mergeCell ref="AX33:AZ33"/>
    <mergeCell ref="AG33:AI33"/>
    <mergeCell ref="AJ31:AO33"/>
    <mergeCell ref="AP31:AW31"/>
    <mergeCell ref="AX31:AZ31"/>
    <mergeCell ref="A24:C24"/>
    <mergeCell ref="A35:B35"/>
    <mergeCell ref="D36:G36"/>
    <mergeCell ref="I36:M36"/>
    <mergeCell ref="N36:R36"/>
    <mergeCell ref="A33:H33"/>
    <mergeCell ref="I33:M33"/>
    <mergeCell ref="N33:R33"/>
    <mergeCell ref="S33:U33"/>
    <mergeCell ref="AB33:AF33"/>
    <mergeCell ref="A40:B40"/>
    <mergeCell ref="A41:A42"/>
    <mergeCell ref="B41:B42"/>
    <mergeCell ref="D42:G42"/>
    <mergeCell ref="I42:M42"/>
    <mergeCell ref="N42:R42"/>
    <mergeCell ref="A37:B37"/>
    <mergeCell ref="A38:A39"/>
    <mergeCell ref="B38:B39"/>
    <mergeCell ref="D39:G39"/>
    <mergeCell ref="I39:M39"/>
    <mergeCell ref="N39:R39"/>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AK44:AN44"/>
    <mergeCell ref="AO44:AR44"/>
    <mergeCell ref="AS44:AU44"/>
    <mergeCell ref="AV44:AY44"/>
    <mergeCell ref="S45:V45"/>
    <mergeCell ref="W45:Y45"/>
    <mergeCell ref="Z45:AC45"/>
    <mergeCell ref="AD45:AF45"/>
    <mergeCell ref="AG45:AJ45"/>
    <mergeCell ref="AK45:AN45"/>
    <mergeCell ref="AO45:AR45"/>
    <mergeCell ref="A67:C67"/>
    <mergeCell ref="D67:H67"/>
    <mergeCell ref="A70:C70"/>
    <mergeCell ref="D70:F70"/>
    <mergeCell ref="G70:I70"/>
    <mergeCell ref="J70:L70"/>
    <mergeCell ref="M70:O70"/>
    <mergeCell ref="P70:R70"/>
    <mergeCell ref="S70:U70"/>
    <mergeCell ref="AQ70:AS70"/>
    <mergeCell ref="A71:C71"/>
    <mergeCell ref="D71:F71"/>
    <mergeCell ref="G71:I71"/>
    <mergeCell ref="J71:L71"/>
    <mergeCell ref="M71:O71"/>
    <mergeCell ref="P71:R71"/>
    <mergeCell ref="V70:X70"/>
    <mergeCell ref="Y70:AA70"/>
    <mergeCell ref="AC70:AG70"/>
    <mergeCell ref="AH70:AK71"/>
    <mergeCell ref="AM70:AM77"/>
    <mergeCell ref="AN70:AP70"/>
    <mergeCell ref="V72:X72"/>
    <mergeCell ref="Y72:AA72"/>
    <mergeCell ref="AC72:AD72"/>
    <mergeCell ref="AE72:AG72"/>
    <mergeCell ref="J73:L73"/>
    <mergeCell ref="M73:O73"/>
    <mergeCell ref="A72:C72"/>
    <mergeCell ref="D72:F72"/>
    <mergeCell ref="G72:I72"/>
    <mergeCell ref="J72:L72"/>
    <mergeCell ref="M72:O72"/>
    <mergeCell ref="P72:R72"/>
    <mergeCell ref="S72:U72"/>
    <mergeCell ref="S71:U71"/>
    <mergeCell ref="V71:X71"/>
    <mergeCell ref="Y71:AA71"/>
    <mergeCell ref="AC71:AD71"/>
    <mergeCell ref="AE71:AG71"/>
    <mergeCell ref="AN71:AP71"/>
    <mergeCell ref="AN73:AP73"/>
    <mergeCell ref="AQ73:AS73"/>
    <mergeCell ref="AW73:AY73"/>
    <mergeCell ref="AZ73:BB73"/>
    <mergeCell ref="A74:C74"/>
    <mergeCell ref="D74:F74"/>
    <mergeCell ref="G74:I74"/>
    <mergeCell ref="J74:L74"/>
    <mergeCell ref="M74:O74"/>
    <mergeCell ref="P74:R74"/>
    <mergeCell ref="P73:R73"/>
    <mergeCell ref="S73:U73"/>
    <mergeCell ref="V73:X73"/>
    <mergeCell ref="Y73:AA73"/>
    <mergeCell ref="AC73:AD73"/>
    <mergeCell ref="AE73:AG73"/>
    <mergeCell ref="AH72:AK79"/>
    <mergeCell ref="AN72:AP72"/>
    <mergeCell ref="AQ72:AS72"/>
    <mergeCell ref="AW72:AY72"/>
    <mergeCell ref="AZ72:BB72"/>
    <mergeCell ref="A73:C73"/>
    <mergeCell ref="D73:F73"/>
    <mergeCell ref="G73:I73"/>
    <mergeCell ref="AW74:AY74"/>
    <mergeCell ref="AZ74:BB74"/>
    <mergeCell ref="A75:C75"/>
    <mergeCell ref="D75:F75"/>
    <mergeCell ref="G75:I75"/>
    <mergeCell ref="J75:L75"/>
    <mergeCell ref="M75:O75"/>
    <mergeCell ref="P75:R75"/>
    <mergeCell ref="S75:U75"/>
    <mergeCell ref="V74:X74"/>
    <mergeCell ref="Y74:AA74"/>
    <mergeCell ref="AC74:AG74"/>
    <mergeCell ref="AN74:AP74"/>
    <mergeCell ref="AQ74:AS74"/>
    <mergeCell ref="A76:C76"/>
    <mergeCell ref="D76:F76"/>
    <mergeCell ref="G76:I76"/>
    <mergeCell ref="J76:L76"/>
    <mergeCell ref="M76:O76"/>
    <mergeCell ref="P76:R76"/>
    <mergeCell ref="Y75:AA75"/>
    <mergeCell ref="AC75:AG79"/>
    <mergeCell ref="AN75:AP77"/>
    <mergeCell ref="A77:C77"/>
    <mergeCell ref="D77:F77"/>
    <mergeCell ref="A79:C79"/>
    <mergeCell ref="D79:F79"/>
    <mergeCell ref="G79:I79"/>
    <mergeCell ref="J79:L79"/>
    <mergeCell ref="M79:O79"/>
    <mergeCell ref="P79:R79"/>
    <mergeCell ref="G77:I77"/>
    <mergeCell ref="J77:L77"/>
    <mergeCell ref="M77:O77"/>
    <mergeCell ref="P77:R77"/>
    <mergeCell ref="A78:C78"/>
    <mergeCell ref="D78:F78"/>
    <mergeCell ref="G78:I78"/>
    <mergeCell ref="J78:L78"/>
    <mergeCell ref="M78:O78"/>
    <mergeCell ref="P78:R78"/>
    <mergeCell ref="AV77:AV79"/>
    <mergeCell ref="AW77:AY77"/>
    <mergeCell ref="AZ77:BB77"/>
    <mergeCell ref="BC77:BE77"/>
    <mergeCell ref="S76:U76"/>
    <mergeCell ref="V76:X76"/>
    <mergeCell ref="Y76:AA76"/>
    <mergeCell ref="S78:U78"/>
    <mergeCell ref="V78:X78"/>
    <mergeCell ref="Y78:AA78"/>
    <mergeCell ref="AW78:AY78"/>
    <mergeCell ref="AZ78:BB78"/>
    <mergeCell ref="BC78:BE78"/>
    <mergeCell ref="AW79:AY79"/>
    <mergeCell ref="AZ79:BB79"/>
    <mergeCell ref="BC79:BE79"/>
    <mergeCell ref="S77:U77"/>
    <mergeCell ref="AQ75:AS77"/>
    <mergeCell ref="AW75:AY75"/>
    <mergeCell ref="AZ75:BB75"/>
    <mergeCell ref="V79:X79"/>
    <mergeCell ref="Y79:AA79"/>
    <mergeCell ref="V77:X77"/>
    <mergeCell ref="Y77:AA77"/>
    <mergeCell ref="AV70:AV75"/>
    <mergeCell ref="AW70:AY70"/>
    <mergeCell ref="AZ70:BB70"/>
    <mergeCell ref="AQ71:AS71"/>
    <mergeCell ref="AW71:AY71"/>
    <mergeCell ref="AZ71:BB71"/>
    <mergeCell ref="V75:X75"/>
    <mergeCell ref="S74:U74"/>
    <mergeCell ref="S79:U79"/>
    <mergeCell ref="X82:Y83"/>
    <mergeCell ref="Z82:AA83"/>
    <mergeCell ref="AB82:AD83"/>
    <mergeCell ref="A81:A84"/>
    <mergeCell ref="B81:C81"/>
    <mergeCell ref="D81:F81"/>
    <mergeCell ref="G81:I81"/>
    <mergeCell ref="J81:L81"/>
    <mergeCell ref="O81:O91"/>
    <mergeCell ref="B82:C82"/>
    <mergeCell ref="D82:F82"/>
    <mergeCell ref="G82:I82"/>
    <mergeCell ref="J82:L82"/>
    <mergeCell ref="B84:C84"/>
    <mergeCell ref="D84:F84"/>
    <mergeCell ref="G84:I84"/>
    <mergeCell ref="J84:L84"/>
    <mergeCell ref="B90:D90"/>
    <mergeCell ref="E90:G90"/>
    <mergeCell ref="H90:J90"/>
    <mergeCell ref="A86:A91"/>
    <mergeCell ref="B86:J86"/>
    <mergeCell ref="B83:C83"/>
    <mergeCell ref="D83:F83"/>
    <mergeCell ref="P84:Q84"/>
    <mergeCell ref="R84:S84"/>
    <mergeCell ref="G83:I83"/>
    <mergeCell ref="J83:L83"/>
    <mergeCell ref="P86:Q86"/>
    <mergeCell ref="R86:S86"/>
    <mergeCell ref="T86:U86"/>
    <mergeCell ref="AV82:AX83"/>
    <mergeCell ref="T84:U84"/>
    <mergeCell ref="V84:W84"/>
    <mergeCell ref="AY82:BA83"/>
    <mergeCell ref="BB82:BD83"/>
    <mergeCell ref="AE82:AG83"/>
    <mergeCell ref="AH82:AJ83"/>
    <mergeCell ref="AK82:AL83"/>
    <mergeCell ref="AS82:AU83"/>
    <mergeCell ref="P81:Q83"/>
    <mergeCell ref="R81:S83"/>
    <mergeCell ref="T81:U83"/>
    <mergeCell ref="V81:Y81"/>
    <mergeCell ref="Z81:AJ81"/>
    <mergeCell ref="AM82:AO83"/>
    <mergeCell ref="AP82:AR83"/>
    <mergeCell ref="AK81:BD81"/>
    <mergeCell ref="V82:W83"/>
    <mergeCell ref="V86:W86"/>
    <mergeCell ref="X86:Y86"/>
    <mergeCell ref="Z86:AA86"/>
    <mergeCell ref="AH85:AJ85"/>
    <mergeCell ref="AK85:AL85"/>
    <mergeCell ref="AM85:AO85"/>
    <mergeCell ref="P85:Q85"/>
    <mergeCell ref="R85:S85"/>
    <mergeCell ref="T85:U85"/>
    <mergeCell ref="V85:W85"/>
    <mergeCell ref="X85:Y85"/>
    <mergeCell ref="Z85:AA85"/>
    <mergeCell ref="AB85:AD85"/>
    <mergeCell ref="AE85:AG85"/>
    <mergeCell ref="AS86:AU86"/>
    <mergeCell ref="AP85:AR85"/>
    <mergeCell ref="AS85:AU85"/>
    <mergeCell ref="AV86:AX86"/>
    <mergeCell ref="AY86:BA86"/>
    <mergeCell ref="BB86:BD86"/>
    <mergeCell ref="AB86:AD86"/>
    <mergeCell ref="AE86:AG86"/>
    <mergeCell ref="AH86:AJ86"/>
    <mergeCell ref="AH87:AJ87"/>
    <mergeCell ref="X84:Y84"/>
    <mergeCell ref="Z84:AA84"/>
    <mergeCell ref="AB84:AD84"/>
    <mergeCell ref="AE84:AG84"/>
    <mergeCell ref="AY85:BA85"/>
    <mergeCell ref="AY84:BA84"/>
    <mergeCell ref="BB84:BD84"/>
    <mergeCell ref="AH84:AJ84"/>
    <mergeCell ref="AK84:AL84"/>
    <mergeCell ref="AM84:AO84"/>
    <mergeCell ref="AP84:AR84"/>
    <mergeCell ref="AS84:AU84"/>
    <mergeCell ref="AV84:AX84"/>
    <mergeCell ref="AV87:AX87"/>
    <mergeCell ref="AY87:BA87"/>
    <mergeCell ref="BB85:BD85"/>
    <mergeCell ref="AV85:AX85"/>
    <mergeCell ref="V87:W87"/>
    <mergeCell ref="X87:Y87"/>
    <mergeCell ref="Z87:AA87"/>
    <mergeCell ref="AB87:AD87"/>
    <mergeCell ref="AE87:AG87"/>
    <mergeCell ref="E87:G88"/>
    <mergeCell ref="H87:J88"/>
    <mergeCell ref="P87:Q87"/>
    <mergeCell ref="R87:S87"/>
    <mergeCell ref="T87:U87"/>
    <mergeCell ref="BB89:BD89"/>
    <mergeCell ref="AK89:AL89"/>
    <mergeCell ref="AM89:AO89"/>
    <mergeCell ref="AP89:AR89"/>
    <mergeCell ref="B87:D88"/>
    <mergeCell ref="AK86:AL86"/>
    <mergeCell ref="AM86:AO86"/>
    <mergeCell ref="AP86:AR86"/>
    <mergeCell ref="BB87:BD87"/>
    <mergeCell ref="P88:Q88"/>
    <mergeCell ref="R88:S88"/>
    <mergeCell ref="T88:U88"/>
    <mergeCell ref="V88:W88"/>
    <mergeCell ref="X88:Y88"/>
    <mergeCell ref="Z88:AA88"/>
    <mergeCell ref="AB88:AD88"/>
    <mergeCell ref="AE88:AG88"/>
    <mergeCell ref="AH88:AJ88"/>
    <mergeCell ref="AK87:AL87"/>
    <mergeCell ref="AM87:AO87"/>
    <mergeCell ref="AP87:AR87"/>
    <mergeCell ref="AS87:AU87"/>
    <mergeCell ref="AB89:AD89"/>
    <mergeCell ref="AE89:AG89"/>
    <mergeCell ref="AH89:AJ89"/>
    <mergeCell ref="BB88:BD88"/>
    <mergeCell ref="B89:D89"/>
    <mergeCell ref="E89:G89"/>
    <mergeCell ref="H89:J89"/>
    <mergeCell ref="P89:Q89"/>
    <mergeCell ref="R89:S89"/>
    <mergeCell ref="T89:U89"/>
    <mergeCell ref="V89:W89"/>
    <mergeCell ref="X89:Y89"/>
    <mergeCell ref="Z89:AA89"/>
    <mergeCell ref="AK88:AL88"/>
    <mergeCell ref="AM88:AO88"/>
    <mergeCell ref="AP88:AR88"/>
    <mergeCell ref="AS88:AU88"/>
    <mergeCell ref="AV88:AX88"/>
    <mergeCell ref="AY88:BA88"/>
    <mergeCell ref="AS89:AU89"/>
    <mergeCell ref="AV89:AX89"/>
    <mergeCell ref="AY89:BA89"/>
    <mergeCell ref="BB91:BD91"/>
    <mergeCell ref="AK91:AL91"/>
    <mergeCell ref="AP91:AR91"/>
    <mergeCell ref="AV91:AX91"/>
    <mergeCell ref="AY91:BA91"/>
    <mergeCell ref="P90:Q90"/>
    <mergeCell ref="R90:S90"/>
    <mergeCell ref="T90:U90"/>
    <mergeCell ref="AS91:AU91"/>
    <mergeCell ref="AB91:AD91"/>
    <mergeCell ref="AE91:AG91"/>
    <mergeCell ref="AH91:AJ91"/>
    <mergeCell ref="BB90:BD90"/>
    <mergeCell ref="P91:Q91"/>
    <mergeCell ref="R91:S91"/>
    <mergeCell ref="T91:U91"/>
    <mergeCell ref="V91:W91"/>
    <mergeCell ref="X91:Y91"/>
    <mergeCell ref="Z91:AA91"/>
    <mergeCell ref="AK90:AL90"/>
    <mergeCell ref="AM90:AO90"/>
    <mergeCell ref="AP90:AR90"/>
    <mergeCell ref="AS90:AU90"/>
    <mergeCell ref="AV90:AX90"/>
    <mergeCell ref="AM91:AO91"/>
    <mergeCell ref="X90:Y90"/>
    <mergeCell ref="Z90:AA90"/>
    <mergeCell ref="AB90:AD90"/>
    <mergeCell ref="AE90:AG90"/>
    <mergeCell ref="AH90:AJ90"/>
    <mergeCell ref="AY90:BA90"/>
    <mergeCell ref="V90:W90"/>
    <mergeCell ref="B91:D91"/>
    <mergeCell ref="E91:G91"/>
    <mergeCell ref="H91:J91"/>
    <mergeCell ref="A133:C133"/>
    <mergeCell ref="A138:C139"/>
    <mergeCell ref="A140:C140"/>
    <mergeCell ref="A141:C141"/>
    <mergeCell ref="A142:C142"/>
    <mergeCell ref="A47:C47"/>
    <mergeCell ref="A130:C130"/>
    <mergeCell ref="A131:C131"/>
    <mergeCell ref="A93:A108"/>
    <mergeCell ref="A48:BE64"/>
    <mergeCell ref="A132:C132"/>
    <mergeCell ref="F111:H111"/>
    <mergeCell ref="I111:K111"/>
    <mergeCell ref="U111:U120"/>
    <mergeCell ref="V111:X111"/>
    <mergeCell ref="Y111:AA111"/>
    <mergeCell ref="F115:H115"/>
    <mergeCell ref="I115:K115"/>
    <mergeCell ref="AB101:AC101"/>
    <mergeCell ref="F119:H119"/>
    <mergeCell ref="AB111:AD111"/>
    <mergeCell ref="AE111:AG111"/>
    <mergeCell ref="AH111:AJ114"/>
    <mergeCell ref="B108:E108"/>
    <mergeCell ref="AN114:AQ114"/>
    <mergeCell ref="AR114:AT114"/>
    <mergeCell ref="AB102:AC102"/>
    <mergeCell ref="AB100:AC100"/>
    <mergeCell ref="AB115:AD115"/>
    <mergeCell ref="A164:B164"/>
    <mergeCell ref="A163:C163"/>
    <mergeCell ref="A143:A146"/>
    <mergeCell ref="B143:C143"/>
    <mergeCell ref="B144:C144"/>
    <mergeCell ref="B145:C145"/>
    <mergeCell ref="B146:C146"/>
    <mergeCell ref="A147:A149"/>
    <mergeCell ref="B147:C147"/>
    <mergeCell ref="B148:C148"/>
    <mergeCell ref="B149:C149"/>
    <mergeCell ref="A156:E156"/>
    <mergeCell ref="F156:J156"/>
    <mergeCell ref="A157:E157"/>
    <mergeCell ref="A159:E159"/>
    <mergeCell ref="F159:J159"/>
    <mergeCell ref="A160:E160"/>
    <mergeCell ref="B179:C179"/>
    <mergeCell ref="M189:P189"/>
    <mergeCell ref="R189:S189"/>
    <mergeCell ref="T189:V189"/>
    <mergeCell ref="W189:Z189"/>
    <mergeCell ref="AB189:AC189"/>
    <mergeCell ref="A170:B170"/>
    <mergeCell ref="A172:B172"/>
    <mergeCell ref="A173:B173"/>
    <mergeCell ref="A174:B174"/>
    <mergeCell ref="A177:B177"/>
    <mergeCell ref="B178:C178"/>
    <mergeCell ref="R191:S191"/>
    <mergeCell ref="T191:V191"/>
    <mergeCell ref="A194:D194"/>
    <mergeCell ref="F194:I194"/>
    <mergeCell ref="A199:C199"/>
    <mergeCell ref="D199:F199"/>
    <mergeCell ref="G199:I199"/>
    <mergeCell ref="J199:L199"/>
    <mergeCell ref="A202:C202"/>
    <mergeCell ref="D202:F202"/>
    <mergeCell ref="G202:I202"/>
    <mergeCell ref="J202:L202"/>
    <mergeCell ref="A203:C203"/>
    <mergeCell ref="D203:F203"/>
    <mergeCell ref="G203:I203"/>
    <mergeCell ref="J203:L203"/>
    <mergeCell ref="A208:C208"/>
    <mergeCell ref="D208:F208"/>
    <mergeCell ref="G208:I208"/>
    <mergeCell ref="J208:L208"/>
    <mergeCell ref="AD189:AF189"/>
    <mergeCell ref="M190:P190"/>
    <mergeCell ref="R190:S190"/>
    <mergeCell ref="T190:V190"/>
    <mergeCell ref="W190:Z190"/>
    <mergeCell ref="AB190:AC190"/>
    <mergeCell ref="AD190:AF190"/>
    <mergeCell ref="A200:C200"/>
    <mergeCell ref="D200:F200"/>
    <mergeCell ref="G200:I200"/>
    <mergeCell ref="J200:L200"/>
    <mergeCell ref="A201:C201"/>
    <mergeCell ref="D201:F201"/>
    <mergeCell ref="G201:I201"/>
    <mergeCell ref="J201:L201"/>
    <mergeCell ref="M191:P191"/>
    <mergeCell ref="A206:C206"/>
    <mergeCell ref="D206:F206"/>
    <mergeCell ref="G206:I206"/>
    <mergeCell ref="J206:L206"/>
    <mergeCell ref="AL105:AM105"/>
    <mergeCell ref="AE118:AG118"/>
    <mergeCell ref="AH103:AI103"/>
    <mergeCell ref="AF104:AG104"/>
    <mergeCell ref="AH104:AI104"/>
    <mergeCell ref="AF105:AG105"/>
    <mergeCell ref="AH105:AI105"/>
    <mergeCell ref="I116:K116"/>
    <mergeCell ref="I104:K104"/>
    <mergeCell ref="I105:K105"/>
    <mergeCell ref="I117:K117"/>
    <mergeCell ref="V117:X117"/>
    <mergeCell ref="Y117:AA117"/>
    <mergeCell ref="AE115:AG115"/>
    <mergeCell ref="AH115:AJ115"/>
    <mergeCell ref="D207:F207"/>
    <mergeCell ref="G207:I207"/>
    <mergeCell ref="J207:L207"/>
    <mergeCell ref="AJ107:AM107"/>
    <mergeCell ref="AB107:AE107"/>
    <mergeCell ref="AF107:AI107"/>
    <mergeCell ref="AJ106:AM106"/>
    <mergeCell ref="O121:Q121"/>
    <mergeCell ref="F120:H120"/>
    <mergeCell ref="I120:K120"/>
    <mergeCell ref="V120:X120"/>
    <mergeCell ref="Y120:AA120"/>
    <mergeCell ref="F113:H113"/>
    <mergeCell ref="I113:K113"/>
    <mergeCell ref="V113:X113"/>
    <mergeCell ref="Y113:AA113"/>
    <mergeCell ref="AF103:AG103"/>
    <mergeCell ref="AR115:AT115"/>
    <mergeCell ref="AM111:AM115"/>
    <mergeCell ref="AN111:AQ111"/>
    <mergeCell ref="AB105:AC105"/>
    <mergeCell ref="AN112:AQ112"/>
    <mergeCell ref="AR112:AT112"/>
    <mergeCell ref="AB113:AD113"/>
    <mergeCell ref="AE113:AG113"/>
    <mergeCell ref="AN113:AQ113"/>
    <mergeCell ref="AR113:AT113"/>
    <mergeCell ref="AB114:AD114"/>
    <mergeCell ref="F96:H96"/>
    <mergeCell ref="F104:H104"/>
    <mergeCell ref="F103:H103"/>
    <mergeCell ref="F102:H102"/>
    <mergeCell ref="P94:R94"/>
    <mergeCell ref="P95:R95"/>
    <mergeCell ref="P100:R100"/>
    <mergeCell ref="P101:R101"/>
    <mergeCell ref="P102:R102"/>
    <mergeCell ref="P103:R103"/>
    <mergeCell ref="P104:R104"/>
    <mergeCell ref="I103:K103"/>
    <mergeCell ref="F108:H108"/>
    <mergeCell ref="F107:H107"/>
    <mergeCell ref="F106:H106"/>
    <mergeCell ref="F105:H105"/>
    <mergeCell ref="L107:O107"/>
    <mergeCell ref="L108:O108"/>
    <mergeCell ref="P105:R105"/>
    <mergeCell ref="P106:R106"/>
    <mergeCell ref="AJ105:AK105"/>
    <mergeCell ref="I107:K107"/>
    <mergeCell ref="I108:K108"/>
    <mergeCell ref="F99:H99"/>
    <mergeCell ref="F100:H100"/>
    <mergeCell ref="F101:H101"/>
    <mergeCell ref="L102:O102"/>
    <mergeCell ref="L103:O103"/>
    <mergeCell ref="F116:H116"/>
    <mergeCell ref="O120:Q120"/>
    <mergeCell ref="P107:R107"/>
    <mergeCell ref="P108:R108"/>
    <mergeCell ref="V100:AA100"/>
    <mergeCell ref="V101:AA101"/>
    <mergeCell ref="AE120:AG120"/>
    <mergeCell ref="AH120:AJ120"/>
    <mergeCell ref="I119:K119"/>
    <mergeCell ref="V119:X119"/>
    <mergeCell ref="Y119:AA119"/>
    <mergeCell ref="AB119:AD119"/>
    <mergeCell ref="AE119:AG119"/>
    <mergeCell ref="AH119:AJ119"/>
    <mergeCell ref="AF102:AG102"/>
    <mergeCell ref="AH102:AI102"/>
    <mergeCell ref="AF106:AI106"/>
    <mergeCell ref="AN117:AQ117"/>
    <mergeCell ref="F112:H112"/>
    <mergeCell ref="I112:J112"/>
    <mergeCell ref="V112:X112"/>
    <mergeCell ref="Y112:Z112"/>
    <mergeCell ref="AB112:AC112"/>
    <mergeCell ref="AE112:AF112"/>
    <mergeCell ref="F114:H114"/>
    <mergeCell ref="I114:K114"/>
    <mergeCell ref="AE114:AG114"/>
    <mergeCell ref="AB116:AD116"/>
    <mergeCell ref="AE116:AG116"/>
    <mergeCell ref="AH116:AJ116"/>
    <mergeCell ref="F118:H118"/>
    <mergeCell ref="I118:K118"/>
    <mergeCell ref="V118:X118"/>
    <mergeCell ref="Y118:AA118"/>
    <mergeCell ref="AB118:AD118"/>
    <mergeCell ref="V116:X116"/>
    <mergeCell ref="Y116:AA116"/>
    <mergeCell ref="V115:X115"/>
    <mergeCell ref="Y115:AA115"/>
    <mergeCell ref="AH118:AJ118"/>
    <mergeCell ref="F117:H117"/>
    <mergeCell ref="V114:X114"/>
    <mergeCell ref="Y114:AA114"/>
    <mergeCell ref="AN115:AQ115"/>
    <mergeCell ref="AR122:AS122"/>
    <mergeCell ref="AT122:AX122"/>
    <mergeCell ref="AY117:AZ117"/>
    <mergeCell ref="AY118:AZ118"/>
    <mergeCell ref="AY119:AZ119"/>
    <mergeCell ref="AY120:AZ120"/>
    <mergeCell ref="AY121:AZ121"/>
    <mergeCell ref="AY122:AZ122"/>
    <mergeCell ref="AR123:AS123"/>
    <mergeCell ref="AT123:AX123"/>
    <mergeCell ref="AY123:AZ123"/>
    <mergeCell ref="AR117:AS117"/>
    <mergeCell ref="AR118:AS118"/>
    <mergeCell ref="AR119:AS119"/>
    <mergeCell ref="AR120:AS120"/>
    <mergeCell ref="F121:H121"/>
    <mergeCell ref="I121:K121"/>
    <mergeCell ref="AT119:AX119"/>
    <mergeCell ref="AT120:AX120"/>
    <mergeCell ref="AT121:AX121"/>
    <mergeCell ref="AB117:AD117"/>
    <mergeCell ref="AE117:AG117"/>
    <mergeCell ref="AH117:AJ117"/>
    <mergeCell ref="AT117:AX117"/>
    <mergeCell ref="AT118:AX118"/>
    <mergeCell ref="L118:N118"/>
    <mergeCell ref="L119:N119"/>
    <mergeCell ref="L120:N120"/>
    <mergeCell ref="L121:N121"/>
    <mergeCell ref="O118:Q118"/>
    <mergeCell ref="O119:Q119"/>
    <mergeCell ref="AB120:AD120"/>
    <mergeCell ref="E111:E122"/>
    <mergeCell ref="F122:H122"/>
    <mergeCell ref="I122:K122"/>
    <mergeCell ref="L122:N122"/>
    <mergeCell ref="O122:Q122"/>
    <mergeCell ref="BG93:BJ93"/>
    <mergeCell ref="AZ97:BC97"/>
    <mergeCell ref="AR111:AT111"/>
    <mergeCell ref="AX103:AY103"/>
    <mergeCell ref="AV104:AW104"/>
    <mergeCell ref="AX104:AY104"/>
    <mergeCell ref="AV105:AW105"/>
    <mergeCell ref="AX105:AY105"/>
    <mergeCell ref="AV106:AY106"/>
    <mergeCell ref="AV93:AY93"/>
    <mergeCell ref="AV94:AY94"/>
    <mergeCell ref="AV95:AY95"/>
    <mergeCell ref="AV96:AY96"/>
    <mergeCell ref="AV98:AY98"/>
    <mergeCell ref="AV99:AX99"/>
    <mergeCell ref="AV100:AW100"/>
    <mergeCell ref="AX100:AY100"/>
    <mergeCell ref="AV97:AY97"/>
    <mergeCell ref="AT102:AU102"/>
    <mergeCell ref="AN118:AQ118"/>
    <mergeCell ref="AN119:AQ119"/>
    <mergeCell ref="AN120:AQ120"/>
    <mergeCell ref="AN121:AQ121"/>
    <mergeCell ref="AN122:AQ122"/>
    <mergeCell ref="AM117:AM123"/>
    <mergeCell ref="AN123:AQ123"/>
    <mergeCell ref="AR121:AS121"/>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I124:AJ124"/>
    <mergeCell ref="AI125:AJ125"/>
    <mergeCell ref="X124:Z124"/>
    <mergeCell ref="X125:Z125"/>
    <mergeCell ref="X126:Z126"/>
    <mergeCell ref="AA126:AB126"/>
    <mergeCell ref="AC126:AD126"/>
    <mergeCell ref="AE126:AF126"/>
    <mergeCell ref="AG126:AH126"/>
    <mergeCell ref="AI126:AJ126"/>
    <mergeCell ref="AA125:AB125"/>
    <mergeCell ref="AC125:AD125"/>
    <mergeCell ref="AE125:AF125"/>
    <mergeCell ref="AG125:AH125"/>
    <mergeCell ref="AA124:AB124"/>
    <mergeCell ref="AC124:AD124"/>
    <mergeCell ref="AE124:AF124"/>
    <mergeCell ref="AG124:AH124"/>
    <mergeCell ref="A207:C207"/>
    <mergeCell ref="A236:C236"/>
    <mergeCell ref="A237:C237"/>
    <mergeCell ref="A238:C238"/>
    <mergeCell ref="A239:C239"/>
    <mergeCell ref="A240:C240"/>
    <mergeCell ref="A241:C241"/>
    <mergeCell ref="A242:C242"/>
    <mergeCell ref="A243:C243"/>
    <mergeCell ref="A13:C13"/>
    <mergeCell ref="A220:B220"/>
    <mergeCell ref="C220:C221"/>
    <mergeCell ref="A221:B221"/>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5:C25"/>
    <mergeCell ref="A26:C26"/>
    <mergeCell ref="A27:C27"/>
    <mergeCell ref="A212:C212"/>
    <mergeCell ref="A169:C169"/>
    <mergeCell ref="A167:B167"/>
    <mergeCell ref="A166:B166"/>
    <mergeCell ref="A165:B165"/>
  </mergeCells>
  <phoneticPr fontId="1"/>
  <conditionalFormatting sqref="Y138:Y139">
    <cfRule type="top10" dxfId="672" priority="122" percent="1" bottom="1" rank="33"/>
    <cfRule type="top10" dxfId="671" priority="123" percent="1" rank="33"/>
  </conditionalFormatting>
  <conditionalFormatting sqref="Z138:Z139 Z135">
    <cfRule type="top10" dxfId="670" priority="124" percent="1" bottom="1" rank="33"/>
    <cfRule type="top10" dxfId="669" priority="125" percent="1" rank="33"/>
  </conditionalFormatting>
  <conditionalFormatting sqref="AA138:AA139 AA135">
    <cfRule type="top10" dxfId="668" priority="126" percent="1" bottom="1" rank="33"/>
    <cfRule type="top10" dxfId="667" priority="127" percent="1" rank="33"/>
  </conditionalFormatting>
  <conditionalFormatting sqref="AC138:AC139 AC135">
    <cfRule type="top10" dxfId="666" priority="138" percent="1" bottom="1" rank="33"/>
    <cfRule type="top10" dxfId="665" priority="139" percent="1" rank="33"/>
  </conditionalFormatting>
  <conditionalFormatting sqref="AB138:AB139 AB135">
    <cfRule type="top10" dxfId="664" priority="140" percent="1" bottom="1" rank="33"/>
    <cfRule type="top10" dxfId="663" priority="141" percent="1" rank="33"/>
  </conditionalFormatting>
  <conditionalFormatting sqref="AD138:AD139 AD135">
    <cfRule type="top10" dxfId="662" priority="142" percent="1" bottom="1" rank="33"/>
    <cfRule type="top10" dxfId="661" priority="143" percent="1" rank="33"/>
  </conditionalFormatting>
  <conditionalFormatting sqref="AE138:AE139 AE135">
    <cfRule type="top10" dxfId="660" priority="144" percent="1" bottom="1" rank="33"/>
    <cfRule type="top10" dxfId="659" priority="145" percent="1" rank="33"/>
  </conditionalFormatting>
  <conditionalFormatting sqref="AF138:AF139 AF135">
    <cfRule type="top10" dxfId="658" priority="146" percent="1" bottom="1" rank="33"/>
    <cfRule type="top10" dxfId="657" priority="147" percent="1" rank="33"/>
  </conditionalFormatting>
  <conditionalFormatting sqref="AG138:AG139 AG135">
    <cfRule type="top10" dxfId="656" priority="148" percent="1" bottom="1" rank="33"/>
    <cfRule type="top10" dxfId="655" priority="149" percent="1" rank="33"/>
  </conditionalFormatting>
  <conditionalFormatting sqref="AH138:AH139 AH135">
    <cfRule type="top10" dxfId="654" priority="150" percent="1" bottom="1" rank="33"/>
    <cfRule type="top10" dxfId="653" priority="151" percent="1" rank="33"/>
  </conditionalFormatting>
  <conditionalFormatting sqref="AI138:AI139 AI135">
    <cfRule type="top10" dxfId="652" priority="152" percent="1" bottom="1" rank="33"/>
    <cfRule type="top10" dxfId="651" priority="153" percent="1" rank="33"/>
  </conditionalFormatting>
  <conditionalFormatting sqref="AJ138:AJ139 AJ135">
    <cfRule type="top10" dxfId="650" priority="154" percent="1" bottom="1" rank="33"/>
    <cfRule type="top10" dxfId="649" priority="155" percent="1" rank="33"/>
  </conditionalFormatting>
  <conditionalFormatting sqref="AK138:AK139 AK135">
    <cfRule type="top10" dxfId="648" priority="156" percent="1" bottom="1" rank="33"/>
    <cfRule type="top10" dxfId="647" priority="157" percent="1" rank="33"/>
  </conditionalFormatting>
  <conditionalFormatting sqref="AL138:AL139 AL135">
    <cfRule type="top10" dxfId="646" priority="158" percent="1" bottom="1" rank="33"/>
    <cfRule type="top10" dxfId="645" priority="159" percent="1" rank="33"/>
  </conditionalFormatting>
  <conditionalFormatting sqref="AM138:AM139 AM135">
    <cfRule type="top10" dxfId="644" priority="160" percent="1" bottom="1" rank="33"/>
    <cfRule type="top10" dxfId="643" priority="161" percent="1" rank="33"/>
  </conditionalFormatting>
  <conditionalFormatting sqref="AN138:AN139 AN135">
    <cfRule type="top10" dxfId="642" priority="162" percent="1" bottom="1" rank="33"/>
    <cfRule type="top10" dxfId="641" priority="163" percent="1" rank="33"/>
  </conditionalFormatting>
  <conditionalFormatting sqref="AO138:AO139 AO135">
    <cfRule type="top10" dxfId="640" priority="164" percent="1" bottom="1" rank="33"/>
    <cfRule type="top10" dxfId="639" priority="165" percent="1" rank="33"/>
  </conditionalFormatting>
  <conditionalFormatting sqref="AP138:AP139 AP135">
    <cfRule type="top10" dxfId="638" priority="166" percent="1" bottom="1" rank="33"/>
    <cfRule type="top10" dxfId="637" priority="167" percent="1" rank="33"/>
  </conditionalFormatting>
  <conditionalFormatting sqref="AQ138:AQ139 AQ135">
    <cfRule type="top10" dxfId="636" priority="168" percent="1" bottom="1" rank="33"/>
    <cfRule type="top10" dxfId="635" priority="169" percent="1" rank="33"/>
  </conditionalFormatting>
  <conditionalFormatting sqref="AR138:AR139 AR135">
    <cfRule type="top10" dxfId="634" priority="170" percent="1" bottom="1" rank="33"/>
    <cfRule type="top10" dxfId="633" priority="171" percent="1" rank="33"/>
  </conditionalFormatting>
  <conditionalFormatting sqref="AS138:AS139 AS135">
    <cfRule type="top10" dxfId="632" priority="172" percent="1" bottom="1" rank="33"/>
    <cfRule type="top10" dxfId="631" priority="173" percent="1" rank="33"/>
  </conditionalFormatting>
  <conditionalFormatting sqref="AT138:AT139 AT135">
    <cfRule type="top10" dxfId="630" priority="174" percent="1" bottom="1" rank="33"/>
    <cfRule type="top10" dxfId="629" priority="175" percent="1" rank="33"/>
  </conditionalFormatting>
  <conditionalFormatting sqref="AU138:AU139 AU135">
    <cfRule type="top10" dxfId="628" priority="176" percent="1" bottom="1" rank="33"/>
    <cfRule type="top10" dxfId="627" priority="177" percent="1" rank="33"/>
  </conditionalFormatting>
  <conditionalFormatting sqref="AV138:AV139 AV135">
    <cfRule type="top10" dxfId="626" priority="178" percent="1" bottom="1" rank="33"/>
    <cfRule type="top10" dxfId="625" priority="179" percent="1" rank="33"/>
  </conditionalFormatting>
  <conditionalFormatting sqref="AW138:AW139 AW135">
    <cfRule type="top10" dxfId="624" priority="180" percent="1" bottom="1" rank="33"/>
    <cfRule type="top10" dxfId="623" priority="181" percent="1" rank="33"/>
  </conditionalFormatting>
  <conditionalFormatting sqref="AX138:AX139 AX135">
    <cfRule type="top10" dxfId="622" priority="182" percent="1" bottom="1" rank="33"/>
    <cfRule type="top10" dxfId="621" priority="183" percent="1" rank="33"/>
  </conditionalFormatting>
  <conditionalFormatting sqref="AY138:AY139 AY135">
    <cfRule type="top10" dxfId="620" priority="184" percent="1" bottom="1" rank="33"/>
    <cfRule type="top10" dxfId="619" priority="185" percent="1" rank="33"/>
  </conditionalFormatting>
  <conditionalFormatting sqref="AZ138:AZ139 AZ135">
    <cfRule type="top10" dxfId="618" priority="186" percent="1" bottom="1" rank="33"/>
    <cfRule type="top10" dxfId="617" priority="187" percent="1" rank="33"/>
  </conditionalFormatting>
  <conditionalFormatting sqref="BA138:BA139 BA135">
    <cfRule type="top10" dxfId="616" priority="188" percent="1" bottom="1" rank="33"/>
    <cfRule type="top10" dxfId="615" priority="189" percent="1" rank="33"/>
  </conditionalFormatting>
  <conditionalFormatting sqref="BB138:BB139 BB135">
    <cfRule type="top10" dxfId="614" priority="190" percent="1" bottom="1" rank="33"/>
    <cfRule type="top10" dxfId="613" priority="191" percent="1" rank="33"/>
  </conditionalFormatting>
  <conditionalFormatting sqref="BC138:BC139 BC135">
    <cfRule type="top10" dxfId="612" priority="192" percent="1" bottom="1" rank="33"/>
    <cfRule type="top10" dxfId="611" priority="193" percent="1" rank="33"/>
  </conditionalFormatting>
  <conditionalFormatting sqref="BD138:BD139 BD135">
    <cfRule type="top10" dxfId="610" priority="194" percent="1" bottom="1" rank="33"/>
    <cfRule type="top10" dxfId="609" priority="195"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608" priority="115">
      <formula>IF($V$2="カラー","TRUE","FALSE")</formula>
    </cfRule>
  </conditionalFormatting>
  <conditionalFormatting sqref="S4:BE4">
    <cfRule type="expression" dxfId="607" priority="114">
      <formula>IF($V$2="カラー","TRUE","FALSE")</formula>
    </cfRule>
  </conditionalFormatting>
  <conditionalFormatting sqref="D78:R78">
    <cfRule type="expression" dxfId="606" priority="104">
      <formula>IF($V$2="カラー","TRUE","FALSE")</formula>
    </cfRule>
  </conditionalFormatting>
  <conditionalFormatting sqref="G79:R79">
    <cfRule type="expression" dxfId="605" priority="103">
      <formula>IF($V$2="カラー","TRUE","FALSE")</formula>
    </cfRule>
  </conditionalFormatting>
  <conditionalFormatting sqref="S20:BE20">
    <cfRule type="expression" dxfId="604" priority="101">
      <formula>IF($V$2="カラー","TRUE","FALSE")</formula>
    </cfRule>
  </conditionalFormatting>
  <conditionalFormatting sqref="AR113">
    <cfRule type="expression" dxfId="603" priority="100">
      <formula>IF($V$2="カラー","TRUE","FALSE")</formula>
    </cfRule>
  </conditionalFormatting>
  <conditionalFormatting sqref="AF106">
    <cfRule type="expression" dxfId="602" priority="99">
      <formula>IF($V$2="カラー","TRUE","FALSE")</formula>
    </cfRule>
  </conditionalFormatting>
  <conditionalFormatting sqref="AJ106">
    <cfRule type="expression" dxfId="601" priority="98">
      <formula>IF($V$2="カラー","TRUE","FALSE")</formula>
    </cfRule>
  </conditionalFormatting>
  <conditionalFormatting sqref="AN106">
    <cfRule type="expression" dxfId="600" priority="97">
      <formula>IF($V$2="カラー","TRUE","FALSE")</formula>
    </cfRule>
  </conditionalFormatting>
  <conditionalFormatting sqref="AR106">
    <cfRule type="expression" dxfId="599" priority="96">
      <formula>IF($V$2="カラー","TRUE","FALSE")</formula>
    </cfRule>
  </conditionalFormatting>
  <conditionalFormatting sqref="AV106">
    <cfRule type="expression" dxfId="598" priority="95">
      <formula>IF($V$2="カラー","TRUE","FALSE")</formula>
    </cfRule>
  </conditionalFormatting>
  <conditionalFormatting sqref="AZ106">
    <cfRule type="expression" dxfId="597" priority="94">
      <formula>IF($V$2="カラー","TRUE","FALSE")</formula>
    </cfRule>
  </conditionalFormatting>
  <conditionalFormatting sqref="L118">
    <cfRule type="expression" dxfId="596" priority="93">
      <formula>IF($V$2="カラー","TRUE","FALSE")</formula>
    </cfRule>
  </conditionalFormatting>
  <conditionalFormatting sqref="O118">
    <cfRule type="expression" dxfId="595" priority="92">
      <formula>IF($V$2="カラー","TRUE","FALSE")</formula>
    </cfRule>
  </conditionalFormatting>
  <conditionalFormatting sqref="AF259:AH263">
    <cfRule type="expression" dxfId="594" priority="48">
      <formula>IF($V$2="カラー","TRUE","FALSE")</formula>
    </cfRule>
  </conditionalFormatting>
  <conditionalFormatting sqref="AF264:AH269">
    <cfRule type="expression" dxfId="593" priority="47">
      <formula>IF($V$2="カラー","TRUE","FALSE")</formula>
    </cfRule>
  </conditionalFormatting>
  <conditionalFormatting sqref="AF270:AH270 AF356:AH358">
    <cfRule type="expression" dxfId="592" priority="46">
      <formula>IF($V$2="カラー","TRUE","FALSE")</formula>
    </cfRule>
  </conditionalFormatting>
  <conditionalFormatting sqref="AF271:AH272 AF286:AH287 AF345:AH346">
    <cfRule type="expression" dxfId="591" priority="45">
      <formula>IF($V$2="カラー","TRUE","FALSE")</formula>
    </cfRule>
  </conditionalFormatting>
  <conditionalFormatting sqref="AF352:AH355">
    <cfRule type="expression" dxfId="590" priority="43">
      <formula>IF($V$2="カラー","TRUE","FALSE")</formula>
    </cfRule>
  </conditionalFormatting>
  <conditionalFormatting sqref="AF273:AH276">
    <cfRule type="expression" dxfId="589" priority="42">
      <formula>IF($V$2="カラー","TRUE","FALSE")</formula>
    </cfRule>
  </conditionalFormatting>
  <conditionalFormatting sqref="AF283:AH283">
    <cfRule type="expression" dxfId="588" priority="40">
      <formula>IF($V$2="カラー","TRUE","FALSE")</formula>
    </cfRule>
  </conditionalFormatting>
  <conditionalFormatting sqref="AF284:AH285">
    <cfRule type="expression" dxfId="587" priority="39">
      <formula>IF($V$2="カラー","TRUE","FALSE")</formula>
    </cfRule>
  </conditionalFormatting>
  <conditionalFormatting sqref="AF288:AH288">
    <cfRule type="expression" dxfId="586" priority="38">
      <formula>IF($V$2="カラー","TRUE","FALSE")</formula>
    </cfRule>
  </conditionalFormatting>
  <conditionalFormatting sqref="AF289:AH290 AF344:AH344">
    <cfRule type="expression" dxfId="585" priority="37">
      <formula>IF($V$2="カラー","TRUE","FALSE")</formula>
    </cfRule>
  </conditionalFormatting>
  <conditionalFormatting sqref="AF295:AH300">
    <cfRule type="expression" dxfId="584" priority="35">
      <formula>IF($V$2="カラー","TRUE","FALSE")</formula>
    </cfRule>
  </conditionalFormatting>
  <conditionalFormatting sqref="AF341:AH342">
    <cfRule type="expression" dxfId="583" priority="33">
      <formula>IF($V$2="カラー","TRUE","FALSE")</formula>
    </cfRule>
  </conditionalFormatting>
  <conditionalFormatting sqref="AF301:AH301 AF315:AH316">
    <cfRule type="expression" dxfId="582" priority="32">
      <formula>IF($V$2="カラー","TRUE","FALSE")</formula>
    </cfRule>
  </conditionalFormatting>
  <conditionalFormatting sqref="AF302:AH305">
    <cfRule type="expression" dxfId="581" priority="31">
      <formula>IF($V$2="カラー","TRUE","FALSE")</formula>
    </cfRule>
  </conditionalFormatting>
  <conditionalFormatting sqref="AF306:AH311">
    <cfRule type="expression" dxfId="580" priority="30">
      <formula>IF($V$2="カラー","TRUE","FALSE")</formula>
    </cfRule>
  </conditionalFormatting>
  <conditionalFormatting sqref="AF313:AH314">
    <cfRule type="expression" dxfId="579" priority="28">
      <formula>IF($V$2="カラー","TRUE","FALSE")</formula>
    </cfRule>
  </conditionalFormatting>
  <conditionalFormatting sqref="AF317:AH317">
    <cfRule type="expression" dxfId="578" priority="27">
      <formula>IF($V$2="カラー","TRUE","FALSE")</formula>
    </cfRule>
  </conditionalFormatting>
  <conditionalFormatting sqref="AF320:AH323">
    <cfRule type="expression" dxfId="577" priority="25">
      <formula>IF($V$2="カラー","TRUE","FALSE")</formula>
    </cfRule>
  </conditionalFormatting>
  <conditionalFormatting sqref="AF324:AH326 AF339:AH339">
    <cfRule type="expression" dxfId="576" priority="24">
      <formula>IF($V$2="カラー","TRUE","FALSE")</formula>
    </cfRule>
  </conditionalFormatting>
  <conditionalFormatting sqref="R327:W338 AC327:AE338">
    <cfRule type="expression" dxfId="575" priority="23">
      <formula>IF($V$2="カラー","TRUE","FALSE")</formula>
    </cfRule>
  </conditionalFormatting>
  <conditionalFormatting sqref="AF328:AH329">
    <cfRule type="expression" dxfId="574" priority="22">
      <formula>IF($V$2="カラー","TRUE","FALSE")</formula>
    </cfRule>
  </conditionalFormatting>
  <conditionalFormatting sqref="AF327:AH327">
    <cfRule type="expression" dxfId="573" priority="21">
      <formula>IF($V$2="カラー","TRUE","FALSE")</formula>
    </cfRule>
  </conditionalFormatting>
  <conditionalFormatting sqref="AF330:AH330">
    <cfRule type="expression" dxfId="572" priority="20">
      <formula>IF($V$2="カラー","TRUE","FALSE")</formula>
    </cfRule>
  </conditionalFormatting>
  <conditionalFormatting sqref="AF331:AH332">
    <cfRule type="expression" dxfId="571" priority="19">
      <formula>IF($V$2="カラー","TRUE","FALSE")</formula>
    </cfRule>
  </conditionalFormatting>
  <conditionalFormatting sqref="AF333:AH336">
    <cfRule type="expression" dxfId="570" priority="18">
      <formula>IF($V$2="カラー","TRUE","FALSE")</formula>
    </cfRule>
  </conditionalFormatting>
  <conditionalFormatting sqref="AF337:AH338">
    <cfRule type="expression" dxfId="569" priority="17">
      <formula>IF($V$2="カラー","TRUE","FALSE")</formula>
    </cfRule>
  </conditionalFormatting>
  <conditionalFormatting sqref="AC343:AE343 R343:W343">
    <cfRule type="expression" dxfId="568" priority="16">
      <formula>IF($V$2="カラー","TRUE","FALSE")</formula>
    </cfRule>
  </conditionalFormatting>
  <conditionalFormatting sqref="AF343:AH343">
    <cfRule type="expression" dxfId="567" priority="15">
      <formula>IF($V$2="カラー","TRUE","FALSE")</formula>
    </cfRule>
  </conditionalFormatting>
  <conditionalFormatting sqref="AC252:AH252 AF359:AH359 R252:W326 AF253:AH258 AC253:AE326 AC339:AE342 R339:W342 R344:W359 AC344:AE359 AO252:AT259">
    <cfRule type="expression" dxfId="566" priority="49">
      <formula>IF($V$2="カラー","TRUE","FALSE")</formula>
    </cfRule>
  </conditionalFormatting>
  <conditionalFormatting sqref="AF347:AH351">
    <cfRule type="expression" dxfId="565" priority="44">
      <formula>IF($V$2="カラー","TRUE","FALSE")</formula>
    </cfRule>
  </conditionalFormatting>
  <conditionalFormatting sqref="AF277:AH282">
    <cfRule type="expression" dxfId="564" priority="41">
      <formula>IF($V$2="カラー","TRUE","FALSE")</formula>
    </cfRule>
  </conditionalFormatting>
  <conditionalFormatting sqref="AF291:AH294">
    <cfRule type="expression" dxfId="563" priority="36">
      <formula>IF($V$2="カラー","TRUE","FALSE")</formula>
    </cfRule>
  </conditionalFormatting>
  <conditionalFormatting sqref="AF340:AH340">
    <cfRule type="expression" dxfId="562" priority="34">
      <formula>IF($V$2="カラー","TRUE","FALSE")</formula>
    </cfRule>
  </conditionalFormatting>
  <conditionalFormatting sqref="AF312:AH312">
    <cfRule type="expression" dxfId="561" priority="29">
      <formula>IF($V$2="カラー","TRUE","FALSE")</formula>
    </cfRule>
  </conditionalFormatting>
  <conditionalFormatting sqref="AF318:AH319">
    <cfRule type="expression" dxfId="560" priority="26">
      <formula>IF($V$2="カラー","TRUE","FALSE")</formula>
    </cfRule>
  </conditionalFormatting>
  <conditionalFormatting sqref="E227:AQ229 E219:AQ219">
    <cfRule type="cellIs" dxfId="559" priority="11" operator="equal">
      <formula>0</formula>
    </cfRule>
  </conditionalFormatting>
  <conditionalFormatting sqref="D230:AQ230">
    <cfRule type="cellIs" dxfId="558" priority="6" operator="equal">
      <formula>0</formula>
    </cfRule>
  </conditionalFormatting>
  <conditionalFormatting sqref="E223:AQ223">
    <cfRule type="cellIs" dxfId="557" priority="4" operator="equal">
      <formula>0</formula>
    </cfRule>
  </conditionalFormatting>
  <conditionalFormatting sqref="E224:AQ230">
    <cfRule type="cellIs" dxfId="556" priority="2" operator="equal">
      <formula>0</formula>
    </cfRule>
  </conditionalFormatting>
  <conditionalFormatting sqref="S12:BE13">
    <cfRule type="expression" dxfId="555" priority="1581">
      <formula>S12&gt;#REF!</formula>
    </cfRule>
  </conditionalFormatting>
  <conditionalFormatting sqref="S16:BE16">
    <cfRule type="expression" priority="1582" stopIfTrue="1">
      <formula>S16=""</formula>
    </cfRule>
    <cfRule type="cellIs" dxfId="554" priority="1583" operator="greaterThan">
      <formula>#REF!</formula>
    </cfRule>
  </conditionalFormatting>
  <conditionalFormatting sqref="S20:BE21">
    <cfRule type="cellIs" dxfId="553" priority="1584" operator="lessThan">
      <formula>#REF!</formula>
    </cfRule>
  </conditionalFormatting>
  <conditionalFormatting sqref="S17:BE17">
    <cfRule type="expression" priority="1589" stopIfTrue="1">
      <formula>S$17=""</formula>
    </cfRule>
    <cfRule type="cellIs" dxfId="552" priority="1590" operator="greaterThan">
      <formula>#REF!</formula>
    </cfRule>
  </conditionalFormatting>
  <conditionalFormatting sqref="S14:BE14">
    <cfRule type="expression" dxfId="551" priority="1591" stopIfTrue="1">
      <formula>IF(NOT(S$15=""),TRUE,FALSE)</formula>
    </cfRule>
    <cfRule type="expression" priority="1592" stopIfTrue="1">
      <formula>S$14=""</formula>
    </cfRule>
    <cfRule type="cellIs" dxfId="550" priority="1593" operator="greaterThan">
      <formula>#REF!</formula>
    </cfRule>
  </conditionalFormatting>
  <conditionalFormatting sqref="S15:BE15">
    <cfRule type="expression" dxfId="549" priority="1594" stopIfTrue="1">
      <formula>IF(NOT(S$14=""),TRUE,FALSE)</formula>
    </cfRule>
    <cfRule type="expression" priority="1595" stopIfTrue="1">
      <formula>S$15=""</formula>
    </cfRule>
    <cfRule type="cellIs" dxfId="548" priority="1596" operator="greaterThan">
      <formula>#REF!</formula>
    </cfRule>
  </conditionalFormatting>
  <conditionalFormatting sqref="S18:BE18">
    <cfRule type="expression" priority="1597" stopIfTrue="1">
      <formula>S$18=""</formula>
    </cfRule>
    <cfRule type="cellIs" dxfId="547" priority="1598" operator="greaterThan">
      <formula>#REF!</formula>
    </cfRule>
  </conditionalFormatting>
  <dataValidations count="47">
    <dataValidation type="date" operator="greaterThanOrEqual" allowBlank="1" showInputMessage="1" showErrorMessage="1" error="2000年以降の日付を入力してください。" sqref="D4:G4" xr:uid="{00000000-0002-0000-0300-000000000000}">
      <formula1>36526</formula1>
    </dataValidation>
    <dataValidation type="time" operator="lessThanOrEqual" allowBlank="1" showInputMessage="1" showErrorMessage="1" error="時刻（10:00など）を入力してください。" sqref="D5:BE5" xr:uid="{00000000-0002-0000-0300-000001000000}">
      <formula1>0.999305555555556</formula1>
    </dataValidation>
    <dataValidation type="decimal" allowBlank="1" showInputMessage="1" showErrorMessage="1" error="入力できる数字は-20～40までです。" sqref="D11:BE11" xr:uid="{00000000-0002-0000-0300-000002000000}">
      <formula1>-20</formula1>
      <formula2>40</formula2>
    </dataValidation>
    <dataValidation type="decimal" allowBlank="1" showInputMessage="1" showErrorMessage="1" error="入力できる数字は-10～30までです。" sqref="D12:BE13" xr:uid="{00000000-0002-0000-0300-000003000000}">
      <formula1>-10</formula1>
      <formula2>30</formula2>
    </dataValidation>
    <dataValidation type="decimal" allowBlank="1" showInputMessage="1" showErrorMessage="1" error="入力できる数字は3～20までです（３以下の場合は日本酒度のほうに記入してください）。" sqref="D14:BE14 D220" xr:uid="{00000000-0002-0000-0300-000004000000}">
      <formula1>3</formula1>
      <formula2>20</formula2>
    </dataValidation>
    <dataValidation type="decimal" allowBlank="1" showInputMessage="1" showErrorMessage="1" error="入力できる数字は0～22までです。" sqref="BB103 D16:BE16 AZ103 D222" xr:uid="{00000000-0002-0000-0300-000005000000}">
      <formula1>0</formula1>
      <formula2>22</formula2>
    </dataValidation>
    <dataValidation type="decimal" allowBlank="1" showInputMessage="1" showErrorMessage="1" error="入力できる数値は0～10までです。" sqref="D18:BE18" xr:uid="{00000000-0002-0000-0300-000006000000}">
      <formula1>0</formula1>
      <formula2>10</formula2>
    </dataValidation>
    <dataValidation type="decimal" allowBlank="1" showInputMessage="1" showErrorMessage="1" error="入力できる数値は0～10です。" sqref="D19:BE19 Y120:AG120 D17:BE17" xr:uid="{00000000-0002-0000-0300-000007000000}">
      <formula1>0</formula1>
      <formula2>10</formula2>
    </dataValidation>
    <dataValidation type="decimal" allowBlank="1" showInputMessage="1" showErrorMessage="1" error="入力できる数字は0～10000までです。" sqref="M75:M76 P75:P76 S75:S76 D75:D76 AZ105 BB105 G75:G76 V77 J75:J76 M216 P216" xr:uid="{00000000-0002-0000-0300-000008000000}">
      <formula1>0</formula1>
      <formula2>10000</formula2>
    </dataValidation>
    <dataValidation type="decimal" allowBlank="1" showInputMessage="1" showErrorMessage="1" error="入力できる数字は0～100までです。" sqref="AZ95 AZ107 AE71:AG73" xr:uid="{00000000-0002-0000-0300-000009000000}">
      <formula1>0</formula1>
      <formula2>100</formula2>
    </dataValidation>
    <dataValidation type="decimal" allowBlank="1" showInputMessage="1" showErrorMessage="1" error="入力できる数字は-30～30までです。" sqref="AZ104 BB104" xr:uid="{00000000-0002-0000-0300-00000A000000}">
      <formula1>-30</formula1>
      <formula2>30</formula2>
    </dataValidation>
    <dataValidation type="decimal" allowBlank="1" showInputMessage="1" showErrorMessage="1" sqref="AZ94:BC94 F228:AQ228 D229 E228:E229" xr:uid="{00000000-0002-0000-0300-00000B000000}">
      <formula1>0</formula1>
      <formula2>10000000000</formula2>
    </dataValidation>
    <dataValidation type="list" allowBlank="1" showInputMessage="1" showErrorMessage="1" sqref="I32:M33" xr:uid="{00000000-0002-0000-0300-00000C000000}">
      <formula1>"補正する,しない"</formula1>
    </dataValidation>
    <dataValidation type="list" allowBlank="1" showInputMessage="1" showErrorMessage="1" sqref="I31:L31" xr:uid="{00000000-0002-0000-0300-00000D000000}">
      <formula1>"1,2,3,4,5"</formula1>
    </dataValidation>
    <dataValidation type="decimal" allowBlank="1" showInputMessage="1" showErrorMessage="1" error="入力できる数字は-30～30までです（-30以下の場合は、ボーメのほうに記入してください）。" sqref="BE14 D15:BD15 D221" xr:uid="{00000000-0002-0000-0300-00000E000000}">
      <formula1>-30</formula1>
      <formula2>30</formula2>
    </dataValidation>
    <dataValidation type="decimal" allowBlank="1" showInputMessage="1" showErrorMessage="1" error="入力できる数字は0～20000までです。" sqref="AZ71:BB75" xr:uid="{00000000-0002-0000-0300-00000F000000}">
      <formula1>0</formula1>
      <formula2>20000</formula2>
    </dataValidation>
    <dataValidation allowBlank="1" showInputMessage="1" showErrorMessage="1" error="入力できる数字は0～5までです。" sqref="I120:Q121" xr:uid="{00000000-0002-0000-0300-000010000000}"/>
    <dataValidation allowBlank="1" showInputMessage="1" showErrorMessage="1" error="入力できる数字は0～10000までです。" sqref="S74:U74 I216" xr:uid="{00000000-0002-0000-0300-000011000000}"/>
    <dataValidation type="list" allowBlank="1" showInputMessage="1" showErrorMessage="1" sqref="V2:Y2" xr:uid="{00000000-0002-0000-0300-000012000000}">
      <formula1>"カラー,グレースケール"</formula1>
    </dataValidation>
    <dataValidation type="decimal" allowBlank="1" showInputMessage="1" showErrorMessage="1" sqref="F107:H107" xr:uid="{A23691CF-9334-43B7-A899-A6751A222A3E}">
      <formula1>0</formula1>
      <formula2>10000000</formula2>
    </dataValidation>
    <dataValidation type="decimal" allowBlank="1" showInputMessage="1" showErrorMessage="1" sqref="AB101:AY101" xr:uid="{0036983B-3B3E-443E-97D0-6A532F923FCD}">
      <formula1>-10000000</formula1>
      <formula2>10000000</formula2>
    </dataValidation>
    <dataValidation type="decimal" allowBlank="1" showInputMessage="1" showErrorMessage="1" sqref="P96:R100" xr:uid="{1E168623-624B-487E-8916-109D879B9D50}">
      <formula1>-1000</formula1>
      <formula2>1000</formula2>
    </dataValidation>
    <dataValidation type="decimal" allowBlank="1" showInputMessage="1" showErrorMessage="1" sqref="P103:R103 P105:R105 P108:R109 F109:O109" xr:uid="{0823459D-D214-4520-8CE7-48E19A7D42EF}">
      <formula1>0</formula1>
      <formula2>1000000</formula2>
    </dataValidation>
    <dataValidation type="decimal" allowBlank="1" showInputMessage="1" showErrorMessage="1" sqref="R252:T351" xr:uid="{4E689B2F-151C-4EBA-BAEF-A519364E225B}">
      <formula1>0</formula1>
      <formula2>1000000000</formula2>
    </dataValidation>
    <dataValidation type="decimal" allowBlank="1" showInputMessage="1" showErrorMessage="1" sqref="U252:W351 AC252:AH351 AO252:AT259" xr:uid="{8A2AD4FC-A90B-48FF-865E-52DFB53665F1}">
      <formula1>0</formula1>
      <formula2>100</formula2>
    </dataValidation>
    <dataValidation type="decimal" allowBlank="1" showInputMessage="1" showErrorMessage="1" sqref="BC78:BE79" xr:uid="{AFD02FA0-04C8-4460-9F6F-C4CE9123BE78}">
      <formula1>0</formula1>
      <formula2>100000</formula2>
    </dataValidation>
    <dataValidation type="decimal" allowBlank="1" showInputMessage="1" showErrorMessage="1" error="入力できる数値は0~30です。" sqref="I114:Q114 I252:J351" xr:uid="{D9622DD7-01CB-48CC-B971-8BDCDBEFEC93}">
      <formula1>0</formula1>
      <formula2>30</formula2>
    </dataValidation>
    <dataValidation type="decimal" allowBlank="1" showInputMessage="1" showErrorMessage="1" error="入力できる数字は0～5までです。" sqref="I119:Q119" xr:uid="{A95192C4-17FC-434C-87E2-EE362F8AE892}">
      <formula1>0</formula1>
      <formula2>10</formula2>
    </dataValidation>
    <dataValidation type="decimal" allowBlank="1" showInputMessage="1" showErrorMessage="1" error="入力できる数値は0~20です。" sqref="G252:H351" xr:uid="{B2CF8F3A-C5A1-48ED-8AF1-BAFC6AA95D08}">
      <formula1>0</formula1>
      <formula2>20</formula2>
    </dataValidation>
    <dataValidation type="decimal" allowBlank="1" showInputMessage="1" showErrorMessage="1" error="入力できる数値は0～120です。" sqref="AK84:AL91 X252:Y351" xr:uid="{30AAF28F-7D4B-4EC9-9A32-48156ED1DBC4}">
      <formula1>0</formula1>
      <formula2>120</formula2>
    </dataValidation>
    <dataValidation type="decimal" allowBlank="1" showInputMessage="1" showErrorMessage="1" error="入力できる数字は0~100000です。" sqref="D7:BE8" xr:uid="{36DF6D12-37B2-48C4-A204-0E53E7FAB0AB}">
      <formula1>0</formula1>
      <formula2>100000</formula2>
    </dataValidation>
    <dataValidation type="decimal" allowBlank="1" showInputMessage="1" showErrorMessage="1" error="入力できる数値は0~1000です。" sqref="K252:N351" xr:uid="{BB0BCB6E-3FC4-4062-AD08-A3BB77275B35}">
      <formula1>0</formula1>
      <formula2>1000</formula2>
    </dataValidation>
    <dataValidation type="decimal" allowBlank="1" showInputMessage="1" showErrorMessage="1" error="入力できる数字は0～100000です。" sqref="E89:G91" xr:uid="{425C0CC6-87B1-4268-A3EF-33EC6496E74B}">
      <formula1>0</formula1>
      <formula2>100000</formula2>
    </dataValidation>
    <dataValidation type="decimal" allowBlank="1" showInputMessage="1" showErrorMessage="1" error="入力できる数値は0～100000です。" sqref="AM84:BD91 AB94:AY94 AR111:AT111 D72:R74 Z252:AB351 AL252:AN351 AI260:AK351 AO260:AT351" xr:uid="{D2F59137-F3CF-4F59-9E48-4BAD80F89FBB}">
      <formula1>0</formula1>
      <formula2>100000</formula2>
    </dataValidation>
    <dataValidation type="date" operator="greaterThan" allowBlank="1" showInputMessage="1" showErrorMessage="1" error="2024年１月１日以降の日付を入力してください。" sqref="N93:R93" xr:uid="{6E377ABF-3B52-44DE-97D1-D08ED6676C1C}">
      <formula1>45292</formula1>
    </dataValidation>
    <dataValidation type="decimal" allowBlank="1" showInputMessage="1" showErrorMessage="1" error="入力できる数値は0~100000です。" sqref="AB105:AY105 I115:Q115 F95:K106 I107:K107 AB84:AJ91 Y115:AG115 O252:Q351" xr:uid="{1FB24857-F25D-44D8-98CD-C67DEB4E6A26}">
      <formula1>0</formula1>
      <formula2>100000</formula2>
    </dataValidation>
    <dataValidation type="date" operator="greaterThanOrEqual" allowBlank="1" showInputMessage="1" showErrorMessage="1" error="2024/1/1以降の日付を入力してください。" sqref="I111:Q111 Y111:AA111 AE111:AG111 AB93:AY93" xr:uid="{0DBC59AC-AE88-4C79-AEB7-ED29B0121C49}">
      <formula1>45292</formula1>
    </dataValidation>
    <dataValidation type="decimal" allowBlank="1" showInputMessage="1" showErrorMessage="1" error="入力できる数値は0～22です。" sqref="I116:Q116 Y116:AG116" xr:uid="{B381FF3D-9ACB-4407-97CF-20D6EA340A1F}">
      <formula1>0</formula1>
      <formula2>22</formula2>
    </dataValidation>
    <dataValidation type="decimal" allowBlank="1" showInputMessage="1" showErrorMessage="1" error="入力できる数値は-100～30までです。" sqref="I117:Q117" xr:uid="{BE52044F-318E-4246-916B-DBC7B7F61CCD}">
      <formula1>-100</formula1>
      <formula2>30</formula2>
    </dataValidation>
    <dataValidation type="decimal" allowBlank="1" showInputMessage="1" showErrorMessage="1" error="入力できる数値は0～95です。" sqref="AB95:AY95" xr:uid="{6D0B4098-2207-4A43-8A3F-244AE5E24B1B}">
      <formula1>0</formula1>
      <formula2>95</formula2>
    </dataValidation>
    <dataValidation type="decimal" allowBlank="1" showInputMessage="1" showErrorMessage="1" error="入力できる数値は-10~40です。" sqref="AB102:AY102 Y114:AG114" xr:uid="{67E8D941-268E-4A10-8D6F-05EB7B7584AC}">
      <formula1>-10</formula1>
      <formula2>40</formula2>
    </dataValidation>
    <dataValidation type="decimal" allowBlank="1" showInputMessage="1" showErrorMessage="1" error="入力できる数値は0~95です。" sqref="AB103:AY103" xr:uid="{22897648-FD84-4552-9365-E32DADDFEB31}">
      <formula1>0</formula1>
      <formula2>95</formula2>
    </dataValidation>
    <dataValidation type="decimal" allowBlank="1" showInputMessage="1" showErrorMessage="1" error="入力できる数値は-100~100です。" sqref="AB104:AY104" xr:uid="{2F78CDB5-7ACD-46B9-B866-92B2E66D1A15}">
      <formula1>-100</formula1>
      <formula2>100</formula2>
    </dataValidation>
    <dataValidation type="decimal" allowBlank="1" showInputMessage="1" showErrorMessage="1" error="入力できる数値は0～10000_x000a_です。" sqref="AR112:AT112" xr:uid="{16F3B113-404A-46F2-A1BB-2E3B3C208E46}">
      <formula1>0</formula1>
      <formula2>10000</formula2>
    </dataValidation>
    <dataValidation type="decimal" allowBlank="1" showInputMessage="1" showErrorMessage="1" error="入力できる数値は0.5~1.5です。" sqref="AR114:AT114" xr:uid="{7C5DD668-C5D2-4630-ABC1-EF6191A6AD62}">
      <formula1>0.5</formula1>
      <formula2>1.5</formula2>
    </dataValidation>
    <dataValidation type="decimal" allowBlank="1" showInputMessage="1" showErrorMessage="1" error="入力できる数値は-100~30です。" sqref="Y117:AG117" xr:uid="{4F4E2BEE-AA46-4CE2-9070-59825515268D}">
      <formula1>-100</formula1>
      <formula2>30</formula2>
    </dataValidation>
    <dataValidation type="list" allowBlank="1" showInputMessage="1" showErrorMessage="1" sqref="C252:D351" xr:uid="{6A16C6F6-1A38-4E51-AF14-8F12065B2F7C}">
      <formula1>$BG$252:$BG$259</formula1>
    </dataValidation>
  </dataValidations>
  <pageMargins left="0.7" right="0.4" top="0.56000000000000005" bottom="0.43" header="0.3" footer="0.3"/>
  <pageSetup paperSize="9" scale="43" fitToHeight="0" orientation="landscape" r:id="rId1"/>
  <rowBreaks count="2" manualBreakCount="2">
    <brk id="64" max="56" man="1"/>
    <brk id="243" max="56"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0AD07757-E994-465B-A842-C77675204B61}">
            <xm:f>IF(◎号!$V$2="カラー","TRUE","FALSE")</xm:f>
            <x14:dxf>
              <fill>
                <patternFill>
                  <bgColor theme="7"/>
                </patternFill>
              </fill>
            </x14:dxf>
          </x14:cfRule>
          <xm:sqref>S24:BE27</xm:sqref>
        </x14:conditionalFormatting>
        <x14:conditionalFormatting xmlns:xm="http://schemas.microsoft.com/office/excel/2006/main">
          <x14:cfRule type="expression" priority="12" stopIfTrue="1" id="{292D2BCF-2F86-4ECC-8D65-F224D06C375F}">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5DE25271-77C9-4FA5-81DF-BBBA784DF982}">
            <xm:f>◎号!D$15=""</xm:f>
            <x14:dxf/>
          </x14:cfRule>
          <xm:sqref>D221</xm:sqref>
        </x14:conditionalFormatting>
        <x14:conditionalFormatting xmlns:xm="http://schemas.microsoft.com/office/excel/2006/main">
          <x14:cfRule type="expression" priority="10" id="{E8D8A418-5C23-4A92-A524-0C01EFAB078B}">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AC751739-9BDB-4257-BC90-B56A777A3E7C}">
            <xm:f>IF(◎号!$U$1="カラー","TRUE","FALSE")</xm:f>
            <x14:dxf>
              <fill>
                <patternFill>
                  <bgColor theme="7"/>
                </patternFill>
              </fill>
            </x14:dxf>
          </x14:cfRule>
          <xm:sqref>J213:J216</xm:sqref>
        </x14:conditionalFormatting>
        <x14:conditionalFormatting xmlns:xm="http://schemas.microsoft.com/office/excel/2006/main">
          <x14:cfRule type="expression" priority="8" id="{927423FC-1AB3-45A8-A0F7-116C24ADDF6C}">
            <xm:f>IF(◎号!$U$1="カラー","TRUE","FALSE")</xm:f>
            <x14:dxf>
              <fill>
                <patternFill>
                  <bgColor theme="7"/>
                </patternFill>
              </fill>
            </x14:dxf>
          </x14:cfRule>
          <xm:sqref>I216</xm:sqref>
        </x14:conditionalFormatting>
        <x14:conditionalFormatting xmlns:xm="http://schemas.microsoft.com/office/excel/2006/main">
          <x14:cfRule type="expression" priority="5" id="{A4A2DA89-0F0D-44A9-8C97-07EC96D27E38}">
            <xm:f>IF(◎号!$U$1="カラー","TRUE","FALSE")</xm:f>
            <x14:dxf>
              <fill>
                <patternFill>
                  <bgColor theme="7"/>
                </patternFill>
              </fill>
            </x14:dxf>
          </x14:cfRule>
          <xm:sqref>D230:AQ230</xm:sqref>
        </x14:conditionalFormatting>
        <x14:conditionalFormatting xmlns:xm="http://schemas.microsoft.com/office/excel/2006/main">
          <x14:cfRule type="expression" priority="7" id="{01F976F3-2539-4B3D-8427-28C1543FE5A8}">
            <xm:f>IF(◎号!$U$1="カラー","TRUE","FALSE")</xm:f>
            <x14:dxf>
              <fill>
                <patternFill>
                  <bgColor theme="7"/>
                </patternFill>
              </fill>
            </x14:dxf>
          </x14:cfRule>
          <xm:sqref>E220:AQ222</xm:sqref>
        </x14:conditionalFormatting>
        <x14:conditionalFormatting xmlns:xm="http://schemas.microsoft.com/office/excel/2006/main">
          <x14:cfRule type="expression" priority="3" id="{1CDD5197-0863-483D-9E44-9C8E7BBFE4B6}">
            <xm:f>IF(◎号!$U$1="カラー","TRUE","FALSE")</xm:f>
            <x14:dxf>
              <fill>
                <patternFill>
                  <bgColor theme="7"/>
                </patternFill>
              </fill>
            </x14:dxf>
          </x14:cfRule>
          <xm:sqref>E223:AQ223</xm:sqref>
        </x14:conditionalFormatting>
        <x14:conditionalFormatting xmlns:xm="http://schemas.microsoft.com/office/excel/2006/main">
          <x14:cfRule type="expression" priority="1" id="{C4ED3617-4F44-44B2-9FC2-C17A50AC41D5}">
            <xm:f>IF(◎号!$U$1="カラー","TRUE","FALSE")</xm:f>
            <x14:dxf>
              <fill>
                <patternFill>
                  <bgColor theme="7"/>
                </patternFill>
              </fill>
            </x14:dxf>
          </x14:cfRule>
          <xm:sqref>E224:AQ230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42D2-6E7D-4D32-ADEF-EB9BBE519A6E}">
  <sheetPr>
    <pageSetUpPr fitToPage="1"/>
  </sheetPr>
  <dimension ref="A1:DA362"/>
  <sheetViews>
    <sheetView zoomScale="60" zoomScaleNormal="60" workbookViewId="0">
      <selection activeCell="A24" sqref="A24:C24"/>
    </sheetView>
  </sheetViews>
  <sheetFormatPr defaultRowHeight="13"/>
  <cols>
    <col min="2" max="2" width="5" style="297" customWidth="1"/>
    <col min="3" max="3" width="9.90625" style="297" customWidth="1"/>
    <col min="4" max="7" width="5.453125" style="297" customWidth="1"/>
    <col min="8" max="8" width="5.36328125" style="297" customWidth="1"/>
    <col min="9" max="57" width="5.453125" style="297" customWidth="1"/>
    <col min="58" max="58" width="1.453125" customWidth="1"/>
    <col min="59" max="63" width="9" customWidth="1"/>
  </cols>
  <sheetData>
    <row r="1" spans="1:57" ht="24" customHeight="1" thickBot="1">
      <c r="A1" s="60" t="s">
        <v>315</v>
      </c>
      <c r="I1" s="323"/>
      <c r="J1" s="323"/>
      <c r="K1" s="323"/>
    </row>
    <row r="2" spans="1:57" ht="27.75" customHeight="1" thickBot="1">
      <c r="A2" s="818" t="s">
        <v>10</v>
      </c>
      <c r="B2" s="819"/>
      <c r="C2" s="819"/>
      <c r="D2" s="820" t="str">
        <f ca="1">RIGHT(CELL("filename",D2),LEN(CELL("filename",D2))-FIND("]",CELL("filename",D2)))</f>
        <v>△号</v>
      </c>
      <c r="E2" s="821"/>
      <c r="F2" s="821"/>
      <c r="G2" s="821"/>
      <c r="H2" s="822"/>
      <c r="I2" s="903" t="s">
        <v>353</v>
      </c>
      <c r="J2" s="904"/>
      <c r="K2" s="904"/>
      <c r="L2" s="1000"/>
      <c r="M2" s="1001"/>
      <c r="N2" s="1002"/>
      <c r="O2" s="1002"/>
      <c r="P2" s="1002"/>
      <c r="Q2" s="1002"/>
      <c r="R2" s="1003"/>
      <c r="S2" s="892" t="s">
        <v>265</v>
      </c>
      <c r="T2" s="893"/>
      <c r="U2" s="893"/>
      <c r="V2" s="894" t="s">
        <v>266</v>
      </c>
      <c r="W2" s="895"/>
      <c r="X2" s="895"/>
      <c r="Y2" s="896"/>
      <c r="BC2" s="297" t="str">
        <f>はじめに!F1</f>
        <v>Ver3.4</v>
      </c>
    </row>
    <row r="3" spans="1:57" ht="18" customHeight="1" thickBot="1">
      <c r="A3" s="905" t="s">
        <v>14</v>
      </c>
      <c r="B3" s="906"/>
      <c r="C3" s="907"/>
      <c r="D3" s="808" t="s">
        <v>11</v>
      </c>
      <c r="E3" s="809"/>
      <c r="F3" s="809"/>
      <c r="G3" s="908"/>
      <c r="H3" s="143" t="s">
        <v>12</v>
      </c>
      <c r="I3" s="808" t="s">
        <v>13</v>
      </c>
      <c r="J3" s="809"/>
      <c r="K3" s="809"/>
      <c r="L3" s="809"/>
      <c r="M3" s="909"/>
      <c r="N3" s="808" t="s">
        <v>18</v>
      </c>
      <c r="O3" s="809"/>
      <c r="P3" s="809"/>
      <c r="Q3" s="809"/>
      <c r="R3" s="90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823" t="s">
        <v>16</v>
      </c>
      <c r="B4" s="824"/>
      <c r="C4" s="912"/>
      <c r="D4" s="897"/>
      <c r="E4" s="898"/>
      <c r="F4" s="898"/>
      <c r="G4" s="899"/>
      <c r="H4" s="254">
        <f>D4+1</f>
        <v>1</v>
      </c>
      <c r="I4" s="900">
        <f>H4+1</f>
        <v>2</v>
      </c>
      <c r="J4" s="901"/>
      <c r="K4" s="901"/>
      <c r="L4" s="901"/>
      <c r="M4" s="902"/>
      <c r="N4" s="900">
        <f>I4+1</f>
        <v>3</v>
      </c>
      <c r="O4" s="901"/>
      <c r="P4" s="901"/>
      <c r="Q4" s="901"/>
      <c r="R4" s="902"/>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38" t="s">
        <v>17</v>
      </c>
      <c r="B5" s="439"/>
      <c r="C5" s="440"/>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38" t="s">
        <v>15</v>
      </c>
      <c r="B6" s="439"/>
      <c r="C6" s="440"/>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38" t="s">
        <v>193</v>
      </c>
      <c r="B7" s="439"/>
      <c r="C7" s="440"/>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38" t="s">
        <v>24</v>
      </c>
      <c r="B8" s="439"/>
      <c r="C8" s="440"/>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1.75" customHeight="1">
      <c r="A9" s="438" t="s">
        <v>399</v>
      </c>
      <c r="B9" s="439"/>
      <c r="C9" s="440"/>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38" t="s">
        <v>59</v>
      </c>
      <c r="B10" s="439"/>
      <c r="C10" s="440"/>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38" t="s">
        <v>256</v>
      </c>
      <c r="B11" s="439"/>
      <c r="C11" s="440"/>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38" t="s">
        <v>392</v>
      </c>
      <c r="B12" s="439"/>
      <c r="C12" s="440"/>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38" t="s">
        <v>393</v>
      </c>
      <c r="B13" s="439"/>
      <c r="C13" s="440"/>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910" t="s">
        <v>1</v>
      </c>
      <c r="B14" s="599"/>
      <c r="C14" s="911"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910" t="s">
        <v>2</v>
      </c>
      <c r="B15" s="599"/>
      <c r="C15" s="911"/>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38" t="s">
        <v>25</v>
      </c>
      <c r="B16" s="439"/>
      <c r="C16" s="440"/>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38" t="s">
        <v>143</v>
      </c>
      <c r="B17" s="439"/>
      <c r="C17" s="440"/>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38" t="s">
        <v>144</v>
      </c>
      <c r="B18" s="439"/>
      <c r="C18" s="440"/>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38" t="s">
        <v>142</v>
      </c>
      <c r="B19" s="439"/>
      <c r="C19" s="440"/>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38" t="s">
        <v>145</v>
      </c>
      <c r="B20" s="439"/>
      <c r="C20" s="440"/>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5" t="str">
        <f t="shared" si="1"/>
        <v/>
      </c>
    </row>
    <row r="21" spans="1:58" s="4" customFormat="1" ht="18" customHeight="1">
      <c r="A21" s="438" t="s">
        <v>197</v>
      </c>
      <c r="B21" s="439"/>
      <c r="C21" s="440"/>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38" t="s">
        <v>199</v>
      </c>
      <c r="B22" s="439"/>
      <c r="C22" s="440"/>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38" t="s">
        <v>198</v>
      </c>
      <c r="B23" s="439"/>
      <c r="C23" s="440"/>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444" t="s">
        <v>359</v>
      </c>
      <c r="B24" s="445"/>
      <c r="C24" s="445"/>
      <c r="D24" s="395"/>
      <c r="E24" s="393"/>
      <c r="F24" s="393"/>
      <c r="G24" s="231"/>
      <c r="H24" s="397"/>
      <c r="I24" s="395"/>
      <c r="J24" s="393"/>
      <c r="K24" s="393"/>
      <c r="L24" s="393"/>
      <c r="M24" s="391"/>
      <c r="N24" s="395"/>
      <c r="O24" s="393"/>
      <c r="P24" s="393"/>
      <c r="Q24" s="393"/>
      <c r="R24" s="231"/>
      <c r="S24" s="255" t="str">
        <f ca="1">IFERROR(E223,"")</f>
        <v/>
      </c>
      <c r="T24" s="255" t="str">
        <f t="shared" ref="T24:BE27" ca="1" si="3">IFERROR(F223,"")</f>
        <v/>
      </c>
      <c r="U24" s="255" t="str">
        <f t="shared" ca="1" si="3"/>
        <v/>
      </c>
      <c r="V24" s="255" t="str">
        <f t="shared" ca="1" si="3"/>
        <v/>
      </c>
      <c r="W24" s="255" t="str">
        <f t="shared" ca="1" si="3"/>
        <v/>
      </c>
      <c r="X24" s="255" t="str">
        <f t="shared" ca="1" si="3"/>
        <v/>
      </c>
      <c r="Y24" s="255" t="str">
        <f t="shared" ca="1" si="3"/>
        <v/>
      </c>
      <c r="Z24" s="255" t="str">
        <f t="shared" ca="1" si="3"/>
        <v/>
      </c>
      <c r="AA24" s="255" t="str">
        <f t="shared" ca="1" si="3"/>
        <v/>
      </c>
      <c r="AB24" s="255" t="str">
        <f t="shared" ca="1" si="3"/>
        <v/>
      </c>
      <c r="AC24" s="255" t="str">
        <f t="shared" ca="1" si="3"/>
        <v/>
      </c>
      <c r="AD24" s="255" t="str">
        <f t="shared" ca="1" si="3"/>
        <v/>
      </c>
      <c r="AE24" s="255" t="str">
        <f t="shared" ca="1" si="3"/>
        <v/>
      </c>
      <c r="AF24" s="255" t="str">
        <f t="shared" ca="1" si="3"/>
        <v/>
      </c>
      <c r="AG24" s="255" t="str">
        <f t="shared" ca="1" si="3"/>
        <v/>
      </c>
      <c r="AH24" s="255" t="str">
        <f t="shared" ca="1" si="3"/>
        <v/>
      </c>
      <c r="AI24" s="255" t="str">
        <f t="shared" ca="1" si="3"/>
        <v/>
      </c>
      <c r="AJ24" s="255" t="str">
        <f t="shared" ca="1" si="3"/>
        <v/>
      </c>
      <c r="AK24" s="255" t="str">
        <f t="shared" ca="1" si="3"/>
        <v/>
      </c>
      <c r="AL24" s="255" t="str">
        <f t="shared" ca="1" si="3"/>
        <v/>
      </c>
      <c r="AM24" s="255" t="str">
        <f t="shared" ca="1" si="3"/>
        <v/>
      </c>
      <c r="AN24" s="255" t="str">
        <f t="shared" ca="1" si="3"/>
        <v/>
      </c>
      <c r="AO24" s="255" t="str">
        <f t="shared" ca="1" si="3"/>
        <v/>
      </c>
      <c r="AP24" s="255" t="str">
        <f t="shared" ca="1" si="3"/>
        <v/>
      </c>
      <c r="AQ24" s="255" t="str">
        <f t="shared" ca="1" si="3"/>
        <v/>
      </c>
      <c r="AR24" s="255" t="str">
        <f t="shared" ca="1" si="3"/>
        <v/>
      </c>
      <c r="AS24" s="255" t="str">
        <f t="shared" ca="1" si="3"/>
        <v/>
      </c>
      <c r="AT24" s="255" t="str">
        <f t="shared" ca="1" si="3"/>
        <v/>
      </c>
      <c r="AU24" s="255" t="str">
        <f t="shared" ca="1" si="3"/>
        <v/>
      </c>
      <c r="AV24" s="255" t="str">
        <f t="shared" ca="1" si="3"/>
        <v/>
      </c>
      <c r="AW24" s="255" t="str">
        <f t="shared" ca="1" si="3"/>
        <v/>
      </c>
      <c r="AX24" s="255" t="str">
        <f t="shared" ca="1" si="3"/>
        <v/>
      </c>
      <c r="AY24" s="255" t="str">
        <f t="shared" ca="1" si="3"/>
        <v/>
      </c>
      <c r="AZ24" s="255" t="str">
        <f t="shared" ca="1" si="3"/>
        <v/>
      </c>
      <c r="BA24" s="255" t="str">
        <f t="shared" ca="1" si="3"/>
        <v/>
      </c>
      <c r="BB24" s="255" t="str">
        <f t="shared" ca="1" si="3"/>
        <v/>
      </c>
      <c r="BC24" s="255" t="str">
        <f t="shared" ca="1" si="3"/>
        <v/>
      </c>
      <c r="BD24" s="255" t="str">
        <f t="shared" ca="1" si="3"/>
        <v/>
      </c>
      <c r="BE24" s="255" t="str">
        <f t="shared" ca="1" si="3"/>
        <v/>
      </c>
    </row>
    <row r="25" spans="1:58" s="4" customFormat="1" ht="18" customHeight="1">
      <c r="A25" s="444" t="s">
        <v>358</v>
      </c>
      <c r="B25" s="445"/>
      <c r="C25" s="445"/>
      <c r="D25" s="395"/>
      <c r="E25" s="393"/>
      <c r="F25" s="393"/>
      <c r="G25" s="231"/>
      <c r="H25" s="397"/>
      <c r="I25" s="395"/>
      <c r="J25" s="393"/>
      <c r="K25" s="393"/>
      <c r="L25" s="393"/>
      <c r="M25" s="391"/>
      <c r="N25" s="395"/>
      <c r="O25" s="393"/>
      <c r="P25" s="393"/>
      <c r="Q25" s="393"/>
      <c r="R25" s="231"/>
      <c r="S25" s="255" t="str">
        <f t="shared" ref="S25:S27" si="4">IFERROR(E224,"")</f>
        <v/>
      </c>
      <c r="T25" s="255" t="str">
        <f t="shared" si="3"/>
        <v/>
      </c>
      <c r="U25" s="255" t="str">
        <f t="shared" si="3"/>
        <v/>
      </c>
      <c r="V25" s="255" t="str">
        <f t="shared" si="3"/>
        <v/>
      </c>
      <c r="W25" s="255" t="str">
        <f t="shared" si="3"/>
        <v/>
      </c>
      <c r="X25" s="255" t="str">
        <f t="shared" si="3"/>
        <v/>
      </c>
      <c r="Y25" s="255" t="str">
        <f t="shared" si="3"/>
        <v/>
      </c>
      <c r="Z25" s="255" t="str">
        <f t="shared" si="3"/>
        <v/>
      </c>
      <c r="AA25" s="255" t="str">
        <f t="shared" si="3"/>
        <v/>
      </c>
      <c r="AB25" s="255" t="str">
        <f t="shared" si="3"/>
        <v/>
      </c>
      <c r="AC25" s="255" t="str">
        <f t="shared" si="3"/>
        <v/>
      </c>
      <c r="AD25" s="255" t="str">
        <f t="shared" si="3"/>
        <v/>
      </c>
      <c r="AE25" s="255" t="str">
        <f t="shared" si="3"/>
        <v/>
      </c>
      <c r="AF25" s="255" t="str">
        <f t="shared" si="3"/>
        <v/>
      </c>
      <c r="AG25" s="255" t="str">
        <f t="shared" si="3"/>
        <v/>
      </c>
      <c r="AH25" s="255" t="str">
        <f t="shared" si="3"/>
        <v/>
      </c>
      <c r="AI25" s="255" t="str">
        <f t="shared" si="3"/>
        <v/>
      </c>
      <c r="AJ25" s="255" t="str">
        <f t="shared" si="3"/>
        <v/>
      </c>
      <c r="AK25" s="255" t="str">
        <f t="shared" si="3"/>
        <v/>
      </c>
      <c r="AL25" s="255" t="str">
        <f t="shared" si="3"/>
        <v/>
      </c>
      <c r="AM25" s="255" t="str">
        <f t="shared" si="3"/>
        <v/>
      </c>
      <c r="AN25" s="255" t="str">
        <f t="shared" si="3"/>
        <v/>
      </c>
      <c r="AO25" s="255" t="str">
        <f t="shared" si="3"/>
        <v/>
      </c>
      <c r="AP25" s="255" t="str">
        <f t="shared" si="3"/>
        <v/>
      </c>
      <c r="AQ25" s="255" t="str">
        <f t="shared" si="3"/>
        <v/>
      </c>
      <c r="AR25" s="255" t="str">
        <f t="shared" si="3"/>
        <v/>
      </c>
      <c r="AS25" s="255" t="str">
        <f t="shared" si="3"/>
        <v/>
      </c>
      <c r="AT25" s="255" t="str">
        <f t="shared" si="3"/>
        <v/>
      </c>
      <c r="AU25" s="255" t="str">
        <f t="shared" si="3"/>
        <v/>
      </c>
      <c r="AV25" s="255" t="str">
        <f t="shared" si="3"/>
        <v/>
      </c>
      <c r="AW25" s="255" t="str">
        <f t="shared" si="3"/>
        <v/>
      </c>
      <c r="AX25" s="255" t="str">
        <f t="shared" si="3"/>
        <v/>
      </c>
      <c r="AY25" s="255" t="str">
        <f t="shared" si="3"/>
        <v/>
      </c>
      <c r="AZ25" s="255" t="str">
        <f t="shared" si="3"/>
        <v/>
      </c>
      <c r="BA25" s="255" t="str">
        <f t="shared" si="3"/>
        <v/>
      </c>
      <c r="BB25" s="255" t="str">
        <f t="shared" si="3"/>
        <v/>
      </c>
      <c r="BC25" s="255" t="str">
        <f t="shared" si="3"/>
        <v/>
      </c>
      <c r="BD25" s="255" t="str">
        <f t="shared" si="3"/>
        <v/>
      </c>
      <c r="BE25" s="255" t="str">
        <f t="shared" si="3"/>
        <v/>
      </c>
    </row>
    <row r="26" spans="1:58" s="4" customFormat="1" ht="18" customHeight="1">
      <c r="A26" s="444" t="s">
        <v>388</v>
      </c>
      <c r="B26" s="445"/>
      <c r="C26" s="445"/>
      <c r="D26" s="395"/>
      <c r="E26" s="393"/>
      <c r="F26" s="393"/>
      <c r="G26" s="231"/>
      <c r="H26" s="397"/>
      <c r="I26" s="395"/>
      <c r="J26" s="393"/>
      <c r="K26" s="393"/>
      <c r="L26" s="393"/>
      <c r="M26" s="391"/>
      <c r="N26" s="395"/>
      <c r="O26" s="393"/>
      <c r="P26" s="393"/>
      <c r="Q26" s="393"/>
      <c r="R26" s="231"/>
      <c r="S26" s="255" t="str">
        <f t="shared" si="4"/>
        <v/>
      </c>
      <c r="T26" s="255" t="str">
        <f t="shared" si="3"/>
        <v/>
      </c>
      <c r="U26" s="255" t="str">
        <f t="shared" si="3"/>
        <v/>
      </c>
      <c r="V26" s="255" t="str">
        <f t="shared" si="3"/>
        <v/>
      </c>
      <c r="W26" s="255" t="str">
        <f t="shared" si="3"/>
        <v/>
      </c>
      <c r="X26" s="255" t="str">
        <f t="shared" si="3"/>
        <v/>
      </c>
      <c r="Y26" s="255" t="str">
        <f t="shared" si="3"/>
        <v/>
      </c>
      <c r="Z26" s="255" t="str">
        <f t="shared" si="3"/>
        <v/>
      </c>
      <c r="AA26" s="255" t="str">
        <f t="shared" si="3"/>
        <v/>
      </c>
      <c r="AB26" s="255" t="str">
        <f t="shared" si="3"/>
        <v/>
      </c>
      <c r="AC26" s="255" t="str">
        <f t="shared" si="3"/>
        <v/>
      </c>
      <c r="AD26" s="255" t="str">
        <f t="shared" si="3"/>
        <v/>
      </c>
      <c r="AE26" s="255" t="str">
        <f t="shared" si="3"/>
        <v/>
      </c>
      <c r="AF26" s="255" t="str">
        <f t="shared" si="3"/>
        <v/>
      </c>
      <c r="AG26" s="255" t="str">
        <f t="shared" si="3"/>
        <v/>
      </c>
      <c r="AH26" s="255" t="str">
        <f t="shared" si="3"/>
        <v/>
      </c>
      <c r="AI26" s="255" t="str">
        <f t="shared" si="3"/>
        <v/>
      </c>
      <c r="AJ26" s="255" t="str">
        <f t="shared" si="3"/>
        <v/>
      </c>
      <c r="AK26" s="255" t="str">
        <f t="shared" si="3"/>
        <v/>
      </c>
      <c r="AL26" s="255" t="str">
        <f t="shared" si="3"/>
        <v/>
      </c>
      <c r="AM26" s="255" t="str">
        <f t="shared" si="3"/>
        <v/>
      </c>
      <c r="AN26" s="255" t="str">
        <f t="shared" si="3"/>
        <v/>
      </c>
      <c r="AO26" s="255" t="str">
        <f t="shared" si="3"/>
        <v/>
      </c>
      <c r="AP26" s="255" t="str">
        <f t="shared" si="3"/>
        <v/>
      </c>
      <c r="AQ26" s="255" t="str">
        <f t="shared" si="3"/>
        <v/>
      </c>
      <c r="AR26" s="255" t="str">
        <f t="shared" si="3"/>
        <v/>
      </c>
      <c r="AS26" s="255" t="str">
        <f t="shared" si="3"/>
        <v/>
      </c>
      <c r="AT26" s="255" t="str">
        <f t="shared" si="3"/>
        <v/>
      </c>
      <c r="AU26" s="255" t="str">
        <f t="shared" si="3"/>
        <v/>
      </c>
      <c r="AV26" s="255" t="str">
        <f t="shared" si="3"/>
        <v/>
      </c>
      <c r="AW26" s="255" t="str">
        <f t="shared" si="3"/>
        <v/>
      </c>
      <c r="AX26" s="255" t="str">
        <f t="shared" si="3"/>
        <v/>
      </c>
      <c r="AY26" s="255" t="str">
        <f t="shared" si="3"/>
        <v/>
      </c>
      <c r="AZ26" s="255" t="str">
        <f t="shared" si="3"/>
        <v/>
      </c>
      <c r="BA26" s="255" t="str">
        <f t="shared" si="3"/>
        <v/>
      </c>
      <c r="BB26" s="255" t="str">
        <f t="shared" si="3"/>
        <v/>
      </c>
      <c r="BC26" s="255" t="str">
        <f t="shared" si="3"/>
        <v/>
      </c>
      <c r="BD26" s="255" t="str">
        <f t="shared" si="3"/>
        <v/>
      </c>
      <c r="BE26" s="255" t="str">
        <f t="shared" si="3"/>
        <v/>
      </c>
    </row>
    <row r="27" spans="1:58" s="4" customFormat="1" ht="18" customHeight="1" thickBot="1">
      <c r="A27" s="456" t="s">
        <v>405</v>
      </c>
      <c r="B27" s="457"/>
      <c r="C27" s="457"/>
      <c r="D27" s="396"/>
      <c r="E27" s="392"/>
      <c r="F27" s="392"/>
      <c r="G27" s="398"/>
      <c r="H27" s="388"/>
      <c r="I27" s="396"/>
      <c r="J27" s="392"/>
      <c r="K27" s="392"/>
      <c r="L27" s="392"/>
      <c r="M27" s="394"/>
      <c r="N27" s="396"/>
      <c r="O27" s="392"/>
      <c r="P27" s="392"/>
      <c r="Q27" s="392"/>
      <c r="R27" s="398"/>
      <c r="S27" s="255" t="str">
        <f t="shared" si="4"/>
        <v/>
      </c>
      <c r="T27" s="255" t="str">
        <f t="shared" si="3"/>
        <v/>
      </c>
      <c r="U27" s="255" t="str">
        <f t="shared" si="3"/>
        <v/>
      </c>
      <c r="V27" s="255" t="str">
        <f t="shared" si="3"/>
        <v/>
      </c>
      <c r="W27" s="255" t="str">
        <f t="shared" si="3"/>
        <v/>
      </c>
      <c r="X27" s="255" t="str">
        <f t="shared" si="3"/>
        <v/>
      </c>
      <c r="Y27" s="255" t="str">
        <f t="shared" si="3"/>
        <v/>
      </c>
      <c r="Z27" s="255" t="str">
        <f t="shared" si="3"/>
        <v/>
      </c>
      <c r="AA27" s="255" t="str">
        <f t="shared" si="3"/>
        <v/>
      </c>
      <c r="AB27" s="255" t="str">
        <f t="shared" si="3"/>
        <v/>
      </c>
      <c r="AC27" s="255" t="str">
        <f t="shared" si="3"/>
        <v/>
      </c>
      <c r="AD27" s="255" t="str">
        <f t="shared" si="3"/>
        <v/>
      </c>
      <c r="AE27" s="255" t="str">
        <f t="shared" si="3"/>
        <v/>
      </c>
      <c r="AF27" s="255" t="str">
        <f t="shared" si="3"/>
        <v/>
      </c>
      <c r="AG27" s="255" t="str">
        <f t="shared" si="3"/>
        <v/>
      </c>
      <c r="AH27" s="255" t="str">
        <f t="shared" si="3"/>
        <v/>
      </c>
      <c r="AI27" s="255" t="str">
        <f t="shared" si="3"/>
        <v/>
      </c>
      <c r="AJ27" s="255" t="str">
        <f t="shared" si="3"/>
        <v/>
      </c>
      <c r="AK27" s="255" t="str">
        <f t="shared" si="3"/>
        <v/>
      </c>
      <c r="AL27" s="255" t="str">
        <f t="shared" si="3"/>
        <v/>
      </c>
      <c r="AM27" s="255" t="str">
        <f t="shared" si="3"/>
        <v/>
      </c>
      <c r="AN27" s="255" t="str">
        <f t="shared" si="3"/>
        <v/>
      </c>
      <c r="AO27" s="255" t="str">
        <f t="shared" si="3"/>
        <v/>
      </c>
      <c r="AP27" s="255" t="str">
        <f t="shared" si="3"/>
        <v/>
      </c>
      <c r="AQ27" s="255" t="str">
        <f t="shared" si="3"/>
        <v/>
      </c>
      <c r="AR27" s="255" t="str">
        <f t="shared" si="3"/>
        <v/>
      </c>
      <c r="AS27" s="255" t="str">
        <f t="shared" si="3"/>
        <v/>
      </c>
      <c r="AT27" s="255" t="str">
        <f t="shared" si="3"/>
        <v/>
      </c>
      <c r="AU27" s="255" t="str">
        <f t="shared" si="3"/>
        <v/>
      </c>
      <c r="AV27" s="255" t="str">
        <f t="shared" si="3"/>
        <v/>
      </c>
      <c r="AW27" s="255" t="str">
        <f t="shared" si="3"/>
        <v/>
      </c>
      <c r="AX27" s="255" t="str">
        <f t="shared" si="3"/>
        <v/>
      </c>
      <c r="AY27" s="255" t="str">
        <f t="shared" si="3"/>
        <v/>
      </c>
      <c r="AZ27" s="255" t="str">
        <f t="shared" si="3"/>
        <v/>
      </c>
      <c r="BA27" s="255" t="str">
        <f t="shared" si="3"/>
        <v/>
      </c>
      <c r="BB27" s="255" t="str">
        <f t="shared" si="3"/>
        <v/>
      </c>
      <c r="BC27" s="255" t="str">
        <f t="shared" si="3"/>
        <v/>
      </c>
      <c r="BD27" s="255" t="str">
        <f t="shared" si="3"/>
        <v/>
      </c>
      <c r="BE27" s="255" t="str">
        <f t="shared" si="3"/>
        <v/>
      </c>
    </row>
    <row r="28" spans="1:58" ht="18" hidden="1" customHeight="1">
      <c r="A28" s="853" t="s">
        <v>196</v>
      </c>
      <c r="B28" s="854"/>
      <c r="C28" s="855"/>
      <c r="D28" s="305"/>
      <c r="E28" s="301"/>
      <c r="F28" s="301"/>
      <c r="G28" s="231"/>
      <c r="H28" s="313"/>
      <c r="I28" s="305"/>
      <c r="J28" s="301"/>
      <c r="K28" s="301"/>
      <c r="L28" s="301"/>
      <c r="M28" s="298"/>
      <c r="N28" s="305"/>
      <c r="O28" s="301"/>
      <c r="P28" s="301"/>
      <c r="Q28" s="301"/>
      <c r="R28" s="231"/>
      <c r="S28" s="255" t="str">
        <f t="shared" ref="S28:BE28" ca="1" si="5">IF($I$32="しない",IF(IFERROR(S147,"")="","",S147),IF(IFERROR(S143,"")="","",S143))</f>
        <v/>
      </c>
      <c r="T28" s="256" t="str">
        <f t="shared" ca="1" si="5"/>
        <v/>
      </c>
      <c r="U28" s="256" t="str">
        <f t="shared" ca="1" si="5"/>
        <v/>
      </c>
      <c r="V28" s="256" t="str">
        <f t="shared" ca="1" si="5"/>
        <v/>
      </c>
      <c r="W28" s="256" t="str">
        <f t="shared" ca="1" si="5"/>
        <v/>
      </c>
      <c r="X28" s="256" t="str">
        <f t="shared" ca="1" si="5"/>
        <v/>
      </c>
      <c r="Y28" s="256" t="str">
        <f t="shared" ca="1" si="5"/>
        <v/>
      </c>
      <c r="Z28" s="256" t="str">
        <f t="shared" ca="1" si="5"/>
        <v/>
      </c>
      <c r="AA28" s="256" t="str">
        <f t="shared" ca="1" si="5"/>
        <v/>
      </c>
      <c r="AB28" s="256" t="str">
        <f t="shared" ca="1" si="5"/>
        <v/>
      </c>
      <c r="AC28" s="256" t="str">
        <f t="shared" ca="1" si="5"/>
        <v/>
      </c>
      <c r="AD28" s="256" t="str">
        <f t="shared" ca="1" si="5"/>
        <v/>
      </c>
      <c r="AE28" s="256" t="str">
        <f t="shared" ca="1" si="5"/>
        <v/>
      </c>
      <c r="AF28" s="256" t="str">
        <f t="shared" ca="1" si="5"/>
        <v/>
      </c>
      <c r="AG28" s="256" t="str">
        <f t="shared" ca="1" si="5"/>
        <v/>
      </c>
      <c r="AH28" s="256" t="str">
        <f t="shared" ca="1" si="5"/>
        <v/>
      </c>
      <c r="AI28" s="256" t="str">
        <f t="shared" ca="1" si="5"/>
        <v/>
      </c>
      <c r="AJ28" s="256" t="str">
        <f t="shared" ca="1" si="5"/>
        <v/>
      </c>
      <c r="AK28" s="256" t="str">
        <f t="shared" ca="1" si="5"/>
        <v/>
      </c>
      <c r="AL28" s="256" t="str">
        <f t="shared" ca="1" si="5"/>
        <v/>
      </c>
      <c r="AM28" s="256" t="str">
        <f t="shared" ca="1" si="5"/>
        <v/>
      </c>
      <c r="AN28" s="256" t="str">
        <f t="shared" ca="1" si="5"/>
        <v/>
      </c>
      <c r="AO28" s="256" t="str">
        <f t="shared" ca="1" si="5"/>
        <v/>
      </c>
      <c r="AP28" s="256" t="str">
        <f t="shared" ca="1" si="5"/>
        <v/>
      </c>
      <c r="AQ28" s="256" t="str">
        <f t="shared" ca="1" si="5"/>
        <v/>
      </c>
      <c r="AR28" s="256" t="str">
        <f t="shared" ca="1" si="5"/>
        <v/>
      </c>
      <c r="AS28" s="256" t="str">
        <f t="shared" ca="1" si="5"/>
        <v/>
      </c>
      <c r="AT28" s="256" t="str">
        <f t="shared" ca="1" si="5"/>
        <v/>
      </c>
      <c r="AU28" s="256" t="str">
        <f t="shared" ca="1" si="5"/>
        <v/>
      </c>
      <c r="AV28" s="256" t="str">
        <f t="shared" ca="1" si="5"/>
        <v/>
      </c>
      <c r="AW28" s="256" t="str">
        <f t="shared" ca="1" si="5"/>
        <v/>
      </c>
      <c r="AX28" s="256" t="str">
        <f t="shared" ca="1" si="5"/>
        <v/>
      </c>
      <c r="AY28" s="256" t="str">
        <f t="shared" ca="1" si="5"/>
        <v/>
      </c>
      <c r="AZ28" s="256" t="str">
        <f t="shared" ca="1" si="5"/>
        <v/>
      </c>
      <c r="BA28" s="256" t="str">
        <f t="shared" ca="1" si="5"/>
        <v/>
      </c>
      <c r="BB28" s="256" t="str">
        <f t="shared" ca="1" si="5"/>
        <v/>
      </c>
      <c r="BC28" s="256" t="str">
        <f t="shared" ca="1" si="5"/>
        <v/>
      </c>
      <c r="BD28" s="256" t="str">
        <f t="shared" ca="1" si="5"/>
        <v/>
      </c>
      <c r="BE28" s="257" t="str">
        <f t="shared" ca="1" si="5"/>
        <v/>
      </c>
    </row>
    <row r="29" spans="1:58" ht="18" hidden="1" customHeight="1">
      <c r="A29" s="755" t="s">
        <v>200</v>
      </c>
      <c r="B29" s="511"/>
      <c r="C29" s="613"/>
      <c r="D29" s="305"/>
      <c r="E29" s="301"/>
      <c r="F29" s="301"/>
      <c r="G29" s="231"/>
      <c r="H29" s="313"/>
      <c r="I29" s="305"/>
      <c r="J29" s="301"/>
      <c r="K29" s="301"/>
      <c r="L29" s="301"/>
      <c r="M29" s="298"/>
      <c r="N29" s="305"/>
      <c r="O29" s="301"/>
      <c r="P29" s="301"/>
      <c r="Q29" s="301"/>
      <c r="R29" s="231"/>
      <c r="S29" s="255" t="str">
        <f t="shared" ref="S29:BE29" ca="1" si="6">IF($I$32="しない",IF(IFERROR(S148,"")="","",S148),IF(IFERROR(S144,"")="","",S144))</f>
        <v/>
      </c>
      <c r="T29" s="256" t="str">
        <f t="shared" ca="1" si="6"/>
        <v/>
      </c>
      <c r="U29" s="256" t="str">
        <f t="shared" ca="1" si="6"/>
        <v/>
      </c>
      <c r="V29" s="256" t="str">
        <f t="shared" ca="1" si="6"/>
        <v/>
      </c>
      <c r="W29" s="256" t="str">
        <f t="shared" ca="1" si="6"/>
        <v/>
      </c>
      <c r="X29" s="256" t="str">
        <f t="shared" ca="1" si="6"/>
        <v/>
      </c>
      <c r="Y29" s="256" t="str">
        <f t="shared" ca="1" si="6"/>
        <v/>
      </c>
      <c r="Z29" s="256" t="str">
        <f t="shared" ca="1" si="6"/>
        <v/>
      </c>
      <c r="AA29" s="256" t="str">
        <f t="shared" ca="1" si="6"/>
        <v/>
      </c>
      <c r="AB29" s="256" t="str">
        <f t="shared" ca="1" si="6"/>
        <v/>
      </c>
      <c r="AC29" s="256" t="str">
        <f t="shared" ca="1" si="6"/>
        <v/>
      </c>
      <c r="AD29" s="256" t="str">
        <f t="shared" ca="1" si="6"/>
        <v/>
      </c>
      <c r="AE29" s="256" t="str">
        <f t="shared" ca="1" si="6"/>
        <v/>
      </c>
      <c r="AF29" s="256" t="str">
        <f t="shared" ca="1" si="6"/>
        <v/>
      </c>
      <c r="AG29" s="256" t="str">
        <f t="shared" ca="1" si="6"/>
        <v/>
      </c>
      <c r="AH29" s="256" t="str">
        <f t="shared" ca="1" si="6"/>
        <v/>
      </c>
      <c r="AI29" s="256" t="str">
        <f t="shared" ca="1" si="6"/>
        <v/>
      </c>
      <c r="AJ29" s="256" t="str">
        <f t="shared" ca="1" si="6"/>
        <v/>
      </c>
      <c r="AK29" s="256" t="str">
        <f t="shared" ca="1" si="6"/>
        <v/>
      </c>
      <c r="AL29" s="256" t="str">
        <f t="shared" ca="1" si="6"/>
        <v/>
      </c>
      <c r="AM29" s="256" t="str">
        <f t="shared" ca="1" si="6"/>
        <v/>
      </c>
      <c r="AN29" s="256" t="str">
        <f t="shared" ca="1" si="6"/>
        <v/>
      </c>
      <c r="AO29" s="256" t="str">
        <f t="shared" ca="1" si="6"/>
        <v/>
      </c>
      <c r="AP29" s="256" t="str">
        <f t="shared" ca="1" si="6"/>
        <v/>
      </c>
      <c r="AQ29" s="256" t="str">
        <f t="shared" ca="1" si="6"/>
        <v/>
      </c>
      <c r="AR29" s="256" t="str">
        <f t="shared" ca="1" si="6"/>
        <v/>
      </c>
      <c r="AS29" s="256" t="str">
        <f t="shared" ca="1" si="6"/>
        <v/>
      </c>
      <c r="AT29" s="256" t="str">
        <f t="shared" ca="1" si="6"/>
        <v/>
      </c>
      <c r="AU29" s="256" t="str">
        <f t="shared" ca="1" si="6"/>
        <v/>
      </c>
      <c r="AV29" s="256" t="str">
        <f t="shared" ca="1" si="6"/>
        <v/>
      </c>
      <c r="AW29" s="256" t="str">
        <f t="shared" ca="1" si="6"/>
        <v/>
      </c>
      <c r="AX29" s="256" t="str">
        <f t="shared" ca="1" si="6"/>
        <v/>
      </c>
      <c r="AY29" s="256" t="str">
        <f t="shared" ca="1" si="6"/>
        <v/>
      </c>
      <c r="AZ29" s="256" t="str">
        <f t="shared" ca="1" si="6"/>
        <v/>
      </c>
      <c r="BA29" s="256" t="str">
        <f t="shared" ca="1" si="6"/>
        <v/>
      </c>
      <c r="BB29" s="256" t="str">
        <f t="shared" ca="1" si="6"/>
        <v/>
      </c>
      <c r="BC29" s="256" t="str">
        <f t="shared" ca="1" si="6"/>
        <v/>
      </c>
      <c r="BD29" s="256" t="str">
        <f t="shared" ca="1" si="6"/>
        <v/>
      </c>
      <c r="BE29" s="257" t="str">
        <f t="shared" ca="1" si="6"/>
        <v/>
      </c>
      <c r="BF29" s="212"/>
    </row>
    <row r="30" spans="1:58" ht="18" hidden="1" customHeight="1" thickBot="1">
      <c r="A30" s="856" t="s">
        <v>201</v>
      </c>
      <c r="B30" s="857"/>
      <c r="C30" s="858"/>
      <c r="D30" s="312"/>
      <c r="E30" s="232"/>
      <c r="F30" s="232"/>
      <c r="G30" s="131"/>
      <c r="H30" s="311"/>
      <c r="I30" s="305"/>
      <c r="J30" s="301"/>
      <c r="K30" s="301"/>
      <c r="L30" s="301"/>
      <c r="M30" s="298"/>
      <c r="N30" s="312"/>
      <c r="O30" s="232"/>
      <c r="P30" s="232"/>
      <c r="Q30" s="232"/>
      <c r="R30" s="131"/>
      <c r="S30" s="258" t="str">
        <f t="shared" ref="S30:BE30" ca="1" si="7">IF($I$32="しない",IF(IFERROR(S149,"")="","",S149),IF(IFERROR(S145,"")="","",S145))</f>
        <v/>
      </c>
      <c r="T30" s="259" t="str">
        <f t="shared" ca="1" si="7"/>
        <v/>
      </c>
      <c r="U30" s="259" t="str">
        <f t="shared" ca="1" si="7"/>
        <v/>
      </c>
      <c r="V30" s="259" t="str">
        <f t="shared" ca="1" si="7"/>
        <v/>
      </c>
      <c r="W30" s="259" t="str">
        <f t="shared" ca="1" si="7"/>
        <v/>
      </c>
      <c r="X30" s="259" t="str">
        <f t="shared" ca="1" si="7"/>
        <v/>
      </c>
      <c r="Y30" s="259" t="str">
        <f t="shared" ca="1" si="7"/>
        <v/>
      </c>
      <c r="Z30" s="259" t="str">
        <f t="shared" ca="1" si="7"/>
        <v/>
      </c>
      <c r="AA30" s="259" t="str">
        <f t="shared" ca="1" si="7"/>
        <v/>
      </c>
      <c r="AB30" s="259" t="str">
        <f t="shared" ca="1" si="7"/>
        <v/>
      </c>
      <c r="AC30" s="259" t="str">
        <f t="shared" ca="1" si="7"/>
        <v/>
      </c>
      <c r="AD30" s="259" t="str">
        <f t="shared" ca="1" si="7"/>
        <v/>
      </c>
      <c r="AE30" s="259" t="str">
        <f t="shared" ca="1" si="7"/>
        <v/>
      </c>
      <c r="AF30" s="259" t="str">
        <f t="shared" ca="1" si="7"/>
        <v/>
      </c>
      <c r="AG30" s="259" t="str">
        <f t="shared" ca="1" si="7"/>
        <v/>
      </c>
      <c r="AH30" s="259" t="str">
        <f t="shared" ca="1" si="7"/>
        <v/>
      </c>
      <c r="AI30" s="259" t="str">
        <f t="shared" ca="1" si="7"/>
        <v/>
      </c>
      <c r="AJ30" s="259" t="str">
        <f t="shared" ca="1" si="7"/>
        <v/>
      </c>
      <c r="AK30" s="259" t="str">
        <f t="shared" ca="1" si="7"/>
        <v/>
      </c>
      <c r="AL30" s="259" t="str">
        <f t="shared" ca="1" si="7"/>
        <v/>
      </c>
      <c r="AM30" s="259" t="str">
        <f t="shared" ca="1" si="7"/>
        <v/>
      </c>
      <c r="AN30" s="259" t="str">
        <f t="shared" ca="1" si="7"/>
        <v/>
      </c>
      <c r="AO30" s="259" t="str">
        <f t="shared" ca="1" si="7"/>
        <v/>
      </c>
      <c r="AP30" s="259" t="str">
        <f t="shared" ca="1" si="7"/>
        <v/>
      </c>
      <c r="AQ30" s="259" t="str">
        <f t="shared" ca="1" si="7"/>
        <v/>
      </c>
      <c r="AR30" s="259" t="str">
        <f t="shared" ca="1" si="7"/>
        <v/>
      </c>
      <c r="AS30" s="259" t="str">
        <f t="shared" ca="1" si="7"/>
        <v/>
      </c>
      <c r="AT30" s="259" t="str">
        <f t="shared" ca="1" si="7"/>
        <v/>
      </c>
      <c r="AU30" s="259" t="str">
        <f t="shared" ca="1" si="7"/>
        <v/>
      </c>
      <c r="AV30" s="259" t="str">
        <f t="shared" ca="1" si="7"/>
        <v/>
      </c>
      <c r="AW30" s="259" t="str">
        <f t="shared" ca="1" si="7"/>
        <v/>
      </c>
      <c r="AX30" s="259" t="str">
        <f t="shared" ca="1" si="7"/>
        <v/>
      </c>
      <c r="AY30" s="259" t="str">
        <f t="shared" ca="1" si="7"/>
        <v/>
      </c>
      <c r="AZ30" s="259" t="str">
        <f t="shared" ca="1" si="7"/>
        <v/>
      </c>
      <c r="BA30" s="259" t="str">
        <f t="shared" ca="1" si="7"/>
        <v/>
      </c>
      <c r="BB30" s="259" t="str">
        <f t="shared" ca="1" si="7"/>
        <v/>
      </c>
      <c r="BC30" s="259" t="str">
        <f t="shared" ca="1" si="7"/>
        <v/>
      </c>
      <c r="BD30" s="259" t="str">
        <f t="shared" ca="1" si="7"/>
        <v/>
      </c>
      <c r="BE30" s="260" t="str">
        <f t="shared" ca="1" si="7"/>
        <v/>
      </c>
    </row>
    <row r="31" spans="1:58" ht="18" hidden="1" customHeight="1" thickBot="1">
      <c r="A31" s="608" t="s">
        <v>190</v>
      </c>
      <c r="B31" s="609"/>
      <c r="C31" s="609"/>
      <c r="D31" s="609"/>
      <c r="E31" s="609"/>
      <c r="F31" s="609"/>
      <c r="G31" s="609"/>
      <c r="H31" s="859"/>
      <c r="I31" s="872">
        <v>1</v>
      </c>
      <c r="J31" s="872"/>
      <c r="K31" s="872"/>
      <c r="L31" s="872"/>
      <c r="M31" s="247" t="s">
        <v>191</v>
      </c>
      <c r="N31" s="834" t="s">
        <v>208</v>
      </c>
      <c r="O31" s="835"/>
      <c r="P31" s="835"/>
      <c r="Q31" s="835"/>
      <c r="R31" s="835"/>
      <c r="S31" s="873" t="str">
        <f>IF(L2="","",#REF!)</f>
        <v/>
      </c>
      <c r="T31" s="873"/>
      <c r="U31" s="873"/>
      <c r="V31" s="87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874"/>
      <c r="X31" s="874"/>
      <c r="Y31" s="874"/>
      <c r="Z31" s="874"/>
      <c r="AA31" s="875"/>
      <c r="AB31" s="834" t="s">
        <v>209</v>
      </c>
      <c r="AC31" s="835"/>
      <c r="AD31" s="835"/>
      <c r="AE31" s="835"/>
      <c r="AF31" s="835"/>
      <c r="AG31" s="880" t="str">
        <f>IF(L2="","",#REF!)</f>
        <v/>
      </c>
      <c r="AH31" s="880"/>
      <c r="AI31" s="880"/>
      <c r="AJ31" s="87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874"/>
      <c r="AL31" s="874"/>
      <c r="AM31" s="874"/>
      <c r="AN31" s="874"/>
      <c r="AO31" s="875"/>
      <c r="AP31" s="883" t="e">
        <f>"目標アルコール分（"&amp;#REF!&amp;"度）の時の予測日本酒度"</f>
        <v>#REF!</v>
      </c>
      <c r="AQ31" s="884"/>
      <c r="AR31" s="884"/>
      <c r="AS31" s="884"/>
      <c r="AT31" s="884"/>
      <c r="AU31" s="884"/>
      <c r="AV31" s="884"/>
      <c r="AW31" s="884"/>
      <c r="AX31" s="885" t="str">
        <f>IF(COUNTA(S15:BE15)=0,"",IF(H153=0,"",H152+(#REF!-H153)/1.8*10))</f>
        <v/>
      </c>
      <c r="AY31" s="885"/>
      <c r="AZ31" s="885"/>
      <c r="BA31" s="860"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861"/>
      <c r="BC31" s="861"/>
      <c r="BD31" s="861"/>
      <c r="BE31" s="862"/>
    </row>
    <row r="32" spans="1:58" ht="18" hidden="1" customHeight="1" thickBot="1">
      <c r="A32" s="866" t="s">
        <v>202</v>
      </c>
      <c r="B32" s="867"/>
      <c r="C32" s="867"/>
      <c r="D32" s="867"/>
      <c r="E32" s="867"/>
      <c r="F32" s="867"/>
      <c r="G32" s="867"/>
      <c r="H32" s="868"/>
      <c r="I32" s="869" t="s">
        <v>264</v>
      </c>
      <c r="J32" s="869"/>
      <c r="K32" s="869"/>
      <c r="L32" s="869"/>
      <c r="M32" s="869"/>
      <c r="N32" s="870" t="s">
        <v>207</v>
      </c>
      <c r="O32" s="622"/>
      <c r="P32" s="622"/>
      <c r="Q32" s="622"/>
      <c r="R32" s="622"/>
      <c r="S32" s="871" t="str">
        <f>IF(F156="","",IF(COUNTA(S14:BE14)=0,"",F156))</f>
        <v/>
      </c>
      <c r="T32" s="871"/>
      <c r="U32" s="871"/>
      <c r="V32" s="876"/>
      <c r="W32" s="876"/>
      <c r="X32" s="876"/>
      <c r="Y32" s="876"/>
      <c r="Z32" s="876"/>
      <c r="AA32" s="877"/>
      <c r="AB32" s="870" t="s">
        <v>210</v>
      </c>
      <c r="AC32" s="622"/>
      <c r="AD32" s="622"/>
      <c r="AE32" s="622"/>
      <c r="AF32" s="622"/>
      <c r="AG32" s="871" t="str">
        <f>IF(F159="","",IF(COUNTA(S14:BE14)=0,"",F159))</f>
        <v/>
      </c>
      <c r="AH32" s="871"/>
      <c r="AI32" s="871"/>
      <c r="AJ32" s="876"/>
      <c r="AK32" s="876"/>
      <c r="AL32" s="876"/>
      <c r="AM32" s="876"/>
      <c r="AN32" s="876"/>
      <c r="AO32" s="877"/>
      <c r="AP32" s="299"/>
      <c r="AQ32" s="179"/>
      <c r="AR32" s="179"/>
      <c r="AS32" s="179"/>
      <c r="AT32" s="179"/>
      <c r="AU32" s="179"/>
      <c r="AV32" s="179"/>
      <c r="AW32" s="179"/>
      <c r="AX32" s="179"/>
      <c r="AY32" s="179"/>
      <c r="AZ32" s="179"/>
      <c r="BA32" s="863"/>
      <c r="BB32" s="864"/>
      <c r="BC32" s="864"/>
      <c r="BD32" s="864"/>
      <c r="BE32" s="865"/>
    </row>
    <row r="33" spans="1:58" ht="18" hidden="1" customHeight="1" thickBot="1">
      <c r="A33" s="866" t="s">
        <v>263</v>
      </c>
      <c r="B33" s="867"/>
      <c r="C33" s="867"/>
      <c r="D33" s="867"/>
      <c r="E33" s="867"/>
      <c r="F33" s="867"/>
      <c r="G33" s="867"/>
      <c r="H33" s="868"/>
      <c r="I33" s="1022" t="s">
        <v>270</v>
      </c>
      <c r="J33" s="869"/>
      <c r="K33" s="869"/>
      <c r="L33" s="869"/>
      <c r="M33" s="1023"/>
      <c r="N33" s="1014" t="s">
        <v>192</v>
      </c>
      <c r="O33" s="1015"/>
      <c r="P33" s="1015"/>
      <c r="Q33" s="1015"/>
      <c r="R33" s="1015"/>
      <c r="S33" s="580" t="str">
        <f>IF(S32="","",IF(F157="","",F157&amp;"日"))</f>
        <v/>
      </c>
      <c r="T33" s="580"/>
      <c r="U33" s="580"/>
      <c r="V33" s="1024"/>
      <c r="W33" s="1024"/>
      <c r="X33" s="1024"/>
      <c r="Y33" s="1024"/>
      <c r="Z33" s="1024"/>
      <c r="AA33" s="1025"/>
      <c r="AB33" s="1014" t="s">
        <v>151</v>
      </c>
      <c r="AC33" s="1015"/>
      <c r="AD33" s="1015"/>
      <c r="AE33" s="1015"/>
      <c r="AF33" s="1015"/>
      <c r="AG33" s="580" t="str">
        <f>IF(AG32="","",IF(F160="","",F160&amp;"日"))</f>
        <v/>
      </c>
      <c r="AH33" s="580"/>
      <c r="AI33" s="580"/>
      <c r="AJ33" s="1024"/>
      <c r="AK33" s="1024"/>
      <c r="AL33" s="1024"/>
      <c r="AM33" s="1024"/>
      <c r="AN33" s="1024"/>
      <c r="AO33" s="1025"/>
      <c r="AP33" s="1016" t="e">
        <f>"目標日本酒度（"&amp;IF(#REF!&lt;0,#REF!,IF(#REF!&gt;0,"+"&amp;#REF!,"±"&amp;#REF!))&amp;"）の時の予測アルコール分（度）"</f>
        <v>#REF!</v>
      </c>
      <c r="AQ33" s="1017"/>
      <c r="AR33" s="1017"/>
      <c r="AS33" s="1017"/>
      <c r="AT33" s="1017"/>
      <c r="AU33" s="1017"/>
      <c r="AV33" s="1017"/>
      <c r="AW33" s="1017"/>
      <c r="AX33" s="1018" t="str">
        <f>IF(COUNTA(S15:BE15)=0,"",IF(AX31="","",ROUND((#REF!-H152)/10*1.8+H153,1)&amp;"度"))</f>
        <v/>
      </c>
      <c r="AY33" s="1018"/>
      <c r="AZ33" s="1018"/>
      <c r="BA33" s="1019"/>
      <c r="BB33" s="1020"/>
      <c r="BC33" s="1020"/>
      <c r="BD33" s="1020"/>
      <c r="BE33" s="1021"/>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834" t="s">
        <v>42</v>
      </c>
      <c r="B35" s="835"/>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49999999999999" customHeight="1" thickBot="1">
      <c r="A36" s="180"/>
      <c r="B36" s="318" t="s">
        <v>43</v>
      </c>
      <c r="C36" s="317" t="s">
        <v>147</v>
      </c>
      <c r="D36" s="836"/>
      <c r="E36" s="727"/>
      <c r="F36" s="727"/>
      <c r="G36" s="728"/>
      <c r="H36" s="319"/>
      <c r="I36" s="836"/>
      <c r="J36" s="727"/>
      <c r="K36" s="727"/>
      <c r="L36" s="727"/>
      <c r="M36" s="728"/>
      <c r="N36" s="836"/>
      <c r="O36" s="727"/>
      <c r="P36" s="727"/>
      <c r="Q36" s="727"/>
      <c r="R36" s="728"/>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49999999999999" customHeight="1">
      <c r="A37" s="834" t="s">
        <v>45</v>
      </c>
      <c r="B37" s="835"/>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49999999999999" customHeight="1">
      <c r="A38" s="846"/>
      <c r="B38" s="848"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49999999999999" customHeight="1" thickBot="1">
      <c r="A39" s="847"/>
      <c r="B39" s="849"/>
      <c r="C39" s="317" t="s">
        <v>147</v>
      </c>
      <c r="D39" s="850"/>
      <c r="E39" s="851"/>
      <c r="F39" s="851"/>
      <c r="G39" s="852"/>
      <c r="H39" s="319"/>
      <c r="I39" s="850"/>
      <c r="J39" s="851"/>
      <c r="K39" s="851"/>
      <c r="L39" s="851"/>
      <c r="M39" s="852"/>
      <c r="N39" s="850"/>
      <c r="O39" s="851"/>
      <c r="P39" s="851"/>
      <c r="Q39" s="851"/>
      <c r="R39" s="852"/>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49999999999999" customHeight="1">
      <c r="A40" s="834" t="s">
        <v>45</v>
      </c>
      <c r="B40" s="835"/>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49999999999999" customHeight="1">
      <c r="A41" s="846"/>
      <c r="B41" s="848"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49999999999999" customHeight="1" thickBot="1">
      <c r="A42" s="847"/>
      <c r="B42" s="849"/>
      <c r="C42" s="317" t="s">
        <v>147</v>
      </c>
      <c r="D42" s="850"/>
      <c r="E42" s="851"/>
      <c r="F42" s="851"/>
      <c r="G42" s="852"/>
      <c r="H42" s="319"/>
      <c r="I42" s="850"/>
      <c r="J42" s="851"/>
      <c r="K42" s="851"/>
      <c r="L42" s="851"/>
      <c r="M42" s="852"/>
      <c r="N42" s="850"/>
      <c r="O42" s="851"/>
      <c r="P42" s="851"/>
      <c r="Q42" s="851"/>
      <c r="R42" s="852"/>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49999999999999" customHeight="1" thickBot="1">
      <c r="A43" s="830" t="s">
        <v>148</v>
      </c>
      <c r="B43" s="583"/>
      <c r="C43" s="717"/>
      <c r="D43" s="831" t="str">
        <f>IF(SUM(D36,D39,D42)=0,"",IF(SUM(D71:I71)=0,"",ROUND(SUM(D36,D39,D42)/SUM(D71:I71),3)))</f>
        <v/>
      </c>
      <c r="E43" s="832"/>
      <c r="F43" s="832"/>
      <c r="G43" s="833"/>
      <c r="H43" s="188"/>
      <c r="I43" s="831" t="str">
        <f>IF(SUM(I36,I39,I42)=0,"",IF(SUM(D71:L71)=0,"",ROUND(SUM(I36,I39,I42)/SUM(D71:L71),3)))</f>
        <v/>
      </c>
      <c r="J43" s="832"/>
      <c r="K43" s="832"/>
      <c r="L43" s="832"/>
      <c r="M43" s="833"/>
      <c r="N43" s="831" t="str">
        <f>IF(N36="","",IF(SUM(D71:O71)=0,"",ROUND(SUM(N36,N39,N42)/SUM(D71:O71),3)))</f>
        <v/>
      </c>
      <c r="O43" s="832"/>
      <c r="P43" s="832"/>
      <c r="Q43" s="832"/>
      <c r="R43" s="833"/>
      <c r="S43" s="808" t="s">
        <v>220</v>
      </c>
      <c r="T43" s="809"/>
      <c r="U43" s="809"/>
      <c r="V43" s="809"/>
      <c r="W43" s="810" t="str">
        <f>IF(D71="","",IF(Y71="","",ROUND(D71/Y71,3)))</f>
        <v/>
      </c>
      <c r="X43" s="810"/>
      <c r="Y43" s="811"/>
      <c r="Z43" s="808" t="s">
        <v>4</v>
      </c>
      <c r="AA43" s="809"/>
      <c r="AB43" s="809"/>
      <c r="AC43" s="809"/>
      <c r="AD43" s="812" t="str">
        <f>IF(IFERROR(Q189,"")="","",Q189)</f>
        <v/>
      </c>
      <c r="AE43" s="812"/>
      <c r="AF43" s="812"/>
      <c r="AG43" s="813" t="str">
        <f>IF(IFERROR(R189,"")="","",R189)</f>
        <v/>
      </c>
      <c r="AH43" s="814"/>
      <c r="AI43" s="814"/>
      <c r="AJ43" s="814"/>
      <c r="AK43" s="813" t="str">
        <f>IF(IFERROR(T189,"")="","",T189)</f>
        <v/>
      </c>
      <c r="AL43" s="814"/>
      <c r="AM43" s="814"/>
      <c r="AN43" s="815"/>
      <c r="AO43" s="808" t="s">
        <v>140</v>
      </c>
      <c r="AP43" s="809"/>
      <c r="AQ43" s="809"/>
      <c r="AR43" s="809"/>
      <c r="AS43" s="812" t="str">
        <f>IF(IFERROR(AA189,"")="","",AA189)</f>
        <v/>
      </c>
      <c r="AT43" s="812"/>
      <c r="AU43" s="812"/>
      <c r="AV43" s="813" t="str">
        <f>IF(IFERROR(AB189,"")="","",AB189)</f>
        <v/>
      </c>
      <c r="AW43" s="814"/>
      <c r="AX43" s="814"/>
      <c r="AY43" s="815"/>
      <c r="BD43" s="53"/>
    </row>
    <row r="44" spans="1:58" s="52" customFormat="1" ht="20.149999999999999" customHeight="1" thickBot="1">
      <c r="A44" s="767" t="s">
        <v>229</v>
      </c>
      <c r="B44" s="562"/>
      <c r="C44" s="826"/>
      <c r="D44" s="827" t="str">
        <f>IF(SUM(D74:I74)=0,"",IF(SUM(D71:I71)=0,"",ROUND(SUM(D74:I74)/SUM(D71:I71),3)))</f>
        <v/>
      </c>
      <c r="E44" s="828"/>
      <c r="F44" s="828"/>
      <c r="G44" s="829"/>
      <c r="H44" s="235"/>
      <c r="I44" s="827" t="str">
        <f>IF(SUM(D74:L74)=0,"",IF(SUM(D71:L71)=0,"",ROUND(SUM(D74:L74)/SUM(D71:L71),3)))</f>
        <v/>
      </c>
      <c r="J44" s="828"/>
      <c r="K44" s="828"/>
      <c r="L44" s="828"/>
      <c r="M44" s="829"/>
      <c r="N44" s="827" t="str">
        <f>IF(SUM(D74:O74)=0,"",IF(SUM(D71:O71)=0,"",ROUND(SUM(D74:O74)/SUM(D71:O71),3)))</f>
        <v/>
      </c>
      <c r="O44" s="828"/>
      <c r="P44" s="828"/>
      <c r="Q44" s="828"/>
      <c r="R44" s="829"/>
      <c r="S44" s="808" t="s">
        <v>221</v>
      </c>
      <c r="T44" s="809"/>
      <c r="U44" s="809"/>
      <c r="V44" s="809"/>
      <c r="W44" s="810" t="str">
        <f>IF(Y73="","",Y73/Y71)</f>
        <v/>
      </c>
      <c r="X44" s="810"/>
      <c r="Y44" s="811"/>
      <c r="Z44" s="808" t="s">
        <v>139</v>
      </c>
      <c r="AA44" s="809"/>
      <c r="AB44" s="809"/>
      <c r="AC44" s="809"/>
      <c r="AD44" s="812" t="str">
        <f>IF(IFERROR(Q190,"")="","",Q190)</f>
        <v/>
      </c>
      <c r="AE44" s="812"/>
      <c r="AF44" s="812"/>
      <c r="AG44" s="813" t="str">
        <f>IF(IFERROR(R190,"")="","",R190)</f>
        <v/>
      </c>
      <c r="AH44" s="814"/>
      <c r="AI44" s="814"/>
      <c r="AJ44" s="814"/>
      <c r="AK44" s="813" t="str">
        <f>IF(IFERROR(T190,"")="","",T190)</f>
        <v/>
      </c>
      <c r="AL44" s="814"/>
      <c r="AM44" s="814"/>
      <c r="AN44" s="815"/>
      <c r="AO44" s="808" t="s">
        <v>141</v>
      </c>
      <c r="AP44" s="809"/>
      <c r="AQ44" s="809"/>
      <c r="AR44" s="809"/>
      <c r="AS44" s="812" t="str">
        <f>IF(IFERROR(AA190,"")="","",AA190)</f>
        <v/>
      </c>
      <c r="AT44" s="812"/>
      <c r="AU44" s="812"/>
      <c r="AV44" s="813" t="str">
        <f>IF(IFERROR(AB190,"")="","",AB190)</f>
        <v/>
      </c>
      <c r="AW44" s="814"/>
      <c r="AX44" s="814"/>
      <c r="AY44" s="815"/>
      <c r="BD44" s="53"/>
    </row>
    <row r="45" spans="1:58" s="52" customFormat="1" ht="20.25" customHeight="1" thickBot="1">
      <c r="B45" s="53"/>
      <c r="C45" s="53"/>
      <c r="D45" s="56"/>
      <c r="E45" s="56"/>
      <c r="F45" s="56"/>
      <c r="G45" s="56"/>
      <c r="H45" s="53"/>
      <c r="I45" s="56"/>
      <c r="J45" s="56"/>
      <c r="K45" s="56"/>
      <c r="L45" s="56"/>
      <c r="M45" s="56"/>
      <c r="N45" s="56"/>
      <c r="O45" s="56"/>
      <c r="P45" s="56"/>
      <c r="Q45" s="56"/>
      <c r="R45" s="56"/>
      <c r="S45" s="808" t="s">
        <v>230</v>
      </c>
      <c r="T45" s="809"/>
      <c r="U45" s="809"/>
      <c r="V45" s="809"/>
      <c r="W45" s="810" t="str">
        <f>IF(SUM(D71:O71)=0,"",IF(SUM(D74:O74)+S74=0,"",ROUND((SUM(D74:O74)+S74)/SUM(D71:O71),3)))</f>
        <v/>
      </c>
      <c r="X45" s="810"/>
      <c r="Y45" s="811"/>
      <c r="Z45" s="808" t="s">
        <v>113</v>
      </c>
      <c r="AA45" s="809"/>
      <c r="AB45" s="809"/>
      <c r="AC45" s="809"/>
      <c r="AD45" s="812" t="str">
        <f>IF(IFERROR(Q191,"")="","",Q191)</f>
        <v/>
      </c>
      <c r="AE45" s="812"/>
      <c r="AF45" s="812"/>
      <c r="AG45" s="813" t="str">
        <f>IF(IFERROR(R191,"")="","",R191)</f>
        <v/>
      </c>
      <c r="AH45" s="814"/>
      <c r="AI45" s="814"/>
      <c r="AJ45" s="814"/>
      <c r="AK45" s="813" t="str">
        <f>IF(IFERROR(T191,"")="","",T191)</f>
        <v/>
      </c>
      <c r="AL45" s="814"/>
      <c r="AM45" s="814"/>
      <c r="AN45" s="815"/>
      <c r="AO45" s="816" t="s">
        <v>236</v>
      </c>
      <c r="AP45" s="817"/>
      <c r="AQ45" s="817"/>
      <c r="AR45" s="8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632" t="s">
        <v>63</v>
      </c>
      <c r="B47" s="633"/>
      <c r="C47" s="634"/>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638"/>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40"/>
    </row>
    <row r="49" spans="1:57" ht="20.25" customHeight="1">
      <c r="A49" s="641"/>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3"/>
    </row>
    <row r="50" spans="1:57" ht="20.25" customHeight="1">
      <c r="A50" s="641"/>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3"/>
    </row>
    <row r="51" spans="1:57" ht="20.25" customHeight="1">
      <c r="A51" s="641"/>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c r="AO51" s="642"/>
      <c r="AP51" s="642"/>
      <c r="AQ51" s="642"/>
      <c r="AR51" s="642"/>
      <c r="AS51" s="642"/>
      <c r="AT51" s="642"/>
      <c r="AU51" s="642"/>
      <c r="AV51" s="642"/>
      <c r="AW51" s="642"/>
      <c r="AX51" s="642"/>
      <c r="AY51" s="642"/>
      <c r="AZ51" s="642"/>
      <c r="BA51" s="642"/>
      <c r="BB51" s="642"/>
      <c r="BC51" s="642"/>
      <c r="BD51" s="642"/>
      <c r="BE51" s="643"/>
    </row>
    <row r="52" spans="1:57" ht="19.75" customHeight="1">
      <c r="A52" s="641"/>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3"/>
    </row>
    <row r="53" spans="1:57" ht="10.25" customHeight="1">
      <c r="A53" s="641"/>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2"/>
      <c r="BB53" s="642"/>
      <c r="BC53" s="642"/>
      <c r="BD53" s="642"/>
      <c r="BE53" s="643"/>
    </row>
    <row r="54" spans="1:57" ht="10.25" customHeight="1">
      <c r="A54" s="641"/>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642"/>
      <c r="AQ54" s="642"/>
      <c r="AR54" s="642"/>
      <c r="AS54" s="642"/>
      <c r="AT54" s="642"/>
      <c r="AU54" s="642"/>
      <c r="AV54" s="642"/>
      <c r="AW54" s="642"/>
      <c r="AX54" s="642"/>
      <c r="AY54" s="642"/>
      <c r="AZ54" s="642"/>
      <c r="BA54" s="642"/>
      <c r="BB54" s="642"/>
      <c r="BC54" s="642"/>
      <c r="BD54" s="642"/>
      <c r="BE54" s="643"/>
    </row>
    <row r="55" spans="1:57" ht="10.25" customHeight="1">
      <c r="A55" s="641"/>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3"/>
    </row>
    <row r="56" spans="1:57" ht="10.25" customHeight="1">
      <c r="A56" s="641"/>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642"/>
      <c r="AQ56" s="642"/>
      <c r="AR56" s="642"/>
      <c r="AS56" s="642"/>
      <c r="AT56" s="642"/>
      <c r="AU56" s="642"/>
      <c r="AV56" s="642"/>
      <c r="AW56" s="642"/>
      <c r="AX56" s="642"/>
      <c r="AY56" s="642"/>
      <c r="AZ56" s="642"/>
      <c r="BA56" s="642"/>
      <c r="BB56" s="642"/>
      <c r="BC56" s="642"/>
      <c r="BD56" s="642"/>
      <c r="BE56" s="643"/>
    </row>
    <row r="57" spans="1:57" ht="20.25" customHeight="1">
      <c r="A57" s="641"/>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c r="AO57" s="642"/>
      <c r="AP57" s="642"/>
      <c r="AQ57" s="642"/>
      <c r="AR57" s="642"/>
      <c r="AS57" s="642"/>
      <c r="AT57" s="642"/>
      <c r="AU57" s="642"/>
      <c r="AV57" s="642"/>
      <c r="AW57" s="642"/>
      <c r="AX57" s="642"/>
      <c r="AY57" s="642"/>
      <c r="AZ57" s="642"/>
      <c r="BA57" s="642"/>
      <c r="BB57" s="642"/>
      <c r="BC57" s="642"/>
      <c r="BD57" s="642"/>
      <c r="BE57" s="643"/>
    </row>
    <row r="58" spans="1:57" ht="20.25" customHeight="1">
      <c r="A58" s="641"/>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42"/>
      <c r="AP58" s="642"/>
      <c r="AQ58" s="642"/>
      <c r="AR58" s="642"/>
      <c r="AS58" s="642"/>
      <c r="AT58" s="642"/>
      <c r="AU58" s="642"/>
      <c r="AV58" s="642"/>
      <c r="AW58" s="642"/>
      <c r="AX58" s="642"/>
      <c r="AY58" s="642"/>
      <c r="AZ58" s="642"/>
      <c r="BA58" s="642"/>
      <c r="BB58" s="642"/>
      <c r="BC58" s="642"/>
      <c r="BD58" s="642"/>
      <c r="BE58" s="643"/>
    </row>
    <row r="59" spans="1:57" ht="20.25" customHeight="1">
      <c r="A59" s="641"/>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2"/>
      <c r="BC59" s="642"/>
      <c r="BD59" s="642"/>
      <c r="BE59" s="643"/>
    </row>
    <row r="60" spans="1:57" ht="20.25" customHeight="1">
      <c r="A60" s="641"/>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c r="AO60" s="642"/>
      <c r="AP60" s="642"/>
      <c r="AQ60" s="642"/>
      <c r="AR60" s="642"/>
      <c r="AS60" s="642"/>
      <c r="AT60" s="642"/>
      <c r="AU60" s="642"/>
      <c r="AV60" s="642"/>
      <c r="AW60" s="642"/>
      <c r="AX60" s="642"/>
      <c r="AY60" s="642"/>
      <c r="AZ60" s="642"/>
      <c r="BA60" s="642"/>
      <c r="BB60" s="642"/>
      <c r="BC60" s="642"/>
      <c r="BD60" s="642"/>
      <c r="BE60" s="643"/>
    </row>
    <row r="61" spans="1:57" ht="20.25" customHeight="1">
      <c r="A61" s="641"/>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642"/>
      <c r="AQ61" s="642"/>
      <c r="AR61" s="642"/>
      <c r="AS61" s="642"/>
      <c r="AT61" s="642"/>
      <c r="AU61" s="642"/>
      <c r="AV61" s="642"/>
      <c r="AW61" s="642"/>
      <c r="AX61" s="642"/>
      <c r="AY61" s="642"/>
      <c r="AZ61" s="642"/>
      <c r="BA61" s="642"/>
      <c r="BB61" s="642"/>
      <c r="BC61" s="642"/>
      <c r="BD61" s="642"/>
      <c r="BE61" s="643"/>
    </row>
    <row r="62" spans="1:57" ht="20.25" customHeight="1">
      <c r="A62" s="641"/>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c r="AX62" s="642"/>
      <c r="AY62" s="642"/>
      <c r="AZ62" s="642"/>
      <c r="BA62" s="642"/>
      <c r="BB62" s="642"/>
      <c r="BC62" s="642"/>
      <c r="BD62" s="642"/>
      <c r="BE62" s="643"/>
    </row>
    <row r="63" spans="1:57" ht="20.25" customHeight="1">
      <c r="A63" s="641"/>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3"/>
    </row>
    <row r="64" spans="1:57" ht="20.25" customHeight="1" thickBot="1">
      <c r="A64" s="644"/>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5"/>
      <c r="AZ64" s="645"/>
      <c r="BA64" s="645"/>
      <c r="BB64" s="645"/>
      <c r="BC64" s="645"/>
      <c r="BD64" s="645"/>
      <c r="BE64" s="646"/>
    </row>
    <row r="65" spans="1:105" s="52" customFormat="1" ht="7.7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818" t="s">
        <v>10</v>
      </c>
      <c r="B67" s="819"/>
      <c r="C67" s="819"/>
      <c r="D67" s="820" t="str">
        <f ca="1">D2</f>
        <v>△号</v>
      </c>
      <c r="E67" s="821"/>
      <c r="F67" s="821"/>
      <c r="G67" s="821"/>
      <c r="H67" s="822"/>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823" t="s">
        <v>60</v>
      </c>
      <c r="B70" s="824"/>
      <c r="C70" s="824"/>
      <c r="D70" s="824" t="s">
        <v>46</v>
      </c>
      <c r="E70" s="824"/>
      <c r="F70" s="824"/>
      <c r="G70" s="824" t="s">
        <v>11</v>
      </c>
      <c r="H70" s="824"/>
      <c r="I70" s="824"/>
      <c r="J70" s="824" t="s">
        <v>13</v>
      </c>
      <c r="K70" s="824"/>
      <c r="L70" s="824"/>
      <c r="M70" s="824" t="s">
        <v>47</v>
      </c>
      <c r="N70" s="824"/>
      <c r="O70" s="824"/>
      <c r="P70" s="583" t="s">
        <v>48</v>
      </c>
      <c r="Q70" s="583"/>
      <c r="R70" s="583"/>
      <c r="S70" s="788" t="s">
        <v>51</v>
      </c>
      <c r="T70" s="788"/>
      <c r="U70" s="788"/>
      <c r="V70" s="788" t="s">
        <v>52</v>
      </c>
      <c r="W70" s="788"/>
      <c r="X70" s="788"/>
      <c r="Y70" s="788" t="s">
        <v>50</v>
      </c>
      <c r="Z70" s="788"/>
      <c r="AA70" s="789"/>
      <c r="AB70" s="208"/>
      <c r="AC70" s="790" t="s">
        <v>56</v>
      </c>
      <c r="AD70" s="790"/>
      <c r="AE70" s="790"/>
      <c r="AF70" s="790"/>
      <c r="AG70" s="791"/>
      <c r="AH70" s="792" t="s">
        <v>153</v>
      </c>
      <c r="AI70" s="793"/>
      <c r="AJ70" s="793"/>
      <c r="AK70" s="793"/>
      <c r="AM70" s="796" t="s">
        <v>46</v>
      </c>
      <c r="AN70" s="544" t="s">
        <v>64</v>
      </c>
      <c r="AO70" s="545"/>
      <c r="AP70" s="696"/>
      <c r="AQ70" s="658"/>
      <c r="AR70" s="658"/>
      <c r="AS70" s="825"/>
      <c r="AV70" s="747" t="s">
        <v>20</v>
      </c>
      <c r="AW70" s="544" t="s">
        <v>109</v>
      </c>
      <c r="AX70" s="545"/>
      <c r="AY70" s="696"/>
      <c r="AZ70" s="750"/>
      <c r="BA70" s="751"/>
      <c r="BB70" s="752"/>
    </row>
    <row r="71" spans="1:105" s="52" customFormat="1" ht="20.25" customHeight="1">
      <c r="A71" s="438" t="s">
        <v>150</v>
      </c>
      <c r="B71" s="439"/>
      <c r="C71" s="439"/>
      <c r="D71" s="787" t="str">
        <f>IF(D72+D73=0,"",D72+D73)</f>
        <v/>
      </c>
      <c r="E71" s="787"/>
      <c r="F71" s="787"/>
      <c r="G71" s="787" t="str">
        <f>IF(G72+G73=0,"",G72+G73)</f>
        <v/>
      </c>
      <c r="H71" s="787"/>
      <c r="I71" s="787"/>
      <c r="J71" s="787" t="str">
        <f>IF(J72+J73=0,"",J72+J73)</f>
        <v/>
      </c>
      <c r="K71" s="787"/>
      <c r="L71" s="787"/>
      <c r="M71" s="787" t="str">
        <f>IF(M72+M73=0,"",M72+M73)</f>
        <v/>
      </c>
      <c r="N71" s="787"/>
      <c r="O71" s="787"/>
      <c r="P71" s="787" t="str">
        <f>IF(P72+P73=0,"",P72+P73)</f>
        <v/>
      </c>
      <c r="Q71" s="787"/>
      <c r="R71" s="787"/>
      <c r="S71" s="722"/>
      <c r="T71" s="722"/>
      <c r="U71" s="722"/>
      <c r="V71" s="722"/>
      <c r="W71" s="722"/>
      <c r="X71" s="722"/>
      <c r="Y71" s="745" t="str">
        <f>IF(SUM(D71:X71)=0,"",SUM(D71:X71))</f>
        <v/>
      </c>
      <c r="Z71" s="745"/>
      <c r="AA71" s="746"/>
      <c r="AB71" s="208"/>
      <c r="AC71" s="803" t="s">
        <v>53</v>
      </c>
      <c r="AD71" s="804"/>
      <c r="AE71" s="805"/>
      <c r="AF71" s="806"/>
      <c r="AG71" s="807"/>
      <c r="AH71" s="794"/>
      <c r="AI71" s="795"/>
      <c r="AJ71" s="795"/>
      <c r="AK71" s="795"/>
      <c r="AM71" s="797"/>
      <c r="AN71" s="509" t="s">
        <v>65</v>
      </c>
      <c r="AO71" s="510"/>
      <c r="AP71" s="552"/>
      <c r="AQ71" s="541"/>
      <c r="AR71" s="541"/>
      <c r="AS71" s="550"/>
      <c r="AV71" s="748"/>
      <c r="AW71" s="483" t="s">
        <v>87</v>
      </c>
      <c r="AX71" s="484"/>
      <c r="AY71" s="485"/>
      <c r="AZ71" s="701"/>
      <c r="BA71" s="702"/>
      <c r="BB71" s="704"/>
    </row>
    <row r="72" spans="1:105" s="52" customFormat="1" ht="20.25" customHeight="1" thickBot="1">
      <c r="A72" s="438" t="s">
        <v>92</v>
      </c>
      <c r="B72" s="439"/>
      <c r="C72" s="439"/>
      <c r="D72" s="775"/>
      <c r="E72" s="775"/>
      <c r="F72" s="775"/>
      <c r="G72" s="775"/>
      <c r="H72" s="775"/>
      <c r="I72" s="775"/>
      <c r="J72" s="775"/>
      <c r="K72" s="775"/>
      <c r="L72" s="775"/>
      <c r="M72" s="775"/>
      <c r="N72" s="775"/>
      <c r="O72" s="775"/>
      <c r="P72" s="775"/>
      <c r="Q72" s="775"/>
      <c r="R72" s="775"/>
      <c r="S72" s="722"/>
      <c r="T72" s="722"/>
      <c r="U72" s="722"/>
      <c r="V72" s="722"/>
      <c r="W72" s="722"/>
      <c r="X72" s="722"/>
      <c r="Y72" s="745" t="str">
        <f>IF(SUM(D72:X72)=0,"",SUM(D72:X72))</f>
        <v/>
      </c>
      <c r="Z72" s="745"/>
      <c r="AA72" s="746"/>
      <c r="AB72" s="208"/>
      <c r="AC72" s="800" t="s">
        <v>54</v>
      </c>
      <c r="AD72" s="438"/>
      <c r="AE72" s="726"/>
      <c r="AF72" s="801"/>
      <c r="AG72" s="802"/>
      <c r="AH72" s="728"/>
      <c r="AI72" s="781"/>
      <c r="AJ72" s="781"/>
      <c r="AK72" s="781"/>
      <c r="AM72" s="797"/>
      <c r="AN72" s="509" t="s">
        <v>66</v>
      </c>
      <c r="AO72" s="510"/>
      <c r="AP72" s="552"/>
      <c r="AQ72" s="541"/>
      <c r="AR72" s="541"/>
      <c r="AS72" s="550"/>
      <c r="AV72" s="748"/>
      <c r="AW72" s="483" t="s">
        <v>250</v>
      </c>
      <c r="AX72" s="484"/>
      <c r="AY72" s="485"/>
      <c r="AZ72" s="701"/>
      <c r="BA72" s="702"/>
      <c r="BB72" s="704"/>
    </row>
    <row r="73" spans="1:105" s="52" customFormat="1" ht="20.25" customHeight="1" thickBot="1">
      <c r="A73" s="438" t="s">
        <v>49</v>
      </c>
      <c r="B73" s="439"/>
      <c r="C73" s="439"/>
      <c r="D73" s="775"/>
      <c r="E73" s="775"/>
      <c r="F73" s="775"/>
      <c r="G73" s="775"/>
      <c r="H73" s="775"/>
      <c r="I73" s="775"/>
      <c r="J73" s="775"/>
      <c r="K73" s="775"/>
      <c r="L73" s="775"/>
      <c r="M73" s="775"/>
      <c r="N73" s="775"/>
      <c r="O73" s="775"/>
      <c r="P73" s="775"/>
      <c r="Q73" s="775"/>
      <c r="R73" s="775"/>
      <c r="S73" s="722"/>
      <c r="T73" s="722"/>
      <c r="U73" s="722"/>
      <c r="V73" s="722"/>
      <c r="W73" s="722"/>
      <c r="X73" s="722"/>
      <c r="Y73" s="745" t="str">
        <f>IF(SUM(D73:X73)=0,"",SUM(D73:X73))</f>
        <v/>
      </c>
      <c r="Z73" s="745"/>
      <c r="AA73" s="746"/>
      <c r="AB73" s="54"/>
      <c r="AC73" s="776" t="s">
        <v>55</v>
      </c>
      <c r="AD73" s="777"/>
      <c r="AE73" s="778"/>
      <c r="AF73" s="779"/>
      <c r="AG73" s="780"/>
      <c r="AH73" s="782"/>
      <c r="AI73" s="783"/>
      <c r="AJ73" s="783"/>
      <c r="AK73" s="783"/>
      <c r="AM73" s="797"/>
      <c r="AN73" s="509" t="s">
        <v>67</v>
      </c>
      <c r="AO73" s="510"/>
      <c r="AP73" s="552"/>
      <c r="AQ73" s="541"/>
      <c r="AR73" s="541"/>
      <c r="AS73" s="550"/>
      <c r="AV73" s="748"/>
      <c r="AW73" s="483" t="s">
        <v>86</v>
      </c>
      <c r="AX73" s="484"/>
      <c r="AY73" s="485"/>
      <c r="AZ73" s="701"/>
      <c r="BA73" s="702"/>
      <c r="BB73" s="704"/>
    </row>
    <row r="74" spans="1:105" s="52" customFormat="1" ht="20.25" customHeight="1" thickBot="1">
      <c r="A74" s="438" t="s">
        <v>149</v>
      </c>
      <c r="B74" s="439"/>
      <c r="C74" s="439"/>
      <c r="D74" s="775"/>
      <c r="E74" s="775"/>
      <c r="F74" s="775"/>
      <c r="G74" s="775"/>
      <c r="H74" s="775"/>
      <c r="I74" s="775"/>
      <c r="J74" s="775"/>
      <c r="K74" s="775"/>
      <c r="L74" s="775"/>
      <c r="M74" s="775"/>
      <c r="N74" s="775"/>
      <c r="O74" s="775"/>
      <c r="P74" s="775"/>
      <c r="Q74" s="775"/>
      <c r="R74" s="775"/>
      <c r="S74" s="745">
        <f>IF(SUM(D7:BE7)=0,0,SUM(D7:BE7))</f>
        <v>0</v>
      </c>
      <c r="T74" s="745"/>
      <c r="U74" s="745"/>
      <c r="V74" s="722"/>
      <c r="W74" s="722"/>
      <c r="X74" s="722"/>
      <c r="Y74" s="745" t="str">
        <f>IF(SUM(D74:X74)=0,"",SUM(D74:X74))</f>
        <v/>
      </c>
      <c r="Z74" s="745"/>
      <c r="AA74" s="746"/>
      <c r="AB74" s="209"/>
      <c r="AC74" s="753" t="s">
        <v>79</v>
      </c>
      <c r="AD74" s="753"/>
      <c r="AE74" s="753"/>
      <c r="AF74" s="753"/>
      <c r="AG74" s="754"/>
      <c r="AH74" s="782"/>
      <c r="AI74" s="783"/>
      <c r="AJ74" s="783"/>
      <c r="AK74" s="783"/>
      <c r="AM74" s="797"/>
      <c r="AN74" s="509" t="s">
        <v>147</v>
      </c>
      <c r="AO74" s="510"/>
      <c r="AP74" s="552"/>
      <c r="AQ74" s="541"/>
      <c r="AR74" s="541"/>
      <c r="AS74" s="550"/>
      <c r="AV74" s="748"/>
      <c r="AW74" s="784" t="s">
        <v>88</v>
      </c>
      <c r="AX74" s="785"/>
      <c r="AY74" s="786"/>
      <c r="AZ74" s="701"/>
      <c r="BA74" s="702"/>
      <c r="BB74" s="704"/>
    </row>
    <row r="75" spans="1:105" s="52" customFormat="1" ht="20.25" customHeight="1" thickBot="1">
      <c r="A75" s="755" t="s">
        <v>221</v>
      </c>
      <c r="B75" s="511"/>
      <c r="C75" s="465"/>
      <c r="D75" s="719" t="str">
        <f>IF(D73=0,"",D73/D71)</f>
        <v/>
      </c>
      <c r="E75" s="720"/>
      <c r="F75" s="756"/>
      <c r="G75" s="719" t="str">
        <f>IF(G73=0,"",G73/G71)</f>
        <v/>
      </c>
      <c r="H75" s="720"/>
      <c r="I75" s="756"/>
      <c r="J75" s="719" t="str">
        <f>IF(J73=0,"",J73/J71)</f>
        <v/>
      </c>
      <c r="K75" s="720"/>
      <c r="L75" s="756"/>
      <c r="M75" s="719" t="str">
        <f>IF(M73=0,"",M73/M71)</f>
        <v/>
      </c>
      <c r="N75" s="720"/>
      <c r="O75" s="756"/>
      <c r="P75" s="719" t="str">
        <f>IF(P73=0,"",P73/P71)</f>
        <v/>
      </c>
      <c r="Q75" s="720"/>
      <c r="R75" s="756"/>
      <c r="S75" s="718"/>
      <c r="T75" s="449"/>
      <c r="U75" s="450"/>
      <c r="V75" s="718"/>
      <c r="W75" s="449"/>
      <c r="X75" s="450"/>
      <c r="Y75" s="719" t="str">
        <f>IF(Y73="","",Y73/Y71)</f>
        <v/>
      </c>
      <c r="Z75" s="720"/>
      <c r="AA75" s="721"/>
      <c r="AB75" s="209"/>
      <c r="AC75" s="757"/>
      <c r="AD75" s="757"/>
      <c r="AE75" s="757"/>
      <c r="AF75" s="757"/>
      <c r="AG75" s="758"/>
      <c r="AH75" s="782"/>
      <c r="AI75" s="783"/>
      <c r="AJ75" s="783"/>
      <c r="AK75" s="783"/>
      <c r="AM75" s="798"/>
      <c r="AN75" s="671" t="s">
        <v>58</v>
      </c>
      <c r="AO75" s="672"/>
      <c r="AP75" s="673"/>
      <c r="AQ75" s="729"/>
      <c r="AR75" s="730"/>
      <c r="AS75" s="731"/>
      <c r="AV75" s="749"/>
      <c r="AW75" s="738" t="s">
        <v>152</v>
      </c>
      <c r="AX75" s="739"/>
      <c r="AY75" s="740"/>
      <c r="AZ75" s="741" t="str">
        <f>IF(AZ71="","",IF(AZ72="","",ROUND(AZ71/AZ72,2)))</f>
        <v/>
      </c>
      <c r="BA75" s="742"/>
      <c r="BB75" s="743"/>
    </row>
    <row r="76" spans="1:105" s="52" customFormat="1" ht="20.25" customHeight="1" thickBot="1">
      <c r="A76" s="755" t="s">
        <v>229</v>
      </c>
      <c r="B76" s="511"/>
      <c r="C76" s="465"/>
      <c r="D76" s="719" t="str">
        <f>IF(D71="","",IF(D74=0,"",D74/D71))</f>
        <v/>
      </c>
      <c r="E76" s="720"/>
      <c r="F76" s="756"/>
      <c r="G76" s="719" t="str">
        <f>IF(G71="","",IF(G74=0,"",G74/G71))</f>
        <v/>
      </c>
      <c r="H76" s="720"/>
      <c r="I76" s="756"/>
      <c r="J76" s="719" t="str">
        <f>IF(J71="","",IF(J74=0,"",J74/J71))</f>
        <v/>
      </c>
      <c r="K76" s="720"/>
      <c r="L76" s="756"/>
      <c r="M76" s="719" t="str">
        <f>IF(M71="","",IF(M74=0,"",M74/M71))</f>
        <v/>
      </c>
      <c r="N76" s="720"/>
      <c r="O76" s="756"/>
      <c r="P76" s="719" t="str">
        <f>IF(P71="","",IF(P74=0,"",P74/P71))</f>
        <v/>
      </c>
      <c r="Q76" s="720"/>
      <c r="R76" s="756"/>
      <c r="S76" s="718"/>
      <c r="T76" s="449"/>
      <c r="U76" s="450"/>
      <c r="V76" s="718"/>
      <c r="W76" s="449"/>
      <c r="X76" s="450"/>
      <c r="Y76" s="719" t="str">
        <f>IF(Y71="","",IF(Y74="","",Y74/Y71))</f>
        <v/>
      </c>
      <c r="Z76" s="720"/>
      <c r="AA76" s="721"/>
      <c r="AB76" s="207"/>
      <c r="AC76" s="759"/>
      <c r="AD76" s="759"/>
      <c r="AE76" s="759"/>
      <c r="AF76" s="759"/>
      <c r="AG76" s="760"/>
      <c r="AH76" s="782"/>
      <c r="AI76" s="783"/>
      <c r="AJ76" s="783"/>
      <c r="AK76" s="783"/>
      <c r="AM76" s="798"/>
      <c r="AN76" s="761"/>
      <c r="AO76" s="762"/>
      <c r="AP76" s="763"/>
      <c r="AQ76" s="732"/>
      <c r="AR76" s="733"/>
      <c r="AS76" s="734"/>
    </row>
    <row r="77" spans="1:105" s="52" customFormat="1" ht="20.25" customHeight="1" thickBot="1">
      <c r="A77" s="438" t="s">
        <v>231</v>
      </c>
      <c r="B77" s="439"/>
      <c r="C77" s="439"/>
      <c r="D77" s="718"/>
      <c r="E77" s="449"/>
      <c r="F77" s="450"/>
      <c r="G77" s="718"/>
      <c r="H77" s="449"/>
      <c r="I77" s="450"/>
      <c r="J77" s="718"/>
      <c r="K77" s="449"/>
      <c r="L77" s="450"/>
      <c r="M77" s="718"/>
      <c r="N77" s="449"/>
      <c r="O77" s="450"/>
      <c r="P77" s="718"/>
      <c r="Q77" s="449"/>
      <c r="R77" s="450"/>
      <c r="S77" s="722"/>
      <c r="T77" s="722"/>
      <c r="U77" s="722"/>
      <c r="V77" s="745">
        <f>IF(AB94="",0,IF(AB95="",0,ROUND(AB94*AB95/30,1)))</f>
        <v>0</v>
      </c>
      <c r="W77" s="745"/>
      <c r="X77" s="745"/>
      <c r="Y77" s="745">
        <f>V77</f>
        <v>0</v>
      </c>
      <c r="Z77" s="745"/>
      <c r="AA77" s="746"/>
      <c r="AB77" s="207"/>
      <c r="AC77" s="759"/>
      <c r="AD77" s="759"/>
      <c r="AE77" s="759"/>
      <c r="AF77" s="759"/>
      <c r="AG77" s="760"/>
      <c r="AH77" s="782"/>
      <c r="AI77" s="783"/>
      <c r="AJ77" s="783"/>
      <c r="AK77" s="783"/>
      <c r="AM77" s="799"/>
      <c r="AN77" s="764"/>
      <c r="AO77" s="765"/>
      <c r="AP77" s="766"/>
      <c r="AQ77" s="735"/>
      <c r="AR77" s="736"/>
      <c r="AS77" s="737"/>
      <c r="AV77" s="714" t="s">
        <v>232</v>
      </c>
      <c r="AW77" s="583" t="s">
        <v>70</v>
      </c>
      <c r="AX77" s="583"/>
      <c r="AY77" s="583"/>
      <c r="AZ77" s="583" t="s">
        <v>233</v>
      </c>
      <c r="BA77" s="583"/>
      <c r="BB77" s="583"/>
      <c r="BC77" s="583" t="s">
        <v>234</v>
      </c>
      <c r="BD77" s="583"/>
      <c r="BE77" s="717"/>
    </row>
    <row r="78" spans="1:105" s="52" customFormat="1" ht="20.25" customHeight="1" thickBot="1">
      <c r="A78" s="438" t="s">
        <v>223</v>
      </c>
      <c r="B78" s="439"/>
      <c r="C78" s="439"/>
      <c r="D78" s="772" t="str">
        <f>IF(D71="","",D71/$D$71)</f>
        <v/>
      </c>
      <c r="E78" s="773"/>
      <c r="F78" s="774"/>
      <c r="G78" s="772" t="str">
        <f>IF($D$71="","",IF(G71="","",G71/$D$71))</f>
        <v/>
      </c>
      <c r="H78" s="773"/>
      <c r="I78" s="774"/>
      <c r="J78" s="772" t="str">
        <f>IF($D$71="","",IF(J71="","",J71/$D$71))</f>
        <v/>
      </c>
      <c r="K78" s="773"/>
      <c r="L78" s="774"/>
      <c r="M78" s="772" t="str">
        <f>IF($D$71="","",IF(M71="","",M71/$D$71))</f>
        <v/>
      </c>
      <c r="N78" s="773"/>
      <c r="O78" s="774"/>
      <c r="P78" s="772" t="str">
        <f>IF($D$71="","",IF(P71="","",P71/$D$71))</f>
        <v/>
      </c>
      <c r="Q78" s="773"/>
      <c r="R78" s="774"/>
      <c r="S78" s="722"/>
      <c r="T78" s="722"/>
      <c r="U78" s="722"/>
      <c r="V78" s="722"/>
      <c r="W78" s="722"/>
      <c r="X78" s="722"/>
      <c r="Y78" s="722"/>
      <c r="Z78" s="722"/>
      <c r="AA78" s="723"/>
      <c r="AB78" s="207"/>
      <c r="AC78" s="759"/>
      <c r="AD78" s="759"/>
      <c r="AE78" s="759"/>
      <c r="AF78" s="759"/>
      <c r="AG78" s="760"/>
      <c r="AH78" s="782"/>
      <c r="AI78" s="783"/>
      <c r="AJ78" s="783"/>
      <c r="AK78" s="783"/>
      <c r="AV78" s="715"/>
      <c r="AW78" s="724"/>
      <c r="AX78" s="724"/>
      <c r="AY78" s="724"/>
      <c r="AZ78" s="725"/>
      <c r="BA78" s="724"/>
      <c r="BB78" s="724"/>
      <c r="BC78" s="724"/>
      <c r="BD78" s="724"/>
      <c r="BE78" s="726"/>
    </row>
    <row r="79" spans="1:105" s="52" customFormat="1" ht="20.25" customHeight="1" thickBot="1">
      <c r="A79" s="767" t="s">
        <v>222</v>
      </c>
      <c r="B79" s="562"/>
      <c r="C79" s="562"/>
      <c r="D79" s="768"/>
      <c r="E79" s="768"/>
      <c r="F79" s="768"/>
      <c r="G79" s="769" t="str">
        <f>IF($G$71="","",G71/$G$71)</f>
        <v/>
      </c>
      <c r="H79" s="770"/>
      <c r="I79" s="771"/>
      <c r="J79" s="769" t="str">
        <f>IF($G$71="","",IF(J71="","",J71/$G$71))</f>
        <v/>
      </c>
      <c r="K79" s="770"/>
      <c r="L79" s="771"/>
      <c r="M79" s="769" t="str">
        <f>IF($G$71="","",IF(M71="","",M71/$G$71))</f>
        <v/>
      </c>
      <c r="N79" s="770"/>
      <c r="O79" s="771"/>
      <c r="P79" s="769" t="str">
        <f>IF($G$71="","",IF(P71="","",P71/$G$71))</f>
        <v/>
      </c>
      <c r="Q79" s="770"/>
      <c r="R79" s="771"/>
      <c r="S79" s="692"/>
      <c r="T79" s="452"/>
      <c r="U79" s="453"/>
      <c r="V79" s="692"/>
      <c r="W79" s="452"/>
      <c r="X79" s="453"/>
      <c r="Y79" s="692"/>
      <c r="Z79" s="452"/>
      <c r="AA79" s="744"/>
      <c r="AB79" s="210"/>
      <c r="AC79" s="759"/>
      <c r="AD79" s="759"/>
      <c r="AE79" s="759"/>
      <c r="AF79" s="759"/>
      <c r="AG79" s="760"/>
      <c r="AH79" s="782"/>
      <c r="AI79" s="783"/>
      <c r="AJ79" s="783"/>
      <c r="AK79" s="783"/>
      <c r="AV79" s="716"/>
      <c r="AW79" s="727"/>
      <c r="AX79" s="727"/>
      <c r="AY79" s="727"/>
      <c r="AZ79" s="727"/>
      <c r="BA79" s="727"/>
      <c r="BB79" s="727"/>
      <c r="BC79" s="727"/>
      <c r="BD79" s="727"/>
      <c r="BE79" s="728"/>
    </row>
    <row r="80" spans="1:105" ht="20.25" customHeight="1" thickBot="1">
      <c r="CV80" s="297"/>
      <c r="CW80" s="297"/>
      <c r="CX80" s="297"/>
      <c r="CY80" s="297"/>
      <c r="CZ80" s="297"/>
      <c r="DA80" s="297"/>
    </row>
    <row r="81" spans="1:105" ht="20.25" customHeight="1">
      <c r="A81" s="693" t="s">
        <v>55</v>
      </c>
      <c r="B81" s="690" t="s">
        <v>71</v>
      </c>
      <c r="C81" s="690"/>
      <c r="D81" s="690" t="s">
        <v>11</v>
      </c>
      <c r="E81" s="690"/>
      <c r="F81" s="690"/>
      <c r="G81" s="544" t="s">
        <v>13</v>
      </c>
      <c r="H81" s="545"/>
      <c r="I81" s="696"/>
      <c r="J81" s="544" t="s">
        <v>47</v>
      </c>
      <c r="K81" s="545"/>
      <c r="L81" s="697"/>
      <c r="O81" s="698" t="s">
        <v>91</v>
      </c>
      <c r="P81" s="687" t="s">
        <v>71</v>
      </c>
      <c r="Q81" s="687"/>
      <c r="R81" s="688" t="s">
        <v>262</v>
      </c>
      <c r="S81" s="689"/>
      <c r="T81" s="688" t="s">
        <v>93</v>
      </c>
      <c r="U81" s="690"/>
      <c r="V81" s="690" t="s">
        <v>75</v>
      </c>
      <c r="W81" s="690"/>
      <c r="X81" s="690"/>
      <c r="Y81" s="690"/>
      <c r="Z81" s="690" t="s">
        <v>76</v>
      </c>
      <c r="AA81" s="690"/>
      <c r="AB81" s="690"/>
      <c r="AC81" s="690"/>
      <c r="AD81" s="690"/>
      <c r="AE81" s="690"/>
      <c r="AF81" s="690"/>
      <c r="AG81" s="690"/>
      <c r="AH81" s="690"/>
      <c r="AI81" s="690"/>
      <c r="AJ81" s="690"/>
      <c r="AK81" s="690" t="s">
        <v>77</v>
      </c>
      <c r="AL81" s="690"/>
      <c r="AM81" s="690"/>
      <c r="AN81" s="690"/>
      <c r="AO81" s="690"/>
      <c r="AP81" s="690"/>
      <c r="AQ81" s="690"/>
      <c r="AR81" s="690"/>
      <c r="AS81" s="690"/>
      <c r="AT81" s="690"/>
      <c r="AU81" s="690"/>
      <c r="AV81" s="690"/>
      <c r="AW81" s="690"/>
      <c r="AX81" s="690"/>
      <c r="AY81" s="690"/>
      <c r="AZ81" s="690"/>
      <c r="BA81" s="690"/>
      <c r="BB81" s="690"/>
      <c r="BC81" s="690"/>
      <c r="BD81" s="691"/>
      <c r="CV81" s="297"/>
      <c r="CW81" s="297"/>
      <c r="CX81" s="297"/>
      <c r="CY81" s="297"/>
      <c r="CZ81" s="297"/>
      <c r="DA81" s="297"/>
    </row>
    <row r="82" spans="1:105" ht="20.25" customHeight="1">
      <c r="A82" s="694"/>
      <c r="B82" s="542" t="s">
        <v>72</v>
      </c>
      <c r="C82" s="542"/>
      <c r="D82" s="541"/>
      <c r="E82" s="541"/>
      <c r="F82" s="541"/>
      <c r="G82" s="701"/>
      <c r="H82" s="702"/>
      <c r="I82" s="703"/>
      <c r="J82" s="701"/>
      <c r="K82" s="702"/>
      <c r="L82" s="704"/>
      <c r="O82" s="699"/>
      <c r="P82" s="665"/>
      <c r="Q82" s="665"/>
      <c r="R82" s="620"/>
      <c r="S82" s="620"/>
      <c r="T82" s="542"/>
      <c r="U82" s="542"/>
      <c r="V82" s="542" t="s">
        <v>257</v>
      </c>
      <c r="W82" s="542"/>
      <c r="X82" s="542" t="s">
        <v>78</v>
      </c>
      <c r="Y82" s="542"/>
      <c r="Z82" s="542" t="s">
        <v>78</v>
      </c>
      <c r="AA82" s="542"/>
      <c r="AB82" s="685" t="s">
        <v>261</v>
      </c>
      <c r="AC82" s="620"/>
      <c r="AD82" s="620"/>
      <c r="AE82" s="619" t="s">
        <v>253</v>
      </c>
      <c r="AF82" s="619"/>
      <c r="AG82" s="619"/>
      <c r="AH82" s="619" t="s">
        <v>258</v>
      </c>
      <c r="AI82" s="619"/>
      <c r="AJ82" s="619"/>
      <c r="AK82" s="542" t="s">
        <v>78</v>
      </c>
      <c r="AL82" s="542"/>
      <c r="AM82" s="685" t="s">
        <v>90</v>
      </c>
      <c r="AN82" s="620"/>
      <c r="AO82" s="620"/>
      <c r="AP82" s="619" t="s">
        <v>154</v>
      </c>
      <c r="AQ82" s="619"/>
      <c r="AR82" s="619"/>
      <c r="AS82" s="619" t="s">
        <v>259</v>
      </c>
      <c r="AT82" s="619"/>
      <c r="AU82" s="619"/>
      <c r="AV82" s="685" t="s">
        <v>94</v>
      </c>
      <c r="AW82" s="620"/>
      <c r="AX82" s="620"/>
      <c r="AY82" s="619" t="s">
        <v>155</v>
      </c>
      <c r="AZ82" s="619"/>
      <c r="BA82" s="619"/>
      <c r="BB82" s="619" t="s">
        <v>260</v>
      </c>
      <c r="BC82" s="619"/>
      <c r="BD82" s="686"/>
      <c r="CV82" s="297"/>
      <c r="CW82" s="297"/>
      <c r="CX82" s="297"/>
      <c r="CY82" s="297"/>
      <c r="CZ82" s="297"/>
      <c r="DA82" s="297"/>
    </row>
    <row r="83" spans="1:105" ht="20.25" customHeight="1">
      <c r="A83" s="694"/>
      <c r="B83" s="542" t="s">
        <v>73</v>
      </c>
      <c r="C83" s="542"/>
      <c r="D83" s="541"/>
      <c r="E83" s="541"/>
      <c r="F83" s="541"/>
      <c r="G83" s="701"/>
      <c r="H83" s="702"/>
      <c r="I83" s="703"/>
      <c r="J83" s="701"/>
      <c r="K83" s="702"/>
      <c r="L83" s="704"/>
      <c r="O83" s="699"/>
      <c r="P83" s="665"/>
      <c r="Q83" s="665"/>
      <c r="R83" s="620"/>
      <c r="S83" s="620"/>
      <c r="T83" s="542"/>
      <c r="U83" s="542"/>
      <c r="V83" s="542"/>
      <c r="W83" s="542"/>
      <c r="X83" s="542"/>
      <c r="Y83" s="542"/>
      <c r="Z83" s="542"/>
      <c r="AA83" s="542"/>
      <c r="AB83" s="620"/>
      <c r="AC83" s="620"/>
      <c r="AD83" s="620"/>
      <c r="AE83" s="619"/>
      <c r="AF83" s="619"/>
      <c r="AG83" s="619"/>
      <c r="AH83" s="619"/>
      <c r="AI83" s="619"/>
      <c r="AJ83" s="619"/>
      <c r="AK83" s="542"/>
      <c r="AL83" s="542"/>
      <c r="AM83" s="620"/>
      <c r="AN83" s="620"/>
      <c r="AO83" s="620"/>
      <c r="AP83" s="619"/>
      <c r="AQ83" s="619"/>
      <c r="AR83" s="619"/>
      <c r="AS83" s="619"/>
      <c r="AT83" s="619"/>
      <c r="AU83" s="619"/>
      <c r="AV83" s="620"/>
      <c r="AW83" s="620"/>
      <c r="AX83" s="620"/>
      <c r="AY83" s="619"/>
      <c r="AZ83" s="619"/>
      <c r="BA83" s="619"/>
      <c r="BB83" s="619"/>
      <c r="BC83" s="619"/>
      <c r="BD83" s="686"/>
      <c r="CV83" s="297"/>
      <c r="CW83" s="297"/>
      <c r="CX83" s="297"/>
      <c r="CY83" s="297"/>
      <c r="CZ83" s="297"/>
      <c r="DA83" s="297"/>
    </row>
    <row r="84" spans="1:105" ht="20.25" customHeight="1" thickBot="1">
      <c r="A84" s="695"/>
      <c r="B84" s="575" t="s">
        <v>74</v>
      </c>
      <c r="C84" s="575"/>
      <c r="D84" s="551"/>
      <c r="E84" s="551"/>
      <c r="F84" s="551"/>
      <c r="G84" s="705"/>
      <c r="H84" s="706"/>
      <c r="I84" s="707"/>
      <c r="J84" s="705"/>
      <c r="K84" s="706"/>
      <c r="L84" s="708"/>
      <c r="O84" s="699"/>
      <c r="P84" s="665" t="s">
        <v>252</v>
      </c>
      <c r="Q84" s="665"/>
      <c r="R84" s="560" t="str">
        <f>IF(E352=0,"",E352)</f>
        <v/>
      </c>
      <c r="S84" s="560"/>
      <c r="T84" s="560" t="str">
        <f t="shared" ref="T84:T91" si="8">IF(G352=0,"",G352)</f>
        <v/>
      </c>
      <c r="U84" s="560"/>
      <c r="V84" s="560" t="str">
        <f t="shared" ref="V84:V91" si="9">IF(I352=0,"",I352)</f>
        <v/>
      </c>
      <c r="W84" s="560"/>
      <c r="X84" s="560" t="str">
        <f t="shared" ref="X84:X91" si="10">IF(K352=0,"",K352)</f>
        <v/>
      </c>
      <c r="Y84" s="560"/>
      <c r="Z84" s="560" t="str">
        <f t="shared" ref="Z84:Z91" si="11">IF(M352=0,"",M352)</f>
        <v/>
      </c>
      <c r="AA84" s="560"/>
      <c r="AB84" s="666" t="str">
        <f>IF(O352=0,"",O352)</f>
        <v/>
      </c>
      <c r="AC84" s="666"/>
      <c r="AD84" s="666"/>
      <c r="AE84" s="666" t="str">
        <f t="shared" ref="AE84:AE91" si="12">IF(R352=0,"",R352)</f>
        <v/>
      </c>
      <c r="AF84" s="666"/>
      <c r="AG84" s="666"/>
      <c r="AH84" s="666" t="str">
        <f t="shared" ref="AH84:AH91" si="13">IF(U352=0,"",U352)</f>
        <v/>
      </c>
      <c r="AI84" s="666"/>
      <c r="AJ84" s="666"/>
      <c r="AK84" s="666" t="str">
        <f>IF(X352=0,"",X352)</f>
        <v/>
      </c>
      <c r="AL84" s="666"/>
      <c r="AM84" s="666" t="str">
        <f>IF(Z352=0,"",Z352)</f>
        <v/>
      </c>
      <c r="AN84" s="666"/>
      <c r="AO84" s="666"/>
      <c r="AP84" s="666" t="str">
        <f t="shared" ref="AP84:AP91" si="14">IF(AC352=0,"",AC352)</f>
        <v/>
      </c>
      <c r="AQ84" s="666"/>
      <c r="AR84" s="666"/>
      <c r="AS84" s="666" t="str">
        <f t="shared" ref="AS84:AS91" si="15">IF(AF352=0,"",AF352)</f>
        <v/>
      </c>
      <c r="AT84" s="666"/>
      <c r="AU84" s="666"/>
      <c r="AV84" s="666" t="str">
        <f t="shared" ref="AV84:AV91" si="16">IF(AI352=0,"",AI352)</f>
        <v>酒母こうじ米</v>
      </c>
      <c r="AW84" s="666"/>
      <c r="AX84" s="666"/>
      <c r="AY84" s="666" t="str">
        <f t="shared" ref="AY84:AY91" si="17">IF(AL352=0,"",AL352)</f>
        <v/>
      </c>
      <c r="AZ84" s="666"/>
      <c r="BA84" s="666"/>
      <c r="BB84" s="666" t="str">
        <f t="shared" ref="BB84:BB91" si="18">IF(AO352=0,"",AO352)</f>
        <v/>
      </c>
      <c r="BC84" s="666"/>
      <c r="BD84" s="667"/>
      <c r="CV84" s="297"/>
      <c r="CW84" s="297"/>
      <c r="CX84" s="297"/>
      <c r="CY84" s="297"/>
      <c r="CZ84" s="297"/>
      <c r="DA84" s="297"/>
    </row>
    <row r="85" spans="1:105" ht="20.25" customHeight="1" thickBot="1">
      <c r="O85" s="699"/>
      <c r="P85" s="683" t="s">
        <v>11</v>
      </c>
      <c r="Q85" s="684"/>
      <c r="R85" s="560" t="str">
        <f t="shared" ref="R85:R91" si="19">IF(E353=0,"",E353)</f>
        <v/>
      </c>
      <c r="S85" s="560"/>
      <c r="T85" s="560" t="str">
        <f t="shared" si="8"/>
        <v/>
      </c>
      <c r="U85" s="560"/>
      <c r="V85" s="560" t="str">
        <f t="shared" si="9"/>
        <v/>
      </c>
      <c r="W85" s="560"/>
      <c r="X85" s="560" t="str">
        <f t="shared" si="10"/>
        <v/>
      </c>
      <c r="Y85" s="560"/>
      <c r="Z85" s="560" t="str">
        <f t="shared" si="11"/>
        <v/>
      </c>
      <c r="AA85" s="560"/>
      <c r="AB85" s="666" t="str">
        <f t="shared" ref="AB85:AB91" si="20">IF(O353=0,"",O353)</f>
        <v/>
      </c>
      <c r="AC85" s="666"/>
      <c r="AD85" s="666"/>
      <c r="AE85" s="666" t="str">
        <f t="shared" si="12"/>
        <v/>
      </c>
      <c r="AF85" s="666"/>
      <c r="AG85" s="666"/>
      <c r="AH85" s="666" t="str">
        <f t="shared" si="13"/>
        <v/>
      </c>
      <c r="AI85" s="666"/>
      <c r="AJ85" s="666"/>
      <c r="AK85" s="666" t="str">
        <f t="shared" ref="AK85:AK91" si="21">IF(X353=0,"",X353)</f>
        <v/>
      </c>
      <c r="AL85" s="666"/>
      <c r="AM85" s="666" t="str">
        <f t="shared" ref="AM85:AM91" si="22">IF(Z353=0,"",Z353)</f>
        <v/>
      </c>
      <c r="AN85" s="666"/>
      <c r="AO85" s="666"/>
      <c r="AP85" s="666" t="str">
        <f t="shared" si="14"/>
        <v/>
      </c>
      <c r="AQ85" s="666"/>
      <c r="AR85" s="666"/>
      <c r="AS85" s="666" t="str">
        <f t="shared" si="15"/>
        <v/>
      </c>
      <c r="AT85" s="666"/>
      <c r="AU85" s="666"/>
      <c r="AV85" s="666" t="str">
        <f t="shared" si="16"/>
        <v>酒母掛米</v>
      </c>
      <c r="AW85" s="666"/>
      <c r="AX85" s="666"/>
      <c r="AY85" s="666" t="str">
        <f t="shared" si="17"/>
        <v/>
      </c>
      <c r="AZ85" s="666"/>
      <c r="BA85" s="666"/>
      <c r="BB85" s="666" t="str">
        <f t="shared" si="18"/>
        <v/>
      </c>
      <c r="BC85" s="666"/>
      <c r="BD85" s="667"/>
      <c r="CV85" s="297"/>
      <c r="CW85" s="297"/>
      <c r="CX85" s="297"/>
      <c r="CY85" s="297"/>
      <c r="CZ85" s="297"/>
      <c r="DA85" s="297"/>
    </row>
    <row r="86" spans="1:105" ht="20.25" customHeight="1">
      <c r="A86" s="711" t="s">
        <v>68</v>
      </c>
      <c r="B86" s="690" t="s">
        <v>69</v>
      </c>
      <c r="C86" s="690"/>
      <c r="D86" s="690"/>
      <c r="E86" s="690"/>
      <c r="F86" s="690"/>
      <c r="G86" s="690"/>
      <c r="H86" s="690"/>
      <c r="I86" s="690"/>
      <c r="J86" s="691"/>
      <c r="O86" s="699"/>
      <c r="P86" s="683" t="s">
        <v>13</v>
      </c>
      <c r="Q86" s="684"/>
      <c r="R86" s="560" t="str">
        <f t="shared" si="19"/>
        <v/>
      </c>
      <c r="S86" s="560"/>
      <c r="T86" s="560" t="str">
        <f t="shared" si="8"/>
        <v/>
      </c>
      <c r="U86" s="560"/>
      <c r="V86" s="560" t="str">
        <f t="shared" si="9"/>
        <v/>
      </c>
      <c r="W86" s="560"/>
      <c r="X86" s="560" t="str">
        <f t="shared" si="10"/>
        <v/>
      </c>
      <c r="Y86" s="560"/>
      <c r="Z86" s="560" t="str">
        <f t="shared" si="11"/>
        <v/>
      </c>
      <c r="AA86" s="560"/>
      <c r="AB86" s="666" t="str">
        <f t="shared" si="20"/>
        <v/>
      </c>
      <c r="AC86" s="666"/>
      <c r="AD86" s="666"/>
      <c r="AE86" s="666" t="str">
        <f t="shared" si="12"/>
        <v/>
      </c>
      <c r="AF86" s="666"/>
      <c r="AG86" s="666"/>
      <c r="AH86" s="666" t="str">
        <f t="shared" si="13"/>
        <v/>
      </c>
      <c r="AI86" s="666"/>
      <c r="AJ86" s="666"/>
      <c r="AK86" s="666" t="str">
        <f t="shared" si="21"/>
        <v/>
      </c>
      <c r="AL86" s="666"/>
      <c r="AM86" s="666" t="str">
        <f t="shared" si="22"/>
        <v/>
      </c>
      <c r="AN86" s="666"/>
      <c r="AO86" s="666"/>
      <c r="AP86" s="666" t="str">
        <f t="shared" si="14"/>
        <v/>
      </c>
      <c r="AQ86" s="666"/>
      <c r="AR86" s="666"/>
      <c r="AS86" s="666" t="str">
        <f t="shared" si="15"/>
        <v/>
      </c>
      <c r="AT86" s="666"/>
      <c r="AU86" s="666"/>
      <c r="AV86" s="666" t="str">
        <f t="shared" si="16"/>
        <v>添こうじ米</v>
      </c>
      <c r="AW86" s="666"/>
      <c r="AX86" s="666"/>
      <c r="AY86" s="666" t="str">
        <f t="shared" si="17"/>
        <v/>
      </c>
      <c r="AZ86" s="666"/>
      <c r="BA86" s="666"/>
      <c r="BB86" s="666" t="str">
        <f t="shared" si="18"/>
        <v/>
      </c>
      <c r="BC86" s="666"/>
      <c r="BD86" s="667"/>
      <c r="CV86" s="297"/>
      <c r="CW86" s="297"/>
      <c r="CX86" s="297"/>
      <c r="CY86" s="297"/>
      <c r="CZ86" s="297"/>
      <c r="DA86" s="297"/>
    </row>
    <row r="87" spans="1:105" ht="20.25" customHeight="1">
      <c r="A87" s="712"/>
      <c r="B87" s="671" t="s">
        <v>70</v>
      </c>
      <c r="C87" s="672"/>
      <c r="D87" s="673"/>
      <c r="E87" s="671" t="s">
        <v>89</v>
      </c>
      <c r="F87" s="672"/>
      <c r="G87" s="673"/>
      <c r="H87" s="677" t="s">
        <v>251</v>
      </c>
      <c r="I87" s="678"/>
      <c r="J87" s="679"/>
      <c r="M87" s="49"/>
      <c r="N87" s="49"/>
      <c r="O87" s="699"/>
      <c r="P87" s="683" t="s">
        <v>47</v>
      </c>
      <c r="Q87" s="684"/>
      <c r="R87" s="560" t="str">
        <f t="shared" si="19"/>
        <v/>
      </c>
      <c r="S87" s="560"/>
      <c r="T87" s="560" t="str">
        <f t="shared" si="8"/>
        <v/>
      </c>
      <c r="U87" s="560"/>
      <c r="V87" s="560" t="str">
        <f t="shared" si="9"/>
        <v/>
      </c>
      <c r="W87" s="560"/>
      <c r="X87" s="560" t="str">
        <f t="shared" si="10"/>
        <v/>
      </c>
      <c r="Y87" s="560"/>
      <c r="Z87" s="560" t="str">
        <f t="shared" si="11"/>
        <v/>
      </c>
      <c r="AA87" s="560"/>
      <c r="AB87" s="666" t="str">
        <f t="shared" si="20"/>
        <v/>
      </c>
      <c r="AC87" s="666"/>
      <c r="AD87" s="666"/>
      <c r="AE87" s="666" t="str">
        <f t="shared" si="12"/>
        <v/>
      </c>
      <c r="AF87" s="666"/>
      <c r="AG87" s="666"/>
      <c r="AH87" s="666" t="str">
        <f t="shared" si="13"/>
        <v/>
      </c>
      <c r="AI87" s="666"/>
      <c r="AJ87" s="666"/>
      <c r="AK87" s="666" t="str">
        <f t="shared" si="21"/>
        <v/>
      </c>
      <c r="AL87" s="666"/>
      <c r="AM87" s="666" t="str">
        <f t="shared" si="22"/>
        <v/>
      </c>
      <c r="AN87" s="666"/>
      <c r="AO87" s="666"/>
      <c r="AP87" s="666" t="str">
        <f t="shared" si="14"/>
        <v/>
      </c>
      <c r="AQ87" s="666"/>
      <c r="AR87" s="666"/>
      <c r="AS87" s="666" t="str">
        <f t="shared" si="15"/>
        <v/>
      </c>
      <c r="AT87" s="666"/>
      <c r="AU87" s="666"/>
      <c r="AV87" s="666" t="str">
        <f t="shared" si="16"/>
        <v>仲こうじ米</v>
      </c>
      <c r="AW87" s="666"/>
      <c r="AX87" s="666"/>
      <c r="AY87" s="666" t="str">
        <f t="shared" si="17"/>
        <v/>
      </c>
      <c r="AZ87" s="666"/>
      <c r="BA87" s="666"/>
      <c r="BB87" s="666" t="str">
        <f t="shared" si="18"/>
        <v/>
      </c>
      <c r="BC87" s="666"/>
      <c r="BD87" s="667"/>
      <c r="CV87" s="297"/>
      <c r="CW87" s="297"/>
      <c r="CX87" s="297"/>
      <c r="CY87" s="297"/>
      <c r="CZ87" s="297"/>
      <c r="DA87" s="297"/>
    </row>
    <row r="88" spans="1:105" ht="20.25" customHeight="1">
      <c r="A88" s="712"/>
      <c r="B88" s="674"/>
      <c r="C88" s="675"/>
      <c r="D88" s="676"/>
      <c r="E88" s="674"/>
      <c r="F88" s="675"/>
      <c r="G88" s="676"/>
      <c r="H88" s="680"/>
      <c r="I88" s="681"/>
      <c r="J88" s="682"/>
      <c r="O88" s="699"/>
      <c r="P88" s="665" t="s">
        <v>243</v>
      </c>
      <c r="Q88" s="665"/>
      <c r="R88" s="560" t="str">
        <f t="shared" si="19"/>
        <v/>
      </c>
      <c r="S88" s="560"/>
      <c r="T88" s="560" t="str">
        <f t="shared" si="8"/>
        <v/>
      </c>
      <c r="U88" s="560"/>
      <c r="V88" s="560" t="str">
        <f t="shared" si="9"/>
        <v/>
      </c>
      <c r="W88" s="560"/>
      <c r="X88" s="560" t="str">
        <f t="shared" si="10"/>
        <v/>
      </c>
      <c r="Y88" s="560"/>
      <c r="Z88" s="560" t="str">
        <f t="shared" si="11"/>
        <v/>
      </c>
      <c r="AA88" s="560"/>
      <c r="AB88" s="666" t="str">
        <f t="shared" si="20"/>
        <v/>
      </c>
      <c r="AC88" s="666"/>
      <c r="AD88" s="666"/>
      <c r="AE88" s="666" t="str">
        <f t="shared" si="12"/>
        <v/>
      </c>
      <c r="AF88" s="666"/>
      <c r="AG88" s="666"/>
      <c r="AH88" s="666" t="str">
        <f t="shared" si="13"/>
        <v/>
      </c>
      <c r="AI88" s="666"/>
      <c r="AJ88" s="666"/>
      <c r="AK88" s="666" t="str">
        <f t="shared" si="21"/>
        <v/>
      </c>
      <c r="AL88" s="666"/>
      <c r="AM88" s="666" t="str">
        <f t="shared" si="22"/>
        <v/>
      </c>
      <c r="AN88" s="666"/>
      <c r="AO88" s="666"/>
      <c r="AP88" s="666" t="str">
        <f t="shared" si="14"/>
        <v/>
      </c>
      <c r="AQ88" s="666"/>
      <c r="AR88" s="666"/>
      <c r="AS88" s="666" t="str">
        <f t="shared" si="15"/>
        <v/>
      </c>
      <c r="AT88" s="666"/>
      <c r="AU88" s="666"/>
      <c r="AV88" s="666" t="str">
        <f t="shared" si="16"/>
        <v>留こうじ米</v>
      </c>
      <c r="AW88" s="666"/>
      <c r="AX88" s="666"/>
      <c r="AY88" s="666" t="str">
        <f t="shared" si="17"/>
        <v/>
      </c>
      <c r="AZ88" s="666"/>
      <c r="BA88" s="666"/>
      <c r="BB88" s="666" t="str">
        <f t="shared" si="18"/>
        <v/>
      </c>
      <c r="BC88" s="666"/>
      <c r="BD88" s="667"/>
    </row>
    <row r="89" spans="1:105" ht="20.25" customHeight="1">
      <c r="A89" s="712"/>
      <c r="B89" s="540"/>
      <c r="C89" s="540"/>
      <c r="D89" s="540"/>
      <c r="E89" s="540"/>
      <c r="F89" s="540"/>
      <c r="G89" s="540"/>
      <c r="H89" s="579" t="str">
        <f>IF(E89="","",IF($Y$74="","",E89/$Y$74*1000))</f>
        <v/>
      </c>
      <c r="I89" s="579"/>
      <c r="J89" s="670"/>
      <c r="O89" s="699"/>
      <c r="P89" s="665" t="s">
        <v>244</v>
      </c>
      <c r="Q89" s="665"/>
      <c r="R89" s="560" t="str">
        <f t="shared" si="19"/>
        <v/>
      </c>
      <c r="S89" s="560"/>
      <c r="T89" s="560" t="str">
        <f t="shared" si="8"/>
        <v/>
      </c>
      <c r="U89" s="560"/>
      <c r="V89" s="560" t="str">
        <f t="shared" si="9"/>
        <v/>
      </c>
      <c r="W89" s="560"/>
      <c r="X89" s="560" t="str">
        <f t="shared" si="10"/>
        <v/>
      </c>
      <c r="Y89" s="560"/>
      <c r="Z89" s="560" t="str">
        <f t="shared" si="11"/>
        <v/>
      </c>
      <c r="AA89" s="560"/>
      <c r="AB89" s="666" t="str">
        <f t="shared" si="20"/>
        <v/>
      </c>
      <c r="AC89" s="666"/>
      <c r="AD89" s="666"/>
      <c r="AE89" s="666" t="str">
        <f t="shared" si="12"/>
        <v/>
      </c>
      <c r="AF89" s="666"/>
      <c r="AG89" s="666"/>
      <c r="AH89" s="666" t="str">
        <f t="shared" si="13"/>
        <v/>
      </c>
      <c r="AI89" s="666"/>
      <c r="AJ89" s="666"/>
      <c r="AK89" s="666" t="str">
        <f t="shared" si="21"/>
        <v/>
      </c>
      <c r="AL89" s="666"/>
      <c r="AM89" s="666" t="str">
        <f t="shared" si="22"/>
        <v/>
      </c>
      <c r="AN89" s="666"/>
      <c r="AO89" s="666"/>
      <c r="AP89" s="666" t="str">
        <f t="shared" si="14"/>
        <v/>
      </c>
      <c r="AQ89" s="666"/>
      <c r="AR89" s="666"/>
      <c r="AS89" s="666" t="str">
        <f t="shared" si="15"/>
        <v/>
      </c>
      <c r="AT89" s="666"/>
      <c r="AU89" s="666"/>
      <c r="AV89" s="666" t="str">
        <f t="shared" si="16"/>
        <v>添掛米</v>
      </c>
      <c r="AW89" s="666"/>
      <c r="AX89" s="666"/>
      <c r="AY89" s="666" t="str">
        <f t="shared" si="17"/>
        <v/>
      </c>
      <c r="AZ89" s="666"/>
      <c r="BA89" s="666"/>
      <c r="BB89" s="666" t="str">
        <f t="shared" si="18"/>
        <v/>
      </c>
      <c r="BC89" s="666"/>
      <c r="BD89" s="667"/>
      <c r="CV89" s="297"/>
      <c r="CW89" s="297"/>
      <c r="CX89" s="297"/>
      <c r="CY89" s="297"/>
      <c r="CZ89" s="297"/>
      <c r="DA89" s="297"/>
    </row>
    <row r="90" spans="1:105" ht="20.25" customHeight="1">
      <c r="A90" s="712"/>
      <c r="B90" s="499"/>
      <c r="C90" s="709"/>
      <c r="D90" s="710"/>
      <c r="E90" s="499"/>
      <c r="F90" s="709"/>
      <c r="G90" s="710"/>
      <c r="H90" s="579" t="str">
        <f t="shared" ref="H90:H91" si="23">IF(E90="","",IF($Y$74="","",E90/$Y$74*1000))</f>
        <v/>
      </c>
      <c r="I90" s="579"/>
      <c r="J90" s="670"/>
      <c r="O90" s="699"/>
      <c r="P90" s="665" t="s">
        <v>245</v>
      </c>
      <c r="Q90" s="665"/>
      <c r="R90" s="560" t="str">
        <f t="shared" si="19"/>
        <v/>
      </c>
      <c r="S90" s="560"/>
      <c r="T90" s="560" t="str">
        <f t="shared" si="8"/>
        <v/>
      </c>
      <c r="U90" s="560"/>
      <c r="V90" s="560" t="str">
        <f t="shared" si="9"/>
        <v/>
      </c>
      <c r="W90" s="560"/>
      <c r="X90" s="560" t="str">
        <f t="shared" si="10"/>
        <v/>
      </c>
      <c r="Y90" s="560"/>
      <c r="Z90" s="560" t="str">
        <f t="shared" si="11"/>
        <v/>
      </c>
      <c r="AA90" s="560"/>
      <c r="AB90" s="666" t="str">
        <f t="shared" si="20"/>
        <v/>
      </c>
      <c r="AC90" s="666"/>
      <c r="AD90" s="666"/>
      <c r="AE90" s="666" t="str">
        <f t="shared" si="12"/>
        <v/>
      </c>
      <c r="AF90" s="666"/>
      <c r="AG90" s="666"/>
      <c r="AH90" s="666" t="str">
        <f t="shared" si="13"/>
        <v/>
      </c>
      <c r="AI90" s="666"/>
      <c r="AJ90" s="666"/>
      <c r="AK90" s="666" t="str">
        <f t="shared" si="21"/>
        <v/>
      </c>
      <c r="AL90" s="666"/>
      <c r="AM90" s="666" t="str">
        <f t="shared" si="22"/>
        <v/>
      </c>
      <c r="AN90" s="666"/>
      <c r="AO90" s="666"/>
      <c r="AP90" s="666" t="str">
        <f t="shared" si="14"/>
        <v/>
      </c>
      <c r="AQ90" s="666"/>
      <c r="AR90" s="666"/>
      <c r="AS90" s="666" t="str">
        <f t="shared" si="15"/>
        <v/>
      </c>
      <c r="AT90" s="666"/>
      <c r="AU90" s="666"/>
      <c r="AV90" s="666" t="str">
        <f t="shared" si="16"/>
        <v>仲掛米</v>
      </c>
      <c r="AW90" s="666"/>
      <c r="AX90" s="666"/>
      <c r="AY90" s="666" t="str">
        <f t="shared" si="17"/>
        <v/>
      </c>
      <c r="AZ90" s="666"/>
      <c r="BA90" s="666"/>
      <c r="BB90" s="666" t="str">
        <f t="shared" si="18"/>
        <v/>
      </c>
      <c r="BC90" s="666"/>
      <c r="BD90" s="667"/>
      <c r="CV90" s="297"/>
      <c r="CW90" s="297"/>
    </row>
    <row r="91" spans="1:105" ht="20.25" customHeight="1" thickBot="1">
      <c r="A91" s="713"/>
      <c r="B91" s="624"/>
      <c r="C91" s="625"/>
      <c r="D91" s="626"/>
      <c r="E91" s="624"/>
      <c r="F91" s="625"/>
      <c r="G91" s="626"/>
      <c r="H91" s="627" t="str">
        <f t="shared" si="23"/>
        <v/>
      </c>
      <c r="I91" s="627"/>
      <c r="J91" s="628"/>
      <c r="O91" s="700"/>
      <c r="P91" s="668" t="s">
        <v>246</v>
      </c>
      <c r="Q91" s="668"/>
      <c r="R91" s="669" t="str">
        <f t="shared" si="19"/>
        <v/>
      </c>
      <c r="S91" s="669"/>
      <c r="T91" s="669" t="str">
        <f t="shared" si="8"/>
        <v/>
      </c>
      <c r="U91" s="669"/>
      <c r="V91" s="669" t="str">
        <f t="shared" si="9"/>
        <v/>
      </c>
      <c r="W91" s="669"/>
      <c r="X91" s="669" t="str">
        <f t="shared" si="10"/>
        <v/>
      </c>
      <c r="Y91" s="669"/>
      <c r="Z91" s="669" t="str">
        <f t="shared" si="11"/>
        <v/>
      </c>
      <c r="AA91" s="669"/>
      <c r="AB91" s="663" t="str">
        <f t="shared" si="20"/>
        <v/>
      </c>
      <c r="AC91" s="663"/>
      <c r="AD91" s="663"/>
      <c r="AE91" s="663" t="str">
        <f t="shared" si="12"/>
        <v/>
      </c>
      <c r="AF91" s="663"/>
      <c r="AG91" s="663"/>
      <c r="AH91" s="663" t="str">
        <f t="shared" si="13"/>
        <v/>
      </c>
      <c r="AI91" s="663"/>
      <c r="AJ91" s="663"/>
      <c r="AK91" s="663" t="str">
        <f t="shared" si="21"/>
        <v/>
      </c>
      <c r="AL91" s="663"/>
      <c r="AM91" s="663" t="str">
        <f t="shared" si="22"/>
        <v/>
      </c>
      <c r="AN91" s="663"/>
      <c r="AO91" s="663"/>
      <c r="AP91" s="663" t="str">
        <f t="shared" si="14"/>
        <v/>
      </c>
      <c r="AQ91" s="663"/>
      <c r="AR91" s="663"/>
      <c r="AS91" s="663" t="str">
        <f t="shared" si="15"/>
        <v/>
      </c>
      <c r="AT91" s="663"/>
      <c r="AU91" s="663"/>
      <c r="AV91" s="663" t="str">
        <f t="shared" si="16"/>
        <v>留掛米</v>
      </c>
      <c r="AW91" s="663"/>
      <c r="AX91" s="663"/>
      <c r="AY91" s="663" t="str">
        <f t="shared" si="17"/>
        <v/>
      </c>
      <c r="AZ91" s="663"/>
      <c r="BA91" s="663"/>
      <c r="BB91" s="663" t="str">
        <f t="shared" si="18"/>
        <v/>
      </c>
      <c r="BC91" s="663"/>
      <c r="BD91" s="664"/>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635" t="s">
        <v>276</v>
      </c>
      <c r="B93" s="913" t="s">
        <v>65</v>
      </c>
      <c r="C93" s="536"/>
      <c r="D93" s="922"/>
      <c r="E93" s="922"/>
      <c r="F93" s="923"/>
      <c r="G93" s="269" t="s">
        <v>66</v>
      </c>
      <c r="H93" s="924"/>
      <c r="I93" s="922"/>
      <c r="J93" s="923"/>
      <c r="K93" s="919" t="s">
        <v>288</v>
      </c>
      <c r="L93" s="920"/>
      <c r="M93" s="921"/>
      <c r="N93" s="925"/>
      <c r="O93" s="926"/>
      <c r="P93" s="926"/>
      <c r="Q93" s="926"/>
      <c r="R93" s="927"/>
      <c r="S93"/>
      <c r="T93"/>
      <c r="U93" s="930" t="s">
        <v>302</v>
      </c>
      <c r="V93" s="544" t="s">
        <v>81</v>
      </c>
      <c r="W93" s="545"/>
      <c r="X93" s="545"/>
      <c r="Y93" s="545"/>
      <c r="Z93" s="546"/>
      <c r="AA93" s="546"/>
      <c r="AB93" s="502"/>
      <c r="AC93" s="503"/>
      <c r="AD93" s="503"/>
      <c r="AE93" s="504"/>
      <c r="AF93" s="502"/>
      <c r="AG93" s="503"/>
      <c r="AH93" s="503"/>
      <c r="AI93" s="504"/>
      <c r="AJ93" s="502"/>
      <c r="AK93" s="503"/>
      <c r="AL93" s="503"/>
      <c r="AM93" s="504"/>
      <c r="AN93" s="502"/>
      <c r="AO93" s="503"/>
      <c r="AP93" s="503"/>
      <c r="AQ93" s="504"/>
      <c r="AR93" s="502"/>
      <c r="AS93" s="503"/>
      <c r="AT93" s="503"/>
      <c r="AU93" s="504"/>
      <c r="AV93" s="502"/>
      <c r="AW93" s="503"/>
      <c r="AX93" s="503"/>
      <c r="AY93" s="504"/>
      <c r="AZ93" s="941" t="s">
        <v>306</v>
      </c>
      <c r="BA93" s="920"/>
      <c r="BB93" s="920"/>
      <c r="BC93" s="921"/>
      <c r="BF93" s="297"/>
      <c r="BG93" s="492"/>
      <c r="BH93" s="493"/>
      <c r="BI93" s="493"/>
      <c r="BJ93" s="493"/>
    </row>
    <row r="94" spans="1:105" ht="20.25" customHeight="1">
      <c r="A94" s="636"/>
      <c r="B94" s="886" t="s">
        <v>284</v>
      </c>
      <c r="C94" s="916"/>
      <c r="D94" s="501"/>
      <c r="E94" s="500"/>
      <c r="F94" s="917" t="s">
        <v>299</v>
      </c>
      <c r="G94" s="918"/>
      <c r="H94" s="918"/>
      <c r="I94" s="917" t="s">
        <v>291</v>
      </c>
      <c r="J94" s="918"/>
      <c r="K94" s="918"/>
      <c r="L94" s="565" t="s">
        <v>289</v>
      </c>
      <c r="M94" s="914"/>
      <c r="N94" s="914"/>
      <c r="O94" s="567"/>
      <c r="P94" s="569"/>
      <c r="Q94" s="570"/>
      <c r="R94" s="571"/>
      <c r="S94"/>
      <c r="T94"/>
      <c r="U94" s="931"/>
      <c r="V94" s="440" t="s">
        <v>224</v>
      </c>
      <c r="W94" s="511"/>
      <c r="X94" s="511"/>
      <c r="Y94" s="511"/>
      <c r="Z94" s="501"/>
      <c r="AA94" s="501"/>
      <c r="AB94" s="499"/>
      <c r="AC94" s="501"/>
      <c r="AD94" s="501"/>
      <c r="AE94" s="500"/>
      <c r="AF94" s="499"/>
      <c r="AG94" s="501"/>
      <c r="AH94" s="501"/>
      <c r="AI94" s="500"/>
      <c r="AJ94" s="499"/>
      <c r="AK94" s="501"/>
      <c r="AL94" s="501"/>
      <c r="AM94" s="500"/>
      <c r="AN94" s="499"/>
      <c r="AO94" s="501"/>
      <c r="AP94" s="501"/>
      <c r="AQ94" s="500"/>
      <c r="AR94" s="499"/>
      <c r="AS94" s="501"/>
      <c r="AT94" s="501"/>
      <c r="AU94" s="500"/>
      <c r="AV94" s="499"/>
      <c r="AW94" s="501"/>
      <c r="AX94" s="501"/>
      <c r="AY94" s="500"/>
      <c r="AZ94" s="942">
        <f>SUM(AB94:AY94)</f>
        <v>0</v>
      </c>
      <c r="BA94" s="943"/>
      <c r="BB94" s="943"/>
      <c r="BC94" s="944"/>
      <c r="BF94" s="297"/>
      <c r="BG94" s="297"/>
      <c r="BH94" s="297"/>
    </row>
    <row r="95" spans="1:105" ht="20.25" customHeight="1">
      <c r="A95" s="636"/>
      <c r="B95" s="887"/>
      <c r="C95" s="565" t="s">
        <v>277</v>
      </c>
      <c r="D95" s="501"/>
      <c r="E95" s="500"/>
      <c r="F95" s="563"/>
      <c r="G95" s="563"/>
      <c r="H95" s="563"/>
      <c r="I95" s="563"/>
      <c r="J95" s="563"/>
      <c r="K95" s="563"/>
      <c r="L95" s="915" t="s">
        <v>44</v>
      </c>
      <c r="M95" s="914"/>
      <c r="N95" s="914"/>
      <c r="O95" s="567"/>
      <c r="P95" s="569"/>
      <c r="Q95" s="570"/>
      <c r="R95" s="571"/>
      <c r="S95"/>
      <c r="T95"/>
      <c r="U95" s="931"/>
      <c r="V95" s="440" t="s">
        <v>235</v>
      </c>
      <c r="W95" s="511"/>
      <c r="X95" s="511"/>
      <c r="Y95" s="511"/>
      <c r="Z95" s="501"/>
      <c r="AA95" s="501"/>
      <c r="AB95" s="499"/>
      <c r="AC95" s="501"/>
      <c r="AD95" s="501"/>
      <c r="AE95" s="500"/>
      <c r="AF95" s="499"/>
      <c r="AG95" s="501"/>
      <c r="AH95" s="501"/>
      <c r="AI95" s="500"/>
      <c r="AJ95" s="499"/>
      <c r="AK95" s="501"/>
      <c r="AL95" s="501"/>
      <c r="AM95" s="500"/>
      <c r="AN95" s="499"/>
      <c r="AO95" s="501"/>
      <c r="AP95" s="501"/>
      <c r="AQ95" s="500"/>
      <c r="AR95" s="499"/>
      <c r="AS95" s="501"/>
      <c r="AT95" s="501"/>
      <c r="AU95" s="500"/>
      <c r="AV95" s="499"/>
      <c r="AW95" s="501"/>
      <c r="AX95" s="501"/>
      <c r="AY95" s="500"/>
      <c r="AZ95" s="935"/>
      <c r="BA95" s="933"/>
      <c r="BB95" s="933"/>
      <c r="BC95" s="938"/>
      <c r="BF95" s="297"/>
      <c r="BG95" s="297"/>
      <c r="BH95" s="297"/>
    </row>
    <row r="96" spans="1:105" ht="20.25" customHeight="1">
      <c r="A96" s="636"/>
      <c r="B96" s="887"/>
      <c r="C96" s="565" t="s">
        <v>278</v>
      </c>
      <c r="D96" s="501"/>
      <c r="E96" s="500"/>
      <c r="F96" s="563"/>
      <c r="G96" s="563"/>
      <c r="H96" s="563"/>
      <c r="I96" s="563"/>
      <c r="J96" s="563"/>
      <c r="K96" s="563"/>
      <c r="L96" s="915" t="s">
        <v>291</v>
      </c>
      <c r="M96" s="914"/>
      <c r="N96" s="914"/>
      <c r="O96" s="567"/>
      <c r="P96" s="569"/>
      <c r="Q96" s="570"/>
      <c r="R96" s="571"/>
      <c r="S96"/>
      <c r="T96"/>
      <c r="U96" s="931"/>
      <c r="V96" s="440" t="s">
        <v>225</v>
      </c>
      <c r="W96" s="511"/>
      <c r="X96" s="511"/>
      <c r="Y96" s="511"/>
      <c r="Z96" s="501"/>
      <c r="AA96" s="501"/>
      <c r="AB96" s="494">
        <f>ROUND(AB94*AB95/100,1)</f>
        <v>0</v>
      </c>
      <c r="AC96" s="501"/>
      <c r="AD96" s="501"/>
      <c r="AE96" s="500"/>
      <c r="AF96" s="494">
        <f t="shared" ref="AF96" si="24">ROUND(AF94*AF95/100,1)</f>
        <v>0</v>
      </c>
      <c r="AG96" s="501"/>
      <c r="AH96" s="501"/>
      <c r="AI96" s="500"/>
      <c r="AJ96" s="494">
        <f t="shared" ref="AJ96" si="25">ROUND(AJ94*AJ95/100,1)</f>
        <v>0</v>
      </c>
      <c r="AK96" s="501"/>
      <c r="AL96" s="501"/>
      <c r="AM96" s="500"/>
      <c r="AN96" s="494">
        <f t="shared" ref="AN96" si="26">ROUND(AN94*AN95/100,1)</f>
        <v>0</v>
      </c>
      <c r="AO96" s="501"/>
      <c r="AP96" s="501"/>
      <c r="AQ96" s="500"/>
      <c r="AR96" s="494">
        <f t="shared" ref="AR96" si="27">ROUND(AR94*AR95/100,1)</f>
        <v>0</v>
      </c>
      <c r="AS96" s="501"/>
      <c r="AT96" s="501"/>
      <c r="AU96" s="500"/>
      <c r="AV96" s="494">
        <f t="shared" ref="AV96" si="28">ROUND(AV94*AV95/100,1)</f>
        <v>0</v>
      </c>
      <c r="AW96" s="501"/>
      <c r="AX96" s="501"/>
      <c r="AY96" s="500"/>
      <c r="AZ96" s="494">
        <f>SUM(AB96:AY96)</f>
        <v>0</v>
      </c>
      <c r="BA96" s="495"/>
      <c r="BB96" s="495"/>
      <c r="BC96" s="496"/>
      <c r="BD96"/>
      <c r="BE96"/>
    </row>
    <row r="97" spans="1:105" ht="20.25" customHeight="1">
      <c r="A97" s="636"/>
      <c r="B97" s="887"/>
      <c r="C97" s="565" t="s">
        <v>279</v>
      </c>
      <c r="D97" s="501"/>
      <c r="E97" s="500"/>
      <c r="F97" s="563"/>
      <c r="G97" s="563"/>
      <c r="H97" s="563"/>
      <c r="I97" s="563"/>
      <c r="J97" s="563"/>
      <c r="K97" s="563"/>
      <c r="L97" s="565" t="s">
        <v>247</v>
      </c>
      <c r="M97" s="566"/>
      <c r="N97" s="566"/>
      <c r="O97" s="567"/>
      <c r="P97" s="569"/>
      <c r="Q97" s="570"/>
      <c r="R97" s="571"/>
      <c r="S97"/>
      <c r="T97"/>
      <c r="U97" s="931"/>
      <c r="V97" s="440" t="s">
        <v>226</v>
      </c>
      <c r="W97" s="511"/>
      <c r="X97" s="511"/>
      <c r="Y97" s="511"/>
      <c r="Z97" s="501"/>
      <c r="AA97" s="501"/>
      <c r="AB97" s="494" t="str">
        <f>IF(AB96=0,"",ROUND(AB96/0.95*0.8157,1))</f>
        <v/>
      </c>
      <c r="AC97" s="501"/>
      <c r="AD97" s="501"/>
      <c r="AE97" s="500"/>
      <c r="AF97" s="494" t="str">
        <f t="shared" ref="AF97" si="29">IF(AF96=0,"",ROUND(AF96/0.95*0.8157,1))</f>
        <v/>
      </c>
      <c r="AG97" s="501"/>
      <c r="AH97" s="501"/>
      <c r="AI97" s="500"/>
      <c r="AJ97" s="494" t="str">
        <f t="shared" ref="AJ97" si="30">IF(AJ96=0,"",ROUND(AJ96/0.95*0.8157,1))</f>
        <v/>
      </c>
      <c r="AK97" s="501"/>
      <c r="AL97" s="501"/>
      <c r="AM97" s="500"/>
      <c r="AN97" s="494" t="str">
        <f t="shared" ref="AN97" si="31">IF(AN96=0,"",ROUND(AN96/0.95*0.8157,1))</f>
        <v/>
      </c>
      <c r="AO97" s="501"/>
      <c r="AP97" s="501"/>
      <c r="AQ97" s="500"/>
      <c r="AR97" s="494" t="str">
        <f t="shared" ref="AR97" si="32">IF(AR96=0,"",ROUND(AR96/0.95*0.8157,1))</f>
        <v/>
      </c>
      <c r="AS97" s="501"/>
      <c r="AT97" s="501"/>
      <c r="AU97" s="500"/>
      <c r="AV97" s="494" t="str">
        <f t="shared" ref="AV97" si="33">IF(AV96=0,"",ROUND(AV96/0.95*0.8157,1))</f>
        <v/>
      </c>
      <c r="AW97" s="501"/>
      <c r="AX97" s="501"/>
      <c r="AY97" s="500"/>
      <c r="AZ97" s="494" t="str">
        <f>IF(SUM(AB97:AY97)=0,"",SUM(AB97:AY97))</f>
        <v/>
      </c>
      <c r="BA97" s="495"/>
      <c r="BB97" s="495"/>
      <c r="BC97" s="496"/>
      <c r="BD97"/>
      <c r="BE97"/>
    </row>
    <row r="98" spans="1:105" ht="19.399999999999999" customHeight="1">
      <c r="A98" s="636"/>
      <c r="B98" s="887"/>
      <c r="C98" s="565" t="s">
        <v>280</v>
      </c>
      <c r="D98" s="501"/>
      <c r="E98" s="500"/>
      <c r="F98" s="563"/>
      <c r="G98" s="563"/>
      <c r="H98" s="563"/>
      <c r="I98" s="563"/>
      <c r="J98" s="563"/>
      <c r="K98" s="563"/>
      <c r="L98" s="565" t="s">
        <v>293</v>
      </c>
      <c r="M98" s="566"/>
      <c r="N98" s="566"/>
      <c r="O98" s="567"/>
      <c r="P98" s="569"/>
      <c r="Q98" s="570"/>
      <c r="R98" s="571"/>
      <c r="S98"/>
      <c r="T98"/>
      <c r="U98" s="931"/>
      <c r="V98" s="915" t="s">
        <v>303</v>
      </c>
      <c r="W98" s="933"/>
      <c r="X98" s="933"/>
      <c r="Y98" s="933"/>
      <c r="Z98" s="495"/>
      <c r="AA98" s="495"/>
      <c r="AB98" s="505" t="str">
        <f>IF($Y$71="","",ROUND(AB96*1000/$Y$71,1))</f>
        <v/>
      </c>
      <c r="AC98" s="506"/>
      <c r="AD98" s="506"/>
      <c r="AE98" s="507"/>
      <c r="AF98" s="505" t="str">
        <f t="shared" ref="AF98" si="34">IF($Y$71="","",ROUND(AF96*1000/$Y$71,1))</f>
        <v/>
      </c>
      <c r="AG98" s="506"/>
      <c r="AH98" s="506"/>
      <c r="AI98" s="507"/>
      <c r="AJ98" s="505" t="str">
        <f t="shared" ref="AJ98" si="35">IF($Y$71="","",ROUND(AJ96*1000/$Y$71,1))</f>
        <v/>
      </c>
      <c r="AK98" s="506"/>
      <c r="AL98" s="506"/>
      <c r="AM98" s="507"/>
      <c r="AN98" s="505" t="str">
        <f t="shared" ref="AN98" si="36">IF($Y$71="","",ROUND(AN96*1000/$Y$71,1))</f>
        <v/>
      </c>
      <c r="AO98" s="506"/>
      <c r="AP98" s="506"/>
      <c r="AQ98" s="507"/>
      <c r="AR98" s="505" t="str">
        <f t="shared" ref="AR98" si="37">IF($Y$71="","",ROUND(AR96*1000/$Y$71,1))</f>
        <v/>
      </c>
      <c r="AS98" s="506"/>
      <c r="AT98" s="506"/>
      <c r="AU98" s="507"/>
      <c r="AV98" s="505" t="str">
        <f t="shared" ref="AV98" si="38">IF($Y$71="","",ROUND(AV96*1000/$Y$71,1))</f>
        <v/>
      </c>
      <c r="AW98" s="506"/>
      <c r="AX98" s="506"/>
      <c r="AY98" s="507"/>
      <c r="AZ98" s="603" t="str">
        <f>IF(AB98="","",SUM(AB98:AY98))</f>
        <v/>
      </c>
      <c r="BA98" s="604"/>
      <c r="BB98" s="604"/>
      <c r="BC98" s="934"/>
      <c r="BD98"/>
      <c r="BE98"/>
    </row>
    <row r="99" spans="1:105" ht="20.25" customHeight="1">
      <c r="A99" s="636"/>
      <c r="B99" s="887"/>
      <c r="C99" s="565" t="s">
        <v>281</v>
      </c>
      <c r="D99" s="501"/>
      <c r="E99" s="500"/>
      <c r="F99" s="563"/>
      <c r="G99" s="563"/>
      <c r="H99" s="563"/>
      <c r="I99" s="563"/>
      <c r="J99" s="563"/>
      <c r="K99" s="563"/>
      <c r="L99" s="565" t="s">
        <v>1</v>
      </c>
      <c r="M99" s="566"/>
      <c r="N99" s="566"/>
      <c r="O99" s="567"/>
      <c r="P99" s="569"/>
      <c r="Q99" s="570"/>
      <c r="R99" s="571"/>
      <c r="S99"/>
      <c r="T99"/>
      <c r="U99" s="931"/>
      <c r="V99" s="509" t="s">
        <v>80</v>
      </c>
      <c r="W99" s="510"/>
      <c r="X99" s="510"/>
      <c r="Y99" s="510"/>
      <c r="Z99" s="501"/>
      <c r="AA99" s="501"/>
      <c r="AB99" s="499"/>
      <c r="AC99" s="501"/>
      <c r="AD99" s="501"/>
      <c r="AE99" s="270" t="s">
        <v>43</v>
      </c>
      <c r="AF99" s="499"/>
      <c r="AG99" s="501"/>
      <c r="AH99" s="501"/>
      <c r="AI99" s="270" t="s">
        <v>43</v>
      </c>
      <c r="AJ99" s="499"/>
      <c r="AK99" s="501"/>
      <c r="AL99" s="501"/>
      <c r="AM99" s="270" t="s">
        <v>43</v>
      </c>
      <c r="AN99" s="499"/>
      <c r="AO99" s="501"/>
      <c r="AP99" s="501"/>
      <c r="AQ99" s="270" t="s">
        <v>43</v>
      </c>
      <c r="AR99" s="499"/>
      <c r="AS99" s="501"/>
      <c r="AT99" s="501"/>
      <c r="AU99" s="270" t="s">
        <v>43</v>
      </c>
      <c r="AV99" s="499"/>
      <c r="AW99" s="501"/>
      <c r="AX99" s="501"/>
      <c r="AY99" s="270" t="s">
        <v>43</v>
      </c>
      <c r="AZ99" s="935"/>
      <c r="BA99" s="933"/>
      <c r="BB99" s="933"/>
      <c r="BC99" s="271" t="s">
        <v>43</v>
      </c>
      <c r="BD99"/>
      <c r="BE99"/>
    </row>
    <row r="100" spans="1:105" ht="20.25" customHeight="1">
      <c r="A100" s="636"/>
      <c r="B100" s="887"/>
      <c r="C100" s="565" t="s">
        <v>282</v>
      </c>
      <c r="D100" s="501"/>
      <c r="E100" s="500"/>
      <c r="F100" s="563"/>
      <c r="G100" s="563"/>
      <c r="H100" s="563"/>
      <c r="I100" s="563"/>
      <c r="J100" s="563"/>
      <c r="K100" s="563"/>
      <c r="L100" s="565" t="s">
        <v>0</v>
      </c>
      <c r="M100" s="566"/>
      <c r="N100" s="566"/>
      <c r="O100" s="567"/>
      <c r="P100" s="569"/>
      <c r="Q100" s="570"/>
      <c r="R100" s="571"/>
      <c r="S100"/>
      <c r="T100"/>
      <c r="U100" s="931"/>
      <c r="V100" s="509" t="s">
        <v>82</v>
      </c>
      <c r="W100" s="501"/>
      <c r="X100" s="501"/>
      <c r="Y100" s="501"/>
      <c r="Z100" s="501"/>
      <c r="AA100" s="501"/>
      <c r="AB100" s="508" t="s">
        <v>84</v>
      </c>
      <c r="AC100" s="500"/>
      <c r="AD100" s="508" t="s">
        <v>85</v>
      </c>
      <c r="AE100" s="500"/>
      <c r="AF100" s="508" t="s">
        <v>84</v>
      </c>
      <c r="AG100" s="500"/>
      <c r="AH100" s="508" t="s">
        <v>85</v>
      </c>
      <c r="AI100" s="500"/>
      <c r="AJ100" s="508" t="s">
        <v>84</v>
      </c>
      <c r="AK100" s="500"/>
      <c r="AL100" s="508" t="s">
        <v>85</v>
      </c>
      <c r="AM100" s="500"/>
      <c r="AN100" s="508" t="s">
        <v>84</v>
      </c>
      <c r="AO100" s="500"/>
      <c r="AP100" s="508" t="s">
        <v>85</v>
      </c>
      <c r="AQ100" s="500"/>
      <c r="AR100" s="508" t="s">
        <v>84</v>
      </c>
      <c r="AS100" s="500"/>
      <c r="AT100" s="508" t="s">
        <v>85</v>
      </c>
      <c r="AU100" s="500"/>
      <c r="AV100" s="508" t="s">
        <v>84</v>
      </c>
      <c r="AW100" s="500"/>
      <c r="AX100" s="508" t="s">
        <v>85</v>
      </c>
      <c r="AY100" s="500"/>
      <c r="AZ100" s="508" t="s">
        <v>84</v>
      </c>
      <c r="BA100" s="936"/>
      <c r="BB100" s="508" t="s">
        <v>85</v>
      </c>
      <c r="BC100" s="496"/>
      <c r="BD100"/>
      <c r="BE100"/>
    </row>
    <row r="101" spans="1:105" ht="20.25" customHeight="1">
      <c r="A101" s="636"/>
      <c r="B101" s="887"/>
      <c r="C101" s="889"/>
      <c r="D101" s="890"/>
      <c r="E101" s="891"/>
      <c r="F101" s="563"/>
      <c r="G101" s="563"/>
      <c r="H101" s="563"/>
      <c r="I101" s="563"/>
      <c r="J101" s="563"/>
      <c r="K101" s="563"/>
      <c r="L101" s="565" t="s">
        <v>296</v>
      </c>
      <c r="M101" s="566"/>
      <c r="N101" s="566"/>
      <c r="O101" s="567"/>
      <c r="P101" s="588"/>
      <c r="Q101" s="570"/>
      <c r="R101" s="571"/>
      <c r="S101"/>
      <c r="T101"/>
      <c r="U101" s="931"/>
      <c r="V101" s="509" t="s">
        <v>83</v>
      </c>
      <c r="W101" s="501"/>
      <c r="X101" s="501"/>
      <c r="Y101" s="501"/>
      <c r="Z101" s="501"/>
      <c r="AA101" s="501"/>
      <c r="AB101" s="499"/>
      <c r="AC101" s="500"/>
      <c r="AD101" s="499"/>
      <c r="AE101" s="500"/>
      <c r="AF101" s="499"/>
      <c r="AG101" s="500"/>
      <c r="AH101" s="499"/>
      <c r="AI101" s="500"/>
      <c r="AJ101" s="499"/>
      <c r="AK101" s="500"/>
      <c r="AL101" s="499"/>
      <c r="AM101" s="500"/>
      <c r="AN101" s="499"/>
      <c r="AO101" s="500"/>
      <c r="AP101" s="499"/>
      <c r="AQ101" s="500"/>
      <c r="AR101" s="499"/>
      <c r="AS101" s="500"/>
      <c r="AT101" s="499"/>
      <c r="AU101" s="500"/>
      <c r="AV101" s="499"/>
      <c r="AW101" s="500"/>
      <c r="AX101" s="499"/>
      <c r="AY101" s="500"/>
      <c r="AZ101" s="935"/>
      <c r="BA101" s="937"/>
      <c r="BB101" s="935"/>
      <c r="BC101" s="938"/>
      <c r="BD101"/>
      <c r="BE101"/>
    </row>
    <row r="102" spans="1:105" ht="20.25" customHeight="1">
      <c r="A102" s="636"/>
      <c r="B102" s="887"/>
      <c r="C102" s="889"/>
      <c r="D102" s="890"/>
      <c r="E102" s="891"/>
      <c r="F102" s="563"/>
      <c r="G102" s="563"/>
      <c r="H102" s="563"/>
      <c r="I102" s="563"/>
      <c r="J102" s="563"/>
      <c r="K102" s="563"/>
      <c r="L102" s="565" t="s">
        <v>297</v>
      </c>
      <c r="M102" s="566"/>
      <c r="N102" s="566"/>
      <c r="O102" s="567"/>
      <c r="P102" s="569"/>
      <c r="Q102" s="570"/>
      <c r="R102" s="571"/>
      <c r="S102"/>
      <c r="T102"/>
      <c r="U102" s="931"/>
      <c r="V102" s="509" t="s">
        <v>96</v>
      </c>
      <c r="W102" s="501"/>
      <c r="X102" s="501"/>
      <c r="Y102" s="501"/>
      <c r="Z102" s="501"/>
      <c r="AA102" s="501"/>
      <c r="AB102" s="499"/>
      <c r="AC102" s="500"/>
      <c r="AD102" s="499"/>
      <c r="AE102" s="500"/>
      <c r="AF102" s="499"/>
      <c r="AG102" s="500"/>
      <c r="AH102" s="499"/>
      <c r="AI102" s="500"/>
      <c r="AJ102" s="499"/>
      <c r="AK102" s="500"/>
      <c r="AL102" s="499"/>
      <c r="AM102" s="500"/>
      <c r="AN102" s="499"/>
      <c r="AO102" s="500"/>
      <c r="AP102" s="499"/>
      <c r="AQ102" s="500"/>
      <c r="AR102" s="499"/>
      <c r="AS102" s="500"/>
      <c r="AT102" s="499"/>
      <c r="AU102" s="500"/>
      <c r="AV102" s="499"/>
      <c r="AW102" s="500"/>
      <c r="AX102" s="499"/>
      <c r="AY102" s="500"/>
      <c r="AZ102" s="935"/>
      <c r="BA102" s="937"/>
      <c r="BB102" s="935"/>
      <c r="BC102" s="938"/>
      <c r="BD102"/>
      <c r="BE102"/>
    </row>
    <row r="103" spans="1:105" ht="20.25" customHeight="1">
      <c r="A103" s="636"/>
      <c r="B103" s="887"/>
      <c r="C103" s="889"/>
      <c r="D103" s="890"/>
      <c r="E103" s="891"/>
      <c r="F103" s="563"/>
      <c r="G103" s="563"/>
      <c r="H103" s="563"/>
      <c r="I103" s="563"/>
      <c r="J103" s="563"/>
      <c r="K103" s="563"/>
      <c r="L103" s="565" t="s">
        <v>300</v>
      </c>
      <c r="M103" s="566"/>
      <c r="N103" s="566"/>
      <c r="O103" s="567"/>
      <c r="P103" s="569"/>
      <c r="Q103" s="570"/>
      <c r="R103" s="571"/>
      <c r="S103"/>
      <c r="T103"/>
      <c r="U103" s="931"/>
      <c r="V103" s="509" t="s">
        <v>25</v>
      </c>
      <c r="W103" s="501"/>
      <c r="X103" s="501"/>
      <c r="Y103" s="501"/>
      <c r="Z103" s="501"/>
      <c r="AA103" s="501"/>
      <c r="AB103" s="499"/>
      <c r="AC103" s="500"/>
      <c r="AD103" s="499"/>
      <c r="AE103" s="500"/>
      <c r="AF103" s="499"/>
      <c r="AG103" s="500"/>
      <c r="AH103" s="499"/>
      <c r="AI103" s="500"/>
      <c r="AJ103" s="499"/>
      <c r="AK103" s="500"/>
      <c r="AL103" s="499"/>
      <c r="AM103" s="500"/>
      <c r="AN103" s="499"/>
      <c r="AO103" s="500"/>
      <c r="AP103" s="499"/>
      <c r="AQ103" s="500"/>
      <c r="AR103" s="499"/>
      <c r="AS103" s="500"/>
      <c r="AT103" s="499"/>
      <c r="AU103" s="500"/>
      <c r="AV103" s="499"/>
      <c r="AW103" s="500"/>
      <c r="AX103" s="499"/>
      <c r="AY103" s="500"/>
      <c r="AZ103" s="935"/>
      <c r="BA103" s="937"/>
      <c r="BB103" s="935"/>
      <c r="BC103" s="938"/>
      <c r="BD103"/>
      <c r="BE103"/>
    </row>
    <row r="104" spans="1:105" ht="20.25" customHeight="1">
      <c r="A104" s="636"/>
      <c r="B104" s="887"/>
      <c r="C104" s="889"/>
      <c r="D104" s="890"/>
      <c r="E104" s="891"/>
      <c r="F104" s="563"/>
      <c r="G104" s="563"/>
      <c r="H104" s="563"/>
      <c r="I104" s="563"/>
      <c r="J104" s="563"/>
      <c r="K104" s="563"/>
      <c r="L104" s="565" t="s">
        <v>298</v>
      </c>
      <c r="M104" s="566"/>
      <c r="N104" s="566"/>
      <c r="O104" s="567"/>
      <c r="P104" s="569"/>
      <c r="Q104" s="570"/>
      <c r="R104" s="571"/>
      <c r="S104"/>
      <c r="T104"/>
      <c r="U104" s="931"/>
      <c r="V104" s="509" t="s">
        <v>2</v>
      </c>
      <c r="W104" s="501"/>
      <c r="X104" s="501"/>
      <c r="Y104" s="501"/>
      <c r="Z104" s="501"/>
      <c r="AA104" s="501"/>
      <c r="AB104" s="499"/>
      <c r="AC104" s="500"/>
      <c r="AD104" s="499"/>
      <c r="AE104" s="500"/>
      <c r="AF104" s="499"/>
      <c r="AG104" s="500"/>
      <c r="AH104" s="499"/>
      <c r="AI104" s="500"/>
      <c r="AJ104" s="499"/>
      <c r="AK104" s="500"/>
      <c r="AL104" s="499"/>
      <c r="AM104" s="500"/>
      <c r="AN104" s="499"/>
      <c r="AO104" s="500"/>
      <c r="AP104" s="499"/>
      <c r="AQ104" s="500"/>
      <c r="AR104" s="499"/>
      <c r="AS104" s="500"/>
      <c r="AT104" s="499"/>
      <c r="AU104" s="500"/>
      <c r="AV104" s="499"/>
      <c r="AW104" s="500"/>
      <c r="AX104" s="499"/>
      <c r="AY104" s="500"/>
      <c r="AZ104" s="935"/>
      <c r="BA104" s="937"/>
      <c r="BB104" s="935"/>
      <c r="BC104" s="938"/>
      <c r="BD104"/>
      <c r="BE104"/>
    </row>
    <row r="105" spans="1:105" ht="19.399999999999999" customHeight="1">
      <c r="A105" s="636"/>
      <c r="B105" s="887"/>
      <c r="C105" s="889"/>
      <c r="D105" s="890"/>
      <c r="E105" s="891"/>
      <c r="F105" s="563"/>
      <c r="G105" s="563"/>
      <c r="H105" s="563"/>
      <c r="I105" s="563"/>
      <c r="J105" s="563"/>
      <c r="K105" s="563"/>
      <c r="L105" s="565" t="s">
        <v>301</v>
      </c>
      <c r="M105" s="566"/>
      <c r="N105" s="566"/>
      <c r="O105" s="567"/>
      <c r="P105" s="569"/>
      <c r="Q105" s="570"/>
      <c r="R105" s="571"/>
      <c r="S105"/>
      <c r="T105"/>
      <c r="U105" s="931"/>
      <c r="V105" s="509" t="s">
        <v>147</v>
      </c>
      <c r="W105" s="501"/>
      <c r="X105" s="501"/>
      <c r="Y105" s="501"/>
      <c r="Z105" s="501"/>
      <c r="AA105" s="501"/>
      <c r="AB105" s="499"/>
      <c r="AC105" s="500"/>
      <c r="AD105" s="499"/>
      <c r="AE105" s="500"/>
      <c r="AF105" s="499"/>
      <c r="AG105" s="500"/>
      <c r="AH105" s="499"/>
      <c r="AI105" s="500"/>
      <c r="AJ105" s="499"/>
      <c r="AK105" s="500"/>
      <c r="AL105" s="499"/>
      <c r="AM105" s="500"/>
      <c r="AN105" s="499"/>
      <c r="AO105" s="500"/>
      <c r="AP105" s="499"/>
      <c r="AQ105" s="500"/>
      <c r="AR105" s="499"/>
      <c r="AS105" s="500"/>
      <c r="AT105" s="499"/>
      <c r="AU105" s="500"/>
      <c r="AV105" s="499"/>
      <c r="AW105" s="500"/>
      <c r="AX105" s="499"/>
      <c r="AY105" s="500"/>
      <c r="AZ105" s="935"/>
      <c r="BA105" s="937"/>
      <c r="BB105" s="935"/>
      <c r="BC105" s="938"/>
      <c r="BD105"/>
      <c r="BE105"/>
    </row>
    <row r="106" spans="1:105" ht="19.399999999999999" customHeight="1">
      <c r="A106" s="636"/>
      <c r="B106" s="887"/>
      <c r="C106" s="889"/>
      <c r="D106" s="890"/>
      <c r="E106" s="891"/>
      <c r="F106" s="563"/>
      <c r="G106" s="563"/>
      <c r="H106" s="563"/>
      <c r="I106" s="563"/>
      <c r="J106" s="563"/>
      <c r="K106" s="563"/>
      <c r="L106" s="565" t="s">
        <v>296</v>
      </c>
      <c r="M106" s="566"/>
      <c r="N106" s="566"/>
      <c r="O106" s="567"/>
      <c r="P106" s="588"/>
      <c r="Q106" s="570"/>
      <c r="R106" s="571"/>
      <c r="S106"/>
      <c r="T106"/>
      <c r="U106" s="931"/>
      <c r="V106" s="440" t="s">
        <v>227</v>
      </c>
      <c r="W106" s="928"/>
      <c r="X106" s="928"/>
      <c r="Y106" s="928"/>
      <c r="Z106" s="501"/>
      <c r="AA106" s="501"/>
      <c r="AB106" s="494" t="str">
        <f>IF(AB105=0,"",IF(AD105=0,"",AD105-AB105))</f>
        <v/>
      </c>
      <c r="AC106" s="501"/>
      <c r="AD106" s="501"/>
      <c r="AE106" s="500"/>
      <c r="AF106" s="494" t="str">
        <f>IF(AF105=0,"",IF(AH105=0,"",AH105-AF105))</f>
        <v/>
      </c>
      <c r="AG106" s="501"/>
      <c r="AH106" s="501"/>
      <c r="AI106" s="500"/>
      <c r="AJ106" s="494" t="str">
        <f>IF(AJ105=0,"",IF(AL105=0,"",AL105-AJ105))</f>
        <v/>
      </c>
      <c r="AK106" s="501"/>
      <c r="AL106" s="501"/>
      <c r="AM106" s="500"/>
      <c r="AN106" s="494" t="str">
        <f>IF(AN105=0,"",IF(AP105=0,"",AP105-AN105))</f>
        <v/>
      </c>
      <c r="AO106" s="501"/>
      <c r="AP106" s="501"/>
      <c r="AQ106" s="500"/>
      <c r="AR106" s="494" t="str">
        <f>IF(AR105=0,"",IF(AT105=0,"",AT105-AR105))</f>
        <v/>
      </c>
      <c r="AS106" s="501"/>
      <c r="AT106" s="501"/>
      <c r="AU106" s="500"/>
      <c r="AV106" s="494" t="str">
        <f>IF(AV105=0,"",IF(AX105=0,"",AX105-AV105))</f>
        <v/>
      </c>
      <c r="AW106" s="501"/>
      <c r="AX106" s="501"/>
      <c r="AY106" s="500"/>
      <c r="AZ106" s="494" t="str">
        <f>IF(AB106="","",SUM(AB106:AY106))</f>
        <v/>
      </c>
      <c r="BA106" s="495"/>
      <c r="BB106" s="495"/>
      <c r="BC106" s="496"/>
      <c r="BD106"/>
      <c r="BE106"/>
    </row>
    <row r="107" spans="1:105" ht="19.399999999999999" customHeight="1" thickBot="1">
      <c r="A107" s="636"/>
      <c r="B107" s="888"/>
      <c r="C107" s="565" t="s">
        <v>19</v>
      </c>
      <c r="D107" s="501"/>
      <c r="E107" s="500"/>
      <c r="F107" s="565"/>
      <c r="G107" s="501"/>
      <c r="H107" s="500"/>
      <c r="I107" s="563"/>
      <c r="J107" s="563"/>
      <c r="K107" s="563"/>
      <c r="L107" s="565" t="s">
        <v>297</v>
      </c>
      <c r="M107" s="566"/>
      <c r="N107" s="566"/>
      <c r="O107" s="567"/>
      <c r="P107" s="569"/>
      <c r="Q107" s="570"/>
      <c r="R107" s="571"/>
      <c r="S107"/>
      <c r="T107"/>
      <c r="U107" s="932"/>
      <c r="V107" s="738" t="s">
        <v>228</v>
      </c>
      <c r="W107" s="929"/>
      <c r="X107" s="929"/>
      <c r="Y107" s="929"/>
      <c r="Z107" s="595"/>
      <c r="AA107" s="595"/>
      <c r="AB107" s="594" t="str">
        <f>IF(AB94=0,"",IF(AB106=0,"",ROUND(AB106/AB94*100,1)))</f>
        <v/>
      </c>
      <c r="AC107" s="595"/>
      <c r="AD107" s="595"/>
      <c r="AE107" s="596"/>
      <c r="AF107" s="594" t="str">
        <f t="shared" ref="AF107" si="39">IF(AF94=0,"",IF(AF106=0,"",ROUND(AF106/AF94*100,1)))</f>
        <v/>
      </c>
      <c r="AG107" s="595"/>
      <c r="AH107" s="595"/>
      <c r="AI107" s="596"/>
      <c r="AJ107" s="594" t="str">
        <f t="shared" ref="AJ107" si="40">IF(AJ94=0,"",IF(AJ106=0,"",ROUND(AJ106/AJ94*100,1)))</f>
        <v/>
      </c>
      <c r="AK107" s="595"/>
      <c r="AL107" s="595"/>
      <c r="AM107" s="596"/>
      <c r="AN107" s="594" t="str">
        <f t="shared" ref="AN107" si="41">IF(AN94=0,"",IF(AN106=0,"",ROUND(AN106/AN94*100,1)))</f>
        <v/>
      </c>
      <c r="AO107" s="595"/>
      <c r="AP107" s="595"/>
      <c r="AQ107" s="596"/>
      <c r="AR107" s="594" t="str">
        <f t="shared" ref="AR107" si="42">IF(AR94=0,"",IF(AR106=0,"",ROUND(AR106/AR94*100,1)))</f>
        <v/>
      </c>
      <c r="AS107" s="595"/>
      <c r="AT107" s="595"/>
      <c r="AU107" s="596"/>
      <c r="AV107" s="594" t="str">
        <f t="shared" ref="AV107" si="43">IF(AV94=0,"",IF(AV106=0,"",ROUND(AV106/AV94*100,1)))</f>
        <v/>
      </c>
      <c r="AW107" s="595"/>
      <c r="AX107" s="595"/>
      <c r="AY107" s="596"/>
      <c r="AZ107" s="939"/>
      <c r="BA107" s="520"/>
      <c r="BB107" s="520"/>
      <c r="BC107" s="940"/>
      <c r="BD107"/>
      <c r="BE107"/>
    </row>
    <row r="108" spans="1:105" ht="19.399999999999999" customHeight="1" thickBot="1">
      <c r="A108" s="637"/>
      <c r="B108" s="662" t="s">
        <v>50</v>
      </c>
      <c r="C108" s="520"/>
      <c r="D108" s="520"/>
      <c r="E108" s="596"/>
      <c r="F108" s="564" t="str">
        <f>IF(SUM(F95:H106)=0,"",SUM(F95:H106))</f>
        <v/>
      </c>
      <c r="G108" s="564"/>
      <c r="H108" s="564"/>
      <c r="I108" s="564" t="str">
        <f>IF(SUM(I95:K107)=0,"",SUM(I95:K106))</f>
        <v/>
      </c>
      <c r="J108" s="564"/>
      <c r="K108" s="564"/>
      <c r="L108" s="533" t="s">
        <v>300</v>
      </c>
      <c r="M108" s="589"/>
      <c r="N108" s="589"/>
      <c r="O108" s="590"/>
      <c r="P108" s="572"/>
      <c r="Q108" s="573"/>
      <c r="R108" s="57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99999999999999"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486" t="s">
        <v>95</v>
      </c>
      <c r="F111" s="647" t="s">
        <v>104</v>
      </c>
      <c r="G111" s="648"/>
      <c r="H111" s="648"/>
      <c r="I111" s="649"/>
      <c r="J111" s="650"/>
      <c r="K111" s="650"/>
      <c r="L111" s="649"/>
      <c r="M111" s="650"/>
      <c r="N111" s="650"/>
      <c r="O111" s="649"/>
      <c r="P111" s="650"/>
      <c r="Q111" s="963"/>
      <c r="U111" s="651" t="s">
        <v>102</v>
      </c>
      <c r="V111" s="648" t="s">
        <v>103</v>
      </c>
      <c r="W111" s="648"/>
      <c r="X111" s="648"/>
      <c r="Y111" s="654"/>
      <c r="Z111" s="497"/>
      <c r="AA111" s="497"/>
      <c r="AB111" s="655"/>
      <c r="AC111" s="656"/>
      <c r="AD111" s="656"/>
      <c r="AE111" s="657"/>
      <c r="AF111" s="658"/>
      <c r="AG111" s="658"/>
      <c r="AH111" s="648" t="s">
        <v>112</v>
      </c>
      <c r="AI111" s="648"/>
      <c r="AJ111" s="659"/>
      <c r="AM111" s="486" t="s">
        <v>108</v>
      </c>
      <c r="AN111" s="583" t="s">
        <v>105</v>
      </c>
      <c r="AO111" s="583"/>
      <c r="AP111" s="583"/>
      <c r="AQ111" s="583"/>
      <c r="AR111" s="497"/>
      <c r="AS111" s="497"/>
      <c r="AT111" s="498"/>
      <c r="AX111"/>
      <c r="AY111"/>
      <c r="CV111" s="297"/>
      <c r="CW111" s="297"/>
      <c r="CX111" s="297"/>
      <c r="CY111" s="297"/>
      <c r="CZ111" s="297"/>
      <c r="DA111" s="297"/>
    </row>
    <row r="112" spans="1:105" ht="20.25" customHeight="1">
      <c r="E112" s="487"/>
      <c r="F112" s="552" t="s">
        <v>80</v>
      </c>
      <c r="G112" s="542"/>
      <c r="H112" s="542"/>
      <c r="I112" s="553"/>
      <c r="J112" s="553"/>
      <c r="K112" s="272" t="s">
        <v>43</v>
      </c>
      <c r="L112" s="553"/>
      <c r="M112" s="553"/>
      <c r="N112" s="272" t="s">
        <v>43</v>
      </c>
      <c r="O112" s="553"/>
      <c r="P112" s="553"/>
      <c r="Q112" s="273" t="s">
        <v>43</v>
      </c>
      <c r="U112" s="652"/>
      <c r="V112" s="542" t="s">
        <v>80</v>
      </c>
      <c r="W112" s="542"/>
      <c r="X112" s="542"/>
      <c r="Y112" s="554"/>
      <c r="Z112" s="555"/>
      <c r="AA112" s="202" t="s">
        <v>43</v>
      </c>
      <c r="AB112" s="556"/>
      <c r="AC112" s="555"/>
      <c r="AD112" s="201" t="s">
        <v>43</v>
      </c>
      <c r="AE112" s="554"/>
      <c r="AF112" s="555"/>
      <c r="AG112" s="202" t="s">
        <v>43</v>
      </c>
      <c r="AH112" s="660"/>
      <c r="AI112" s="660"/>
      <c r="AJ112" s="661"/>
      <c r="AM112" s="487"/>
      <c r="AN112" s="439" t="s">
        <v>106</v>
      </c>
      <c r="AO112" s="439"/>
      <c r="AP112" s="439"/>
      <c r="AQ112" s="439"/>
      <c r="AR112" s="584"/>
      <c r="AS112" s="584"/>
      <c r="AT112" s="585"/>
      <c r="AX112"/>
      <c r="AY112"/>
      <c r="CV112" s="297"/>
      <c r="CW112" s="297"/>
      <c r="CX112" s="297"/>
      <c r="CY112" s="297"/>
      <c r="CZ112" s="297"/>
      <c r="DA112" s="297"/>
    </row>
    <row r="113" spans="1:105" ht="20.25" customHeight="1">
      <c r="E113" s="487"/>
      <c r="F113" s="552" t="s">
        <v>83</v>
      </c>
      <c r="G113" s="542"/>
      <c r="H113" s="542"/>
      <c r="I113" s="541"/>
      <c r="J113" s="541"/>
      <c r="K113" s="541"/>
      <c r="L113" s="541"/>
      <c r="M113" s="541"/>
      <c r="N113" s="541"/>
      <c r="O113" s="541"/>
      <c r="P113" s="541"/>
      <c r="Q113" s="550"/>
      <c r="U113" s="652"/>
      <c r="V113" s="542" t="s">
        <v>83</v>
      </c>
      <c r="W113" s="542"/>
      <c r="X113" s="542"/>
      <c r="Y113" s="540"/>
      <c r="Z113" s="540"/>
      <c r="AA113" s="540"/>
      <c r="AB113" s="540"/>
      <c r="AC113" s="540"/>
      <c r="AD113" s="540"/>
      <c r="AE113" s="541"/>
      <c r="AF113" s="541"/>
      <c r="AG113" s="541"/>
      <c r="AH113" s="660"/>
      <c r="AI113" s="660"/>
      <c r="AJ113" s="661"/>
      <c r="AM113" s="487"/>
      <c r="AN113" s="439" t="s">
        <v>157</v>
      </c>
      <c r="AO113" s="439"/>
      <c r="AP113" s="439"/>
      <c r="AQ113" s="439"/>
      <c r="AR113" s="586" t="str">
        <f>IF(AR111="","",AR111-AR112)</f>
        <v/>
      </c>
      <c r="AS113" s="586"/>
      <c r="AT113" s="587"/>
      <c r="AX113"/>
      <c r="AY113"/>
      <c r="CV113" s="297"/>
      <c r="CW113" s="297"/>
      <c r="CX113" s="297"/>
      <c r="CY113" s="297"/>
      <c r="CZ113" s="297"/>
      <c r="DA113" s="297"/>
    </row>
    <row r="114" spans="1:105" ht="20.25" customHeight="1">
      <c r="E114" s="487"/>
      <c r="F114" s="552" t="s">
        <v>96</v>
      </c>
      <c r="G114" s="542"/>
      <c r="H114" s="542"/>
      <c r="I114" s="541"/>
      <c r="J114" s="541"/>
      <c r="K114" s="541"/>
      <c r="L114" s="541"/>
      <c r="M114" s="541"/>
      <c r="N114" s="541"/>
      <c r="O114" s="541"/>
      <c r="P114" s="541"/>
      <c r="Q114" s="550"/>
      <c r="U114" s="652"/>
      <c r="V114" s="542" t="s">
        <v>96</v>
      </c>
      <c r="W114" s="542"/>
      <c r="X114" s="542"/>
      <c r="Y114" s="540"/>
      <c r="Z114" s="540"/>
      <c r="AA114" s="540"/>
      <c r="AB114" s="540"/>
      <c r="AC114" s="540"/>
      <c r="AD114" s="540"/>
      <c r="AE114" s="541"/>
      <c r="AF114" s="541"/>
      <c r="AG114" s="541"/>
      <c r="AH114" s="660"/>
      <c r="AI114" s="660"/>
      <c r="AJ114" s="661"/>
      <c r="AM114" s="487"/>
      <c r="AN114" s="439" t="s">
        <v>107</v>
      </c>
      <c r="AO114" s="439"/>
      <c r="AP114" s="439"/>
      <c r="AQ114" s="439"/>
      <c r="AR114" s="584"/>
      <c r="AS114" s="584"/>
      <c r="AT114" s="585"/>
      <c r="AX114"/>
      <c r="AY114"/>
      <c r="AZ114"/>
    </row>
    <row r="115" spans="1:105" ht="20.25" customHeight="1" thickBot="1">
      <c r="E115" s="487"/>
      <c r="F115" s="552" t="s">
        <v>147</v>
      </c>
      <c r="G115" s="542"/>
      <c r="H115" s="542"/>
      <c r="I115" s="541"/>
      <c r="J115" s="541"/>
      <c r="K115" s="541"/>
      <c r="L115" s="541"/>
      <c r="M115" s="541"/>
      <c r="N115" s="541"/>
      <c r="O115" s="541"/>
      <c r="P115" s="541"/>
      <c r="Q115" s="550"/>
      <c r="U115" s="652"/>
      <c r="V115" s="542" t="s">
        <v>147</v>
      </c>
      <c r="W115" s="542"/>
      <c r="X115" s="542"/>
      <c r="Y115" s="540"/>
      <c r="Z115" s="540"/>
      <c r="AA115" s="540"/>
      <c r="AB115" s="540"/>
      <c r="AC115" s="540"/>
      <c r="AD115" s="540"/>
      <c r="AE115" s="541"/>
      <c r="AF115" s="541"/>
      <c r="AG115" s="541"/>
      <c r="AH115" s="560" t="str">
        <f>IF(SUM(Y115:AG115)=0,"",SUM(Y115:AG115))</f>
        <v/>
      </c>
      <c r="AI115" s="560"/>
      <c r="AJ115" s="561"/>
      <c r="AM115" s="582"/>
      <c r="AN115" s="562" t="s">
        <v>156</v>
      </c>
      <c r="AO115" s="562"/>
      <c r="AP115" s="562"/>
      <c r="AQ115" s="562"/>
      <c r="AR115" s="580" t="str">
        <f>IF(AR113="","",IF(AR114="",ROUND(AR113/1.1,1),ROUND(AR113/AR114,1)))</f>
        <v/>
      </c>
      <c r="AS115" s="580"/>
      <c r="AT115" s="581"/>
      <c r="AX115"/>
      <c r="AY115"/>
      <c r="AZ115"/>
    </row>
    <row r="116" spans="1:105" ht="19.399999999999999" customHeight="1" thickBot="1">
      <c r="E116" s="487"/>
      <c r="F116" s="552" t="s">
        <v>97</v>
      </c>
      <c r="G116" s="542"/>
      <c r="H116" s="542"/>
      <c r="I116" s="541"/>
      <c r="J116" s="541"/>
      <c r="K116" s="541"/>
      <c r="L116" s="541"/>
      <c r="M116" s="541"/>
      <c r="N116" s="541"/>
      <c r="O116" s="541"/>
      <c r="P116" s="541"/>
      <c r="Q116" s="550"/>
      <c r="U116" s="652"/>
      <c r="V116" s="542" t="s">
        <v>97</v>
      </c>
      <c r="W116" s="542"/>
      <c r="X116" s="542"/>
      <c r="Y116" s="540"/>
      <c r="Z116" s="540"/>
      <c r="AA116" s="540"/>
      <c r="AB116" s="540"/>
      <c r="AC116" s="540"/>
      <c r="AD116" s="540"/>
      <c r="AE116" s="541"/>
      <c r="AF116" s="541"/>
      <c r="AG116" s="541"/>
      <c r="AH116" s="542"/>
      <c r="AI116" s="542"/>
      <c r="AJ116" s="543"/>
      <c r="AN116"/>
      <c r="AO116"/>
      <c r="AP116" s="63"/>
      <c r="AU116"/>
      <c r="AV116"/>
      <c r="AW116"/>
      <c r="AX116"/>
      <c r="AY116"/>
      <c r="AZ116"/>
    </row>
    <row r="117" spans="1:105" ht="20.25" customHeight="1">
      <c r="E117" s="487"/>
      <c r="F117" s="552" t="s">
        <v>2</v>
      </c>
      <c r="G117" s="542"/>
      <c r="H117" s="542"/>
      <c r="I117" s="541"/>
      <c r="J117" s="541"/>
      <c r="K117" s="541"/>
      <c r="L117" s="541"/>
      <c r="M117" s="541"/>
      <c r="N117" s="541"/>
      <c r="O117" s="541"/>
      <c r="P117" s="541"/>
      <c r="Q117" s="550"/>
      <c r="U117" s="652"/>
      <c r="V117" s="542" t="s">
        <v>2</v>
      </c>
      <c r="W117" s="542"/>
      <c r="X117" s="542"/>
      <c r="Y117" s="540"/>
      <c r="Z117" s="540"/>
      <c r="AA117" s="540"/>
      <c r="AB117" s="540"/>
      <c r="AC117" s="540"/>
      <c r="AD117" s="540"/>
      <c r="AE117" s="541"/>
      <c r="AF117" s="541"/>
      <c r="AG117" s="541"/>
      <c r="AH117" s="542"/>
      <c r="AI117" s="542"/>
      <c r="AJ117" s="543"/>
      <c r="AM117" s="515" t="s">
        <v>111</v>
      </c>
      <c r="AN117" s="544" t="s">
        <v>110</v>
      </c>
      <c r="AO117" s="545"/>
      <c r="AP117" s="545"/>
      <c r="AQ117" s="536"/>
      <c r="AR117" s="527" t="str">
        <f>IF(N36="","",IF(SUM(D74:O74)=0,"",IF(SUM(D71:O71)=0,"",ROUND((N36-SUM(D74:O74))/SUM(D71:O71),3))))</f>
        <v/>
      </c>
      <c r="AS117" s="536"/>
      <c r="AT117" s="544" t="s">
        <v>114</v>
      </c>
      <c r="AU117" s="545"/>
      <c r="AV117" s="545"/>
      <c r="AW117" s="546"/>
      <c r="AX117" s="536"/>
      <c r="AY117" s="527" t="str">
        <f>IF(AR113="","",IF(Y71="","",ROUND(AR113/Y71,3)))</f>
        <v/>
      </c>
      <c r="AZ117" s="528"/>
    </row>
    <row r="118" spans="1:105" ht="19.399999999999999" customHeight="1">
      <c r="E118" s="487"/>
      <c r="F118" s="557" t="s">
        <v>254</v>
      </c>
      <c r="G118" s="558"/>
      <c r="H118" s="558"/>
      <c r="I118" s="547" t="str">
        <f>IF(I115="","",IF(I116="","",ROUND(I115*I116/100,1)))</f>
        <v/>
      </c>
      <c r="J118" s="547"/>
      <c r="K118" s="547"/>
      <c r="L118" s="547" t="str">
        <f>IF(L115="","",IF(L116="","",ROUND(L115*L116/100,1)))</f>
        <v/>
      </c>
      <c r="M118" s="547"/>
      <c r="N118" s="547"/>
      <c r="O118" s="547" t="str">
        <f>IF(O115="","",IF(O116="","",ROUND(O115*O116/100,1)))</f>
        <v/>
      </c>
      <c r="P118" s="547"/>
      <c r="Q118" s="549"/>
      <c r="U118" s="652"/>
      <c r="V118" s="559" t="s">
        <v>254</v>
      </c>
      <c r="W118" s="558"/>
      <c r="X118" s="558"/>
      <c r="Y118" s="560" t="str">
        <f>IF(Y115="","",IF(Y116="","",ROUND(Y115*Y116/100,1)))</f>
        <v/>
      </c>
      <c r="Z118" s="560"/>
      <c r="AA118" s="560"/>
      <c r="AB118" s="560" t="str">
        <f>IF(AB115="","",IF(AB116="","",ROUND(AB115*AB116/100,1)))</f>
        <v/>
      </c>
      <c r="AC118" s="560"/>
      <c r="AD118" s="560"/>
      <c r="AE118" s="560" t="str">
        <f>IF(AE115="","",IF(AE116="","",ROUND(AE115*AE116/100,1)))</f>
        <v/>
      </c>
      <c r="AF118" s="560"/>
      <c r="AG118" s="560"/>
      <c r="AH118" s="560" t="str">
        <f>IF(SUM(Y118:AG118)=0,"",SUM(Y118:AG118))</f>
        <v/>
      </c>
      <c r="AI118" s="560"/>
      <c r="AJ118" s="561"/>
      <c r="AM118" s="516"/>
      <c r="AN118" s="509" t="s">
        <v>115</v>
      </c>
      <c r="AO118" s="510"/>
      <c r="AP118" s="510"/>
      <c r="AQ118" s="500"/>
      <c r="AR118" s="521" t="str">
        <f>IF(SUM(I115:Q115)=0,"",IF(Y71="","",ROUND(SUM(I115:Q115)/Y71,4)))</f>
        <v/>
      </c>
      <c r="AS118" s="500"/>
      <c r="AT118" s="509" t="s">
        <v>121</v>
      </c>
      <c r="AU118" s="510"/>
      <c r="AV118" s="510"/>
      <c r="AW118" s="501"/>
      <c r="AX118" s="500"/>
      <c r="AY118" s="521" t="str">
        <f>IF(SUM(I115:Q115)=0,"",IF(Y71="","",IF(Y74="","",IF(SUM(L115:Q115)+SUM(S39:BE39)=0,ROUND((I115-Y74-AZ94)/Y71,3),"手入力してください"))))</f>
        <v/>
      </c>
      <c r="AZ118" s="529"/>
    </row>
    <row r="119" spans="1:105" ht="19.399999999999999" customHeight="1">
      <c r="E119" s="487"/>
      <c r="F119" s="552" t="s">
        <v>0</v>
      </c>
      <c r="G119" s="542"/>
      <c r="H119" s="542"/>
      <c r="I119" s="541"/>
      <c r="J119" s="541"/>
      <c r="K119" s="541"/>
      <c r="L119" s="541"/>
      <c r="M119" s="541"/>
      <c r="N119" s="541"/>
      <c r="O119" s="541"/>
      <c r="P119" s="541"/>
      <c r="Q119" s="550"/>
      <c r="U119" s="652"/>
      <c r="V119" s="577" t="s">
        <v>158</v>
      </c>
      <c r="W119" s="578"/>
      <c r="X119" s="578"/>
      <c r="Y119" s="579" t="str">
        <f>IF(D208="","",ROUNDDOWN(D208+Y116*1.5848,1))</f>
        <v/>
      </c>
      <c r="Z119" s="579"/>
      <c r="AA119" s="579"/>
      <c r="AB119" s="579" t="str">
        <f>IF(G208="","",ROUNDDOWN(G208+AB116*1.5848,1))</f>
        <v/>
      </c>
      <c r="AC119" s="579"/>
      <c r="AD119" s="579"/>
      <c r="AE119" s="579" t="str">
        <f>IF(J208="","",ROUNDDOWN(J208+AE116*1.5848,1))</f>
        <v/>
      </c>
      <c r="AF119" s="579"/>
      <c r="AG119" s="579"/>
      <c r="AH119" s="542"/>
      <c r="AI119" s="542"/>
      <c r="AJ119" s="543"/>
      <c r="AM119" s="516"/>
      <c r="AN119" s="509" t="s">
        <v>116</v>
      </c>
      <c r="AO119" s="510"/>
      <c r="AP119" s="510"/>
      <c r="AQ119" s="500"/>
      <c r="AR119" s="521" t="str">
        <f>IF(AH115="","",IF(SUM(I115:Q115)=0,"",ROUND(AH115/SUM(I115:Q115),3)))</f>
        <v/>
      </c>
      <c r="AS119" s="500"/>
      <c r="AT119" s="440" t="s">
        <v>120</v>
      </c>
      <c r="AU119" s="511"/>
      <c r="AV119" s="511"/>
      <c r="AW119" s="501"/>
      <c r="AX119" s="500"/>
      <c r="AY119" s="521" t="str">
        <f>IF(AH118="","",IF(SUM(I118:Q118)=0,"",ROUND(AH118/SUM(I118:Q118),3)))</f>
        <v/>
      </c>
      <c r="AZ119" s="529"/>
    </row>
    <row r="120" spans="1:105" ht="19.399999999999999" customHeight="1" thickBot="1">
      <c r="E120" s="487"/>
      <c r="F120" s="598" t="s">
        <v>146</v>
      </c>
      <c r="G120" s="599"/>
      <c r="H120" s="599"/>
      <c r="I120" s="548" t="str">
        <f>IF(I116="","",IF(I117="","",ROUNDDOWN(D202,1)))</f>
        <v/>
      </c>
      <c r="J120" s="548"/>
      <c r="K120" s="548"/>
      <c r="L120" s="548" t="str">
        <f>IF(L116="","",IF(L117="","",ROUNDDOWN(G202,1)))</f>
        <v/>
      </c>
      <c r="M120" s="548"/>
      <c r="N120" s="548"/>
      <c r="O120" s="548" t="str">
        <f>IF(O116="","",IF(O117="","",ROUNDDOWN(J202,1)))</f>
        <v/>
      </c>
      <c r="P120" s="548"/>
      <c r="Q120" s="568"/>
      <c r="U120" s="653"/>
      <c r="V120" s="575" t="s">
        <v>0</v>
      </c>
      <c r="W120" s="575"/>
      <c r="X120" s="575"/>
      <c r="Y120" s="551"/>
      <c r="Z120" s="551"/>
      <c r="AA120" s="551"/>
      <c r="AB120" s="551"/>
      <c r="AC120" s="551"/>
      <c r="AD120" s="551"/>
      <c r="AE120" s="551"/>
      <c r="AF120" s="551"/>
      <c r="AG120" s="551"/>
      <c r="AH120" s="575"/>
      <c r="AI120" s="575"/>
      <c r="AJ120" s="576"/>
      <c r="AM120" s="516"/>
      <c r="AN120" s="509" t="s">
        <v>117</v>
      </c>
      <c r="AO120" s="510"/>
      <c r="AP120" s="510"/>
      <c r="AQ120" s="500"/>
      <c r="AR120" s="521" t="str">
        <f>IF(AH115="","",IF(Y71="","",ROUND(AH115/Y71,3)))</f>
        <v/>
      </c>
      <c r="AS120" s="500"/>
      <c r="AT120" s="509" t="s">
        <v>119</v>
      </c>
      <c r="AU120" s="510"/>
      <c r="AV120" s="510"/>
      <c r="AW120" s="501"/>
      <c r="AX120" s="500"/>
      <c r="AY120" s="521" t="str">
        <f>IF(Y71="","",IF(AH115="","",IF(SUM(L115:Q115)+SUM(S39:BE39)=0,ROUND((AH115-Y74-AZ94)/Y71,3),"手入力してください")))</f>
        <v/>
      </c>
      <c r="AZ120" s="529"/>
      <c r="BF120" s="297"/>
    </row>
    <row r="121" spans="1:105" ht="19.399999999999999" customHeight="1">
      <c r="E121" s="487"/>
      <c r="F121" s="537" t="s">
        <v>241</v>
      </c>
      <c r="G121" s="538"/>
      <c r="H121" s="538"/>
      <c r="I121" s="539" t="str">
        <f>IF(I116="","",IF(I117="","",D203))</f>
        <v/>
      </c>
      <c r="J121" s="539"/>
      <c r="K121" s="539"/>
      <c r="L121" s="539" t="str">
        <f>IF(L116="","",IF(L117="","",G203))</f>
        <v/>
      </c>
      <c r="M121" s="539"/>
      <c r="N121" s="539"/>
      <c r="O121" s="539" t="str">
        <f>IF(O116="","",IF(O117="","",J203))</f>
        <v/>
      </c>
      <c r="P121" s="539"/>
      <c r="Q121" s="597"/>
      <c r="V121" s="49"/>
      <c r="W121" s="49"/>
      <c r="X121" s="49"/>
      <c r="Y121" s="49"/>
      <c r="Z121" s="49"/>
      <c r="AA121" s="49"/>
      <c r="AM121" s="516"/>
      <c r="AN121" s="440" t="s">
        <v>397</v>
      </c>
      <c r="AO121" s="511"/>
      <c r="AP121" s="511"/>
      <c r="AQ121" s="500"/>
      <c r="AR121" s="521" t="str">
        <f>IF(Y71="","",IF(Y74="","",SUM(D74:O74)/SUM(D71:O71)))</f>
        <v/>
      </c>
      <c r="AS121" s="500"/>
      <c r="AT121" s="509" t="s">
        <v>118</v>
      </c>
      <c r="AU121" s="510"/>
      <c r="AV121" s="510"/>
      <c r="AW121" s="501"/>
      <c r="AX121" s="500"/>
      <c r="AY121" s="521" t="str">
        <f>IF(Y71="","",IF(Y74="","",IF(SUM(L115:Q115)+SUM(S39:BE39)=0,ROUND((Y74+AZ94)/Y71,3),"手入力してください")))</f>
        <v/>
      </c>
      <c r="AZ121" s="529"/>
    </row>
    <row r="122" spans="1:105" ht="19.399999999999999" customHeight="1" thickBot="1">
      <c r="C122" s="285"/>
      <c r="E122" s="488"/>
      <c r="F122" s="489" t="s">
        <v>314</v>
      </c>
      <c r="G122" s="489"/>
      <c r="H122" s="489"/>
      <c r="I122" s="481" t="str">
        <f>IF(SUM(L115:Q115)+SUM(S39:BE39)=0,Y71,"手入力してください")</f>
        <v/>
      </c>
      <c r="J122" s="481"/>
      <c r="K122" s="481"/>
      <c r="L122" s="490"/>
      <c r="M122" s="490"/>
      <c r="N122" s="490"/>
      <c r="O122" s="490"/>
      <c r="P122" s="490"/>
      <c r="Q122" s="491"/>
      <c r="R122" s="282" t="s">
        <v>319</v>
      </c>
      <c r="AM122" s="517"/>
      <c r="AN122" s="512" t="s">
        <v>304</v>
      </c>
      <c r="AO122" s="513"/>
      <c r="AP122" s="513"/>
      <c r="AQ122" s="514"/>
      <c r="AR122" s="522" t="str">
        <f>IF(ISERROR((SUM(I115:Q115)-AH115-AR115)/SUM(I115:Q115)*1000),"",(SUM(I115:Q115)-AH115-AR115)/SUM(I115:Q115)*1000)</f>
        <v/>
      </c>
      <c r="AS122" s="523"/>
      <c r="AT122" s="524" t="s">
        <v>305</v>
      </c>
      <c r="AU122" s="525"/>
      <c r="AV122" s="525"/>
      <c r="AW122" s="525"/>
      <c r="AX122" s="526"/>
      <c r="AY122" s="522" t="str">
        <f>IF(AH118="","",IF(Y71="","",IF(SUM(L115:Q115)+SUM(S39:BE39)=0,(AH118-AZ96)/Y71*1000,"手入力してください")))</f>
        <v/>
      </c>
      <c r="AZ122" s="530"/>
    </row>
    <row r="123" spans="1:105" ht="19.399999999999999" customHeight="1" thickBot="1">
      <c r="R123" s="63"/>
      <c r="AM123" s="518"/>
      <c r="AN123" s="519" t="s">
        <v>317</v>
      </c>
      <c r="AO123" s="520"/>
      <c r="AP123" s="520"/>
      <c r="AQ123" s="520"/>
      <c r="AR123" s="531" t="str">
        <f>IF(ISERROR((Y115*Y119)/(81*180/162*Y71+1.5848*AZ96*100)),"",IF(SUM(L115:Q115)+SUM(AB115:AG115)=0,(Y115*Y119)/(81*180/162*Y71+1.5848*AZ96*100),"手入力してください"))</f>
        <v/>
      </c>
      <c r="AS123" s="532"/>
      <c r="AT123" s="533" t="s">
        <v>316</v>
      </c>
      <c r="AU123" s="520"/>
      <c r="AV123" s="520"/>
      <c r="AW123" s="520"/>
      <c r="AX123" s="520"/>
      <c r="AY123" s="534" t="str">
        <f>IF(AR123="手入力してください","手入力してください",IF(ISERROR(AR123*(AE71*D71+AE72*Y73+AE73*Y72)/(Y71*100)),"",AR123*(AE71*D71+AE72*Y73+AE73*Y72)/(Y71*100)))</f>
        <v/>
      </c>
      <c r="AZ123" s="535"/>
    </row>
    <row r="124" spans="1:105" ht="19.399999999999999" customHeight="1">
      <c r="E124" s="945" t="s">
        <v>307</v>
      </c>
      <c r="F124" s="946"/>
      <c r="G124" s="946"/>
      <c r="H124" s="949" t="s">
        <v>308</v>
      </c>
      <c r="I124" s="274" t="s">
        <v>310</v>
      </c>
      <c r="J124" s="321"/>
      <c r="K124" s="321" t="s">
        <v>43</v>
      </c>
      <c r="L124" s="951" t="s">
        <v>312</v>
      </c>
      <c r="M124" s="952"/>
      <c r="N124" s="957" t="str">
        <f>IF(L115="","",I115+L115+O115)</f>
        <v/>
      </c>
      <c r="O124" s="957"/>
      <c r="P124" s="957"/>
      <c r="Q124" s="951" t="s">
        <v>313</v>
      </c>
      <c r="R124" s="955"/>
      <c r="S124" s="952"/>
      <c r="T124" s="959" t="str">
        <f>IF(L118="","",(I115*I116+L115*L116+O115*O116)/100)</f>
        <v/>
      </c>
      <c r="U124" s="959"/>
      <c r="V124" s="960"/>
      <c r="X124" s="473"/>
      <c r="Y124" s="474"/>
      <c r="Z124" s="475"/>
      <c r="AA124" s="482" t="s">
        <v>324</v>
      </c>
      <c r="AB124" s="482"/>
      <c r="AC124" s="482" t="s">
        <v>325</v>
      </c>
      <c r="AD124" s="482"/>
      <c r="AE124" s="482" t="s">
        <v>326</v>
      </c>
      <c r="AF124" s="482"/>
      <c r="AG124" s="482" t="s">
        <v>327</v>
      </c>
      <c r="AH124" s="482"/>
      <c r="AI124" s="470" t="s">
        <v>322</v>
      </c>
      <c r="AJ124" s="471"/>
      <c r="AN124" s="284" t="s">
        <v>323</v>
      </c>
    </row>
    <row r="125" spans="1:105" ht="19.399999999999999" customHeight="1" thickBot="1">
      <c r="E125" s="947"/>
      <c r="F125" s="948"/>
      <c r="G125" s="948"/>
      <c r="H125" s="950"/>
      <c r="I125" s="276" t="s">
        <v>311</v>
      </c>
      <c r="J125" s="277"/>
      <c r="K125" s="278" t="s">
        <v>43</v>
      </c>
      <c r="L125" s="953"/>
      <c r="M125" s="954"/>
      <c r="N125" s="958"/>
      <c r="O125" s="958"/>
      <c r="P125" s="958"/>
      <c r="Q125" s="953"/>
      <c r="R125" s="956"/>
      <c r="S125" s="954"/>
      <c r="T125" s="961"/>
      <c r="U125" s="961"/>
      <c r="V125" s="962"/>
      <c r="X125" s="476" t="s">
        <v>317</v>
      </c>
      <c r="Y125" s="477"/>
      <c r="Z125" s="478"/>
      <c r="AA125" s="472" t="str">
        <f>IF(AR123="","",IF(AR123="手入力してください","",IF(AR123&gt;0.845,"かなり高い",IF(AR123&gt;0.808,"高い",IF(AR123&gt;0.756,"標準的",IF(AR123&gt;0.722,"低い","かなり低い"))))))</f>
        <v/>
      </c>
      <c r="AB125" s="472"/>
      <c r="AC125" s="472" t="str">
        <f>IF(AR123="","",IF(AR123="手入力してください","",IF(AR123&gt;0.872,"かなり高い",IF(AR123&gt;0.838,"高い",IF(AR123&gt;0.79,"標準的",IF(AR123&gt;0.744,"低い","かなり低い"))))))</f>
        <v/>
      </c>
      <c r="AD125" s="472"/>
      <c r="AE125" s="472" t="str">
        <f>IF(AR123="","",IF(AR123="手入力してください","",IF(AR123&gt;0.868,"かなり高い",IF(AR123&gt;0.844,"高い",IF(AR123&gt;0.798,"標準的",IF(AR123&gt;0.755,"低い","かなり低い"))))))</f>
        <v/>
      </c>
      <c r="AF125" s="472"/>
      <c r="AG125" s="472" t="str">
        <f>IF(AR123="","",IF(AR123="手入力してください","",IF(AR123&gt;0.883,"かなり高い",IF(AR123&gt;0.856,"高い",IF(AR123&gt;0.83,"標準的",IF(AR123&gt;0.802,"低い","かなり低い"))))))</f>
        <v/>
      </c>
      <c r="AH125" s="472"/>
      <c r="AI125" s="472" t="str">
        <f>IF(AR123="","",IF(AR123="手入力してください","",IF(AR123&gt;0.923,"高い",IF(AR123&gt;0.876,"標準的",IF(AR123&gt;0.843,"低い","かなり低い")))))</f>
        <v/>
      </c>
      <c r="AJ125" s="472"/>
      <c r="AN125" s="282" t="s">
        <v>334</v>
      </c>
      <c r="AP125" s="50"/>
      <c r="AQ125"/>
      <c r="AR125"/>
      <c r="AS125"/>
      <c r="AT125"/>
      <c r="AU125"/>
      <c r="AV125"/>
      <c r="AW125"/>
      <c r="AX125"/>
      <c r="AY125"/>
      <c r="AZ125"/>
      <c r="BA125"/>
      <c r="BB125"/>
    </row>
    <row r="126" spans="1:105" ht="20.25" customHeight="1" thickBot="1">
      <c r="A126" s="59"/>
      <c r="B126" s="49"/>
      <c r="C126" s="49"/>
      <c r="X126" s="479" t="s">
        <v>316</v>
      </c>
      <c r="Y126" s="480"/>
      <c r="Z126" s="480"/>
      <c r="AA126" s="481" t="str">
        <f>IF(AY123="","",IF(AY123="手入力してください","",IF(AY123&gt;0.467,"かなり高い",IF(AY123&gt;0.429,"高い",IF(AY123&gt;0.377,"標準的",IF(AY123&gt;0.323,"低い","かなり低い"))))))</f>
        <v/>
      </c>
      <c r="AB126" s="481"/>
      <c r="AC126" s="481" t="str">
        <f>IF(AY123="","",IF(AY123="手入力してください","",IF(AY123&gt;0.462,"かなり高い",IF(AY123&gt;0.441,"高い",IF(AY123&gt;0.392,"標準的",IF(AY123&gt;0.337,"低い","かなり低い"))))))</f>
        <v/>
      </c>
      <c r="AD126" s="481"/>
      <c r="AE126" s="481" t="str">
        <f>IF(AY123="","",IF(AY123="手入力してください","",IF(AY123&gt;0.616,"かなり高い",IF(AY123&gt;0.589,"高い",IF(AY123&gt;0.499,"標準的",IF(AY123&gt;0.456,"低い","かなり低い"))))))</f>
        <v/>
      </c>
      <c r="AF126" s="481"/>
      <c r="AG126" s="481" t="str">
        <f>IF(AY123="","",IF(AY123="手入力してください","",IF(AY123&gt;0.612,"かなり高い",IF(AY123&gt;0.589,"高い",IF(AY123&gt;0.528,"標準的",IF(AY123&gt;0.485,"低い","かなり低い"))))))</f>
        <v/>
      </c>
      <c r="AH126" s="481"/>
      <c r="AI126" s="481" t="str">
        <f>IF(AY123="","",IF(AY123="手入力してください","",IF(AY123&gt;0.823,"かなり高い",IF(AY123&gt;0.706,"高い",IF(AY123&gt;0.633,"標準的",IF(AY123&gt;0.564,"低い","かなり低い"))))))</f>
        <v/>
      </c>
      <c r="AJ126" s="481"/>
      <c r="AN126" s="283" t="s">
        <v>335</v>
      </c>
      <c r="AP126" s="50"/>
      <c r="AQ126" s="50"/>
      <c r="AR126" s="50"/>
      <c r="AS126" s="50"/>
      <c r="AT126" s="50"/>
      <c r="AU126" s="50"/>
      <c r="AV126" s="50"/>
      <c r="AW126" s="50"/>
      <c r="AX126" s="50"/>
      <c r="AY126" s="50"/>
      <c r="AZ126" s="50"/>
      <c r="BA126" s="50"/>
      <c r="BB126" s="50"/>
    </row>
    <row r="127" spans="1:105" ht="18.649999999999999"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49999999999999"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39" t="s">
        <v>145</v>
      </c>
      <c r="B130" s="439"/>
      <c r="C130" s="439"/>
      <c r="D130" s="127"/>
      <c r="E130" s="127"/>
      <c r="F130" s="127"/>
      <c r="G130" s="127"/>
      <c r="H130" s="127"/>
      <c r="I130" s="127"/>
      <c r="J130" s="127"/>
      <c r="K130" s="127"/>
      <c r="L130" s="127"/>
      <c r="M130" s="127"/>
      <c r="N130" s="127"/>
      <c r="O130" s="127"/>
      <c r="P130" s="127"/>
      <c r="Q130" s="127"/>
      <c r="R130" s="127"/>
      <c r="S130" s="243" t="e">
        <f t="shared" ref="S130:BE130" si="44">IF(S163="",NA(),S163*S3)</f>
        <v>#N/A</v>
      </c>
      <c r="T130" s="75" t="e">
        <f t="shared" si="44"/>
        <v>#N/A</v>
      </c>
      <c r="U130" s="75" t="e">
        <f t="shared" si="44"/>
        <v>#N/A</v>
      </c>
      <c r="V130" s="75" t="e">
        <f t="shared" si="44"/>
        <v>#N/A</v>
      </c>
      <c r="W130" s="75" t="e">
        <f t="shared" si="44"/>
        <v>#N/A</v>
      </c>
      <c r="X130" s="75" t="e">
        <f t="shared" si="44"/>
        <v>#N/A</v>
      </c>
      <c r="Y130" s="75" t="e">
        <f t="shared" si="44"/>
        <v>#N/A</v>
      </c>
      <c r="Z130" s="75" t="e">
        <f t="shared" si="44"/>
        <v>#N/A</v>
      </c>
      <c r="AA130" s="75" t="e">
        <f t="shared" si="44"/>
        <v>#N/A</v>
      </c>
      <c r="AB130" s="75" t="e">
        <f t="shared" si="44"/>
        <v>#N/A</v>
      </c>
      <c r="AC130" s="75" t="e">
        <f t="shared" si="44"/>
        <v>#N/A</v>
      </c>
      <c r="AD130" s="75" t="e">
        <f t="shared" si="44"/>
        <v>#N/A</v>
      </c>
      <c r="AE130" s="75" t="e">
        <f t="shared" si="44"/>
        <v>#N/A</v>
      </c>
      <c r="AF130" s="75" t="e">
        <f t="shared" si="44"/>
        <v>#N/A</v>
      </c>
      <c r="AG130" s="75" t="e">
        <f t="shared" si="44"/>
        <v>#N/A</v>
      </c>
      <c r="AH130" s="75" t="e">
        <f t="shared" si="44"/>
        <v>#N/A</v>
      </c>
      <c r="AI130" s="75" t="e">
        <f t="shared" si="44"/>
        <v>#N/A</v>
      </c>
      <c r="AJ130" s="75" t="e">
        <f t="shared" si="44"/>
        <v>#N/A</v>
      </c>
      <c r="AK130" s="75" t="e">
        <f t="shared" si="44"/>
        <v>#N/A</v>
      </c>
      <c r="AL130" s="75" t="e">
        <f t="shared" si="44"/>
        <v>#N/A</v>
      </c>
      <c r="AM130" s="75" t="e">
        <f t="shared" si="44"/>
        <v>#N/A</v>
      </c>
      <c r="AN130" s="75" t="e">
        <f t="shared" si="44"/>
        <v>#N/A</v>
      </c>
      <c r="AO130" s="75" t="e">
        <f t="shared" si="44"/>
        <v>#N/A</v>
      </c>
      <c r="AP130" s="75" t="e">
        <f t="shared" si="44"/>
        <v>#N/A</v>
      </c>
      <c r="AQ130" s="75" t="e">
        <f t="shared" si="44"/>
        <v>#N/A</v>
      </c>
      <c r="AR130" s="75" t="e">
        <f t="shared" si="44"/>
        <v>#N/A</v>
      </c>
      <c r="AS130" s="75" t="e">
        <f t="shared" si="44"/>
        <v>#N/A</v>
      </c>
      <c r="AT130" s="75" t="e">
        <f t="shared" si="44"/>
        <v>#N/A</v>
      </c>
      <c r="AU130" s="75" t="e">
        <f t="shared" si="44"/>
        <v>#N/A</v>
      </c>
      <c r="AV130" s="75" t="e">
        <f t="shared" si="44"/>
        <v>#N/A</v>
      </c>
      <c r="AW130" s="75" t="e">
        <f t="shared" si="44"/>
        <v>#N/A</v>
      </c>
      <c r="AX130" s="75" t="e">
        <f t="shared" si="44"/>
        <v>#N/A</v>
      </c>
      <c r="AY130" s="75" t="e">
        <f t="shared" si="44"/>
        <v>#N/A</v>
      </c>
      <c r="AZ130" s="75" t="e">
        <f t="shared" si="44"/>
        <v>#N/A</v>
      </c>
      <c r="BA130" s="75" t="e">
        <f t="shared" si="44"/>
        <v>#N/A</v>
      </c>
      <c r="BB130" s="75" t="e">
        <f t="shared" si="44"/>
        <v>#N/A</v>
      </c>
      <c r="BC130" s="75" t="e">
        <f t="shared" si="44"/>
        <v>#N/A</v>
      </c>
      <c r="BD130" s="75" t="e">
        <f t="shared" si="44"/>
        <v>#N/A</v>
      </c>
      <c r="BE130" s="75" t="e">
        <f t="shared" si="44"/>
        <v>#N/A</v>
      </c>
    </row>
    <row r="131" spans="1:57" s="4" customFormat="1" ht="18" hidden="1" customHeight="1">
      <c r="A131" s="439" t="s">
        <v>3</v>
      </c>
      <c r="B131" s="439"/>
      <c r="C131" s="439"/>
      <c r="D131" s="127"/>
      <c r="E131" s="127"/>
      <c r="F131" s="127"/>
      <c r="G131" s="127"/>
      <c r="H131" s="127"/>
      <c r="I131" s="127"/>
      <c r="J131" s="127"/>
      <c r="K131" s="127"/>
      <c r="L131" s="127"/>
      <c r="M131" s="127"/>
      <c r="N131" s="127"/>
      <c r="O131" s="127"/>
      <c r="P131" s="127"/>
      <c r="Q131" s="127"/>
      <c r="R131" s="127"/>
      <c r="S131" s="243" t="e">
        <f t="shared" ref="S131:BE131" si="45">IFERROR(ROUNDDOWN((S178-S179)*260+0.21,1),NA())</f>
        <v>#N/A</v>
      </c>
      <c r="T131" s="75" t="e">
        <f t="shared" si="45"/>
        <v>#N/A</v>
      </c>
      <c r="U131" s="75" t="e">
        <f t="shared" si="45"/>
        <v>#N/A</v>
      </c>
      <c r="V131" s="75" t="e">
        <f t="shared" si="45"/>
        <v>#N/A</v>
      </c>
      <c r="W131" s="75" t="e">
        <f t="shared" si="45"/>
        <v>#N/A</v>
      </c>
      <c r="X131" s="75" t="e">
        <f t="shared" si="45"/>
        <v>#N/A</v>
      </c>
      <c r="Y131" s="75" t="e">
        <f t="shared" si="45"/>
        <v>#N/A</v>
      </c>
      <c r="Z131" s="75" t="e">
        <f t="shared" si="45"/>
        <v>#N/A</v>
      </c>
      <c r="AA131" s="75" t="e">
        <f t="shared" si="45"/>
        <v>#N/A</v>
      </c>
      <c r="AB131" s="75" t="e">
        <f t="shared" si="45"/>
        <v>#N/A</v>
      </c>
      <c r="AC131" s="75" t="e">
        <f t="shared" si="45"/>
        <v>#N/A</v>
      </c>
      <c r="AD131" s="75" t="e">
        <f t="shared" si="45"/>
        <v>#N/A</v>
      </c>
      <c r="AE131" s="75" t="e">
        <f t="shared" si="45"/>
        <v>#N/A</v>
      </c>
      <c r="AF131" s="75" t="e">
        <f t="shared" si="45"/>
        <v>#N/A</v>
      </c>
      <c r="AG131" s="75" t="e">
        <f t="shared" si="45"/>
        <v>#N/A</v>
      </c>
      <c r="AH131" s="75" t="e">
        <f t="shared" si="45"/>
        <v>#N/A</v>
      </c>
      <c r="AI131" s="75" t="e">
        <f t="shared" si="45"/>
        <v>#N/A</v>
      </c>
      <c r="AJ131" s="75" t="e">
        <f t="shared" si="45"/>
        <v>#N/A</v>
      </c>
      <c r="AK131" s="75" t="e">
        <f t="shared" si="45"/>
        <v>#N/A</v>
      </c>
      <c r="AL131" s="75" t="e">
        <f t="shared" si="45"/>
        <v>#N/A</v>
      </c>
      <c r="AM131" s="75" t="e">
        <f t="shared" si="45"/>
        <v>#N/A</v>
      </c>
      <c r="AN131" s="75" t="e">
        <f t="shared" si="45"/>
        <v>#N/A</v>
      </c>
      <c r="AO131" s="75" t="e">
        <f t="shared" si="45"/>
        <v>#N/A</v>
      </c>
      <c r="AP131" s="75" t="e">
        <f t="shared" si="45"/>
        <v>#N/A</v>
      </c>
      <c r="AQ131" s="75" t="e">
        <f t="shared" si="45"/>
        <v>#N/A</v>
      </c>
      <c r="AR131" s="75" t="e">
        <f t="shared" si="45"/>
        <v>#N/A</v>
      </c>
      <c r="AS131" s="75" t="e">
        <f t="shared" si="45"/>
        <v>#N/A</v>
      </c>
      <c r="AT131" s="75" t="e">
        <f t="shared" si="45"/>
        <v>#N/A</v>
      </c>
      <c r="AU131" s="75" t="e">
        <f t="shared" si="45"/>
        <v>#N/A</v>
      </c>
      <c r="AV131" s="75" t="e">
        <f t="shared" si="45"/>
        <v>#N/A</v>
      </c>
      <c r="AW131" s="75" t="e">
        <f t="shared" si="45"/>
        <v>#N/A</v>
      </c>
      <c r="AX131" s="75" t="e">
        <f t="shared" si="45"/>
        <v>#N/A</v>
      </c>
      <c r="AY131" s="75" t="e">
        <f t="shared" si="45"/>
        <v>#N/A</v>
      </c>
      <c r="AZ131" s="75" t="e">
        <f t="shared" si="45"/>
        <v>#N/A</v>
      </c>
      <c r="BA131" s="75" t="e">
        <f t="shared" si="45"/>
        <v>#N/A</v>
      </c>
      <c r="BB131" s="75" t="e">
        <f t="shared" si="45"/>
        <v>#N/A</v>
      </c>
      <c r="BC131" s="75" t="e">
        <f t="shared" si="45"/>
        <v>#N/A</v>
      </c>
      <c r="BD131" s="75" t="e">
        <f t="shared" si="45"/>
        <v>#N/A</v>
      </c>
      <c r="BE131" s="75" t="e">
        <f t="shared" si="45"/>
        <v>#N/A</v>
      </c>
    </row>
    <row r="132" spans="1:57" ht="18" hidden="1" customHeight="1">
      <c r="A132" s="439" t="s">
        <v>185</v>
      </c>
      <c r="B132" s="439"/>
      <c r="C132" s="439"/>
      <c r="D132" s="127"/>
      <c r="E132" s="127"/>
      <c r="F132" s="127"/>
      <c r="G132" s="127"/>
      <c r="H132" s="127"/>
      <c r="I132" s="127"/>
      <c r="J132" s="127"/>
      <c r="K132" s="127"/>
      <c r="L132" s="127"/>
      <c r="M132" s="127"/>
      <c r="N132" s="127"/>
      <c r="O132" s="127"/>
      <c r="P132" s="127"/>
      <c r="Q132" s="127"/>
      <c r="R132" s="127"/>
      <c r="S132" s="244" t="e">
        <f t="shared" ref="S132:BE132" si="46">IF(S131="",NA(),IF(S19="",NA(),S131-S19))</f>
        <v>#N/A</v>
      </c>
      <c r="T132" s="123" t="e">
        <f t="shared" si="46"/>
        <v>#N/A</v>
      </c>
      <c r="U132" s="123" t="e">
        <f t="shared" si="46"/>
        <v>#N/A</v>
      </c>
      <c r="V132" s="123" t="e">
        <f t="shared" si="46"/>
        <v>#N/A</v>
      </c>
      <c r="W132" s="123" t="e">
        <f t="shared" si="46"/>
        <v>#N/A</v>
      </c>
      <c r="X132" s="123" t="e">
        <f t="shared" si="46"/>
        <v>#N/A</v>
      </c>
      <c r="Y132" s="123" t="e">
        <f t="shared" si="46"/>
        <v>#N/A</v>
      </c>
      <c r="Z132" s="123" t="e">
        <f t="shared" si="46"/>
        <v>#N/A</v>
      </c>
      <c r="AA132" s="123" t="e">
        <f t="shared" si="46"/>
        <v>#N/A</v>
      </c>
      <c r="AB132" s="123" t="e">
        <f t="shared" si="46"/>
        <v>#N/A</v>
      </c>
      <c r="AC132" s="123" t="e">
        <f t="shared" si="46"/>
        <v>#N/A</v>
      </c>
      <c r="AD132" s="123" t="e">
        <f t="shared" si="46"/>
        <v>#N/A</v>
      </c>
      <c r="AE132" s="123" t="e">
        <f t="shared" si="46"/>
        <v>#N/A</v>
      </c>
      <c r="AF132" s="123" t="e">
        <f t="shared" si="46"/>
        <v>#N/A</v>
      </c>
      <c r="AG132" s="123" t="e">
        <f t="shared" si="46"/>
        <v>#N/A</v>
      </c>
      <c r="AH132" s="123" t="e">
        <f t="shared" si="46"/>
        <v>#N/A</v>
      </c>
      <c r="AI132" s="123" t="e">
        <f t="shared" si="46"/>
        <v>#N/A</v>
      </c>
      <c r="AJ132" s="123" t="e">
        <f t="shared" si="46"/>
        <v>#N/A</v>
      </c>
      <c r="AK132" s="123" t="e">
        <f t="shared" si="46"/>
        <v>#N/A</v>
      </c>
      <c r="AL132" s="123" t="e">
        <f t="shared" si="46"/>
        <v>#N/A</v>
      </c>
      <c r="AM132" s="123" t="e">
        <f t="shared" si="46"/>
        <v>#N/A</v>
      </c>
      <c r="AN132" s="123" t="e">
        <f t="shared" si="46"/>
        <v>#N/A</v>
      </c>
      <c r="AO132" s="123" t="e">
        <f t="shared" si="46"/>
        <v>#N/A</v>
      </c>
      <c r="AP132" s="123" t="e">
        <f t="shared" si="46"/>
        <v>#N/A</v>
      </c>
      <c r="AQ132" s="123" t="e">
        <f t="shared" si="46"/>
        <v>#N/A</v>
      </c>
      <c r="AR132" s="123" t="e">
        <f t="shared" si="46"/>
        <v>#N/A</v>
      </c>
      <c r="AS132" s="123" t="e">
        <f t="shared" si="46"/>
        <v>#N/A</v>
      </c>
      <c r="AT132" s="123" t="e">
        <f t="shared" si="46"/>
        <v>#N/A</v>
      </c>
      <c r="AU132" s="123" t="e">
        <f t="shared" si="46"/>
        <v>#N/A</v>
      </c>
      <c r="AV132" s="123" t="e">
        <f t="shared" si="46"/>
        <v>#N/A</v>
      </c>
      <c r="AW132" s="123" t="e">
        <f t="shared" si="46"/>
        <v>#N/A</v>
      </c>
      <c r="AX132" s="123" t="e">
        <f t="shared" si="46"/>
        <v>#N/A</v>
      </c>
      <c r="AY132" s="123" t="e">
        <f t="shared" si="46"/>
        <v>#N/A</v>
      </c>
      <c r="AZ132" s="123" t="e">
        <f t="shared" si="46"/>
        <v>#N/A</v>
      </c>
      <c r="BA132" s="123" t="e">
        <f t="shared" si="46"/>
        <v>#N/A</v>
      </c>
      <c r="BB132" s="123" t="e">
        <f t="shared" si="46"/>
        <v>#N/A</v>
      </c>
      <c r="BC132" s="123" t="e">
        <f t="shared" si="46"/>
        <v>#N/A</v>
      </c>
      <c r="BD132" s="123" t="e">
        <f t="shared" si="46"/>
        <v>#N/A</v>
      </c>
      <c r="BE132" s="123" t="e">
        <f t="shared" si="46"/>
        <v>#N/A</v>
      </c>
    </row>
    <row r="133" spans="1:57" s="4" customFormat="1" ht="18" hidden="1" customHeight="1">
      <c r="A133" s="439" t="s">
        <v>146</v>
      </c>
      <c r="B133" s="439"/>
      <c r="C133" s="439"/>
      <c r="D133" s="301"/>
      <c r="E133" s="301"/>
      <c r="F133" s="301"/>
      <c r="G133" s="301"/>
      <c r="H133" s="301"/>
      <c r="I133" s="301"/>
      <c r="J133" s="301"/>
      <c r="K133" s="301"/>
      <c r="L133" s="301"/>
      <c r="M133" s="301"/>
      <c r="N133" s="301"/>
      <c r="O133" s="301"/>
      <c r="P133" s="301"/>
      <c r="Q133" s="301"/>
      <c r="R133" s="301"/>
      <c r="S133" s="244" t="e">
        <f t="shared" ref="S133:BE133" si="47">IF(S131="",NA(),ROUNDDOWN(S131+S16*1.5848,1))</f>
        <v>#N/A</v>
      </c>
      <c r="T133" s="122" t="e">
        <f t="shared" si="47"/>
        <v>#N/A</v>
      </c>
      <c r="U133" s="122" t="e">
        <f t="shared" si="47"/>
        <v>#N/A</v>
      </c>
      <c r="V133" s="122" t="e">
        <f t="shared" si="47"/>
        <v>#N/A</v>
      </c>
      <c r="W133" s="122" t="e">
        <f t="shared" si="47"/>
        <v>#N/A</v>
      </c>
      <c r="X133" s="122" t="e">
        <f t="shared" si="47"/>
        <v>#N/A</v>
      </c>
      <c r="Y133" s="122" t="e">
        <f t="shared" si="47"/>
        <v>#N/A</v>
      </c>
      <c r="Z133" s="122" t="e">
        <f t="shared" si="47"/>
        <v>#N/A</v>
      </c>
      <c r="AA133" s="122" t="e">
        <f t="shared" si="47"/>
        <v>#N/A</v>
      </c>
      <c r="AB133" s="122" t="e">
        <f t="shared" si="47"/>
        <v>#N/A</v>
      </c>
      <c r="AC133" s="122" t="e">
        <f t="shared" si="47"/>
        <v>#N/A</v>
      </c>
      <c r="AD133" s="122" t="e">
        <f t="shared" si="47"/>
        <v>#N/A</v>
      </c>
      <c r="AE133" s="122" t="e">
        <f t="shared" si="47"/>
        <v>#N/A</v>
      </c>
      <c r="AF133" s="122" t="e">
        <f t="shared" si="47"/>
        <v>#N/A</v>
      </c>
      <c r="AG133" s="122" t="e">
        <f t="shared" si="47"/>
        <v>#N/A</v>
      </c>
      <c r="AH133" s="122" t="e">
        <f t="shared" si="47"/>
        <v>#N/A</v>
      </c>
      <c r="AI133" s="122" t="e">
        <f t="shared" si="47"/>
        <v>#N/A</v>
      </c>
      <c r="AJ133" s="122" t="e">
        <f t="shared" si="47"/>
        <v>#N/A</v>
      </c>
      <c r="AK133" s="122" t="e">
        <f t="shared" si="47"/>
        <v>#N/A</v>
      </c>
      <c r="AL133" s="122" t="e">
        <f t="shared" si="47"/>
        <v>#N/A</v>
      </c>
      <c r="AM133" s="122" t="e">
        <f t="shared" si="47"/>
        <v>#N/A</v>
      </c>
      <c r="AN133" s="122" t="e">
        <f t="shared" si="47"/>
        <v>#N/A</v>
      </c>
      <c r="AO133" s="122" t="e">
        <f t="shared" si="47"/>
        <v>#N/A</v>
      </c>
      <c r="AP133" s="122" t="e">
        <f t="shared" si="47"/>
        <v>#N/A</v>
      </c>
      <c r="AQ133" s="122" t="e">
        <f t="shared" si="47"/>
        <v>#N/A</v>
      </c>
      <c r="AR133" s="122" t="e">
        <f t="shared" si="47"/>
        <v>#N/A</v>
      </c>
      <c r="AS133" s="122" t="e">
        <f t="shared" si="47"/>
        <v>#N/A</v>
      </c>
      <c r="AT133" s="122" t="e">
        <f t="shared" si="47"/>
        <v>#N/A</v>
      </c>
      <c r="AU133" s="122" t="e">
        <f t="shared" si="47"/>
        <v>#N/A</v>
      </c>
      <c r="AV133" s="122" t="e">
        <f t="shared" si="47"/>
        <v>#N/A</v>
      </c>
      <c r="AW133" s="122" t="e">
        <f t="shared" si="47"/>
        <v>#N/A</v>
      </c>
      <c r="AX133" s="122" t="e">
        <f t="shared" si="47"/>
        <v>#N/A</v>
      </c>
      <c r="AY133" s="122" t="e">
        <f t="shared" si="47"/>
        <v>#N/A</v>
      </c>
      <c r="AZ133" s="122" t="e">
        <f t="shared" si="47"/>
        <v>#N/A</v>
      </c>
      <c r="BA133" s="122" t="e">
        <f t="shared" si="47"/>
        <v>#N/A</v>
      </c>
      <c r="BB133" s="122" t="e">
        <f t="shared" si="47"/>
        <v>#N/A</v>
      </c>
      <c r="BC133" s="122" t="e">
        <f t="shared" si="47"/>
        <v>#N/A</v>
      </c>
      <c r="BD133" s="122" t="e">
        <f t="shared" si="47"/>
        <v>#N/A</v>
      </c>
      <c r="BE133" s="122" t="e">
        <f t="shared" si="47"/>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6" t="s">
        <v>363</v>
      </c>
      <c r="M135" s="406" t="s">
        <v>364</v>
      </c>
      <c r="N135" s="406" t="s">
        <v>365</v>
      </c>
      <c r="O135" s="406" t="s">
        <v>366</v>
      </c>
      <c r="P135" s="406" t="s">
        <v>367</v>
      </c>
      <c r="Q135" s="406" t="s">
        <v>368</v>
      </c>
      <c r="R135" s="406" t="s">
        <v>369</v>
      </c>
      <c r="S135" s="406" t="s">
        <v>370</v>
      </c>
      <c r="T135" s="406" t="s">
        <v>371</v>
      </c>
      <c r="U135" s="406"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629" t="s">
        <v>170</v>
      </c>
      <c r="B138" s="629"/>
      <c r="C138" s="629"/>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630"/>
      <c r="B139" s="630"/>
      <c r="C139" s="630"/>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631" t="s">
        <v>182</v>
      </c>
      <c r="B140" s="501"/>
      <c r="C140" s="501"/>
      <c r="D140" s="125"/>
      <c r="E140" s="125"/>
      <c r="F140" s="125"/>
      <c r="G140" s="125"/>
      <c r="H140" s="125"/>
      <c r="I140" s="125"/>
      <c r="J140" s="125"/>
      <c r="K140" s="125"/>
      <c r="L140" s="125"/>
      <c r="M140" s="125"/>
      <c r="N140" s="125"/>
      <c r="O140" s="125"/>
      <c r="P140" s="125"/>
      <c r="Q140" s="125"/>
      <c r="R140" s="125"/>
      <c r="S140" s="144" t="e">
        <f t="shared" ref="S140:BE140" si="48">IF(S16="",NA(),IF(S3&lt;=$B$136,S16*$D$139/100,IF(S3&lt;=$C$136,S16*$E$139/100,IF(S3&lt;=$D$136,S16*$F$139/100,IF(S3&lt;=$E$136,S16*$G$139/100,IF(S3&lt;=$F$136,S16*$H$139/100,IF(S3&lt;=$G$136,S16*$I$139/100,IF(S3&lt;=$H$136,S16*$J$139/100,IF(S3&lt;=$I$136,S16*$K$139/100,IF(S3&lt;=$J$136,S16*$L$139/100,IF(S3&lt;=$K$136,S16*$M$139/100,S16*$N$139/100)))))))))))</f>
        <v>#N/A</v>
      </c>
      <c r="T140" s="236" t="e">
        <f t="shared" si="48"/>
        <v>#N/A</v>
      </c>
      <c r="U140" s="144" t="e">
        <f t="shared" si="48"/>
        <v>#N/A</v>
      </c>
      <c r="V140" s="144" t="e">
        <f t="shared" si="48"/>
        <v>#N/A</v>
      </c>
      <c r="W140" s="144" t="e">
        <f t="shared" si="48"/>
        <v>#N/A</v>
      </c>
      <c r="X140" s="144" t="e">
        <f t="shared" si="48"/>
        <v>#N/A</v>
      </c>
      <c r="Y140" s="144" t="e">
        <f t="shared" si="48"/>
        <v>#N/A</v>
      </c>
      <c r="Z140" s="144" t="e">
        <f t="shared" si="48"/>
        <v>#N/A</v>
      </c>
      <c r="AA140" s="144" t="e">
        <f t="shared" si="48"/>
        <v>#N/A</v>
      </c>
      <c r="AB140" s="144" t="e">
        <f t="shared" si="48"/>
        <v>#N/A</v>
      </c>
      <c r="AC140" s="144" t="e">
        <f t="shared" si="48"/>
        <v>#N/A</v>
      </c>
      <c r="AD140" s="144" t="e">
        <f t="shared" si="48"/>
        <v>#N/A</v>
      </c>
      <c r="AE140" s="144" t="e">
        <f t="shared" si="48"/>
        <v>#N/A</v>
      </c>
      <c r="AF140" s="144" t="e">
        <f t="shared" si="48"/>
        <v>#N/A</v>
      </c>
      <c r="AG140" s="144" t="e">
        <f t="shared" si="48"/>
        <v>#N/A</v>
      </c>
      <c r="AH140" s="144" t="e">
        <f t="shared" si="48"/>
        <v>#N/A</v>
      </c>
      <c r="AI140" s="144" t="e">
        <f t="shared" si="48"/>
        <v>#N/A</v>
      </c>
      <c r="AJ140" s="144" t="e">
        <f t="shared" si="48"/>
        <v>#N/A</v>
      </c>
      <c r="AK140" s="144" t="e">
        <f t="shared" si="48"/>
        <v>#N/A</v>
      </c>
      <c r="AL140" s="144" t="e">
        <f t="shared" si="48"/>
        <v>#N/A</v>
      </c>
      <c r="AM140" s="144" t="e">
        <f t="shared" si="48"/>
        <v>#N/A</v>
      </c>
      <c r="AN140" s="144" t="e">
        <f t="shared" si="48"/>
        <v>#N/A</v>
      </c>
      <c r="AO140" s="144" t="e">
        <f t="shared" si="48"/>
        <v>#N/A</v>
      </c>
      <c r="AP140" s="144" t="e">
        <f t="shared" si="48"/>
        <v>#N/A</v>
      </c>
      <c r="AQ140" s="144" t="e">
        <f t="shared" si="48"/>
        <v>#N/A</v>
      </c>
      <c r="AR140" s="144" t="e">
        <f t="shared" si="48"/>
        <v>#N/A</v>
      </c>
      <c r="AS140" s="144" t="e">
        <f t="shared" si="48"/>
        <v>#N/A</v>
      </c>
      <c r="AT140" s="144" t="e">
        <f t="shared" si="48"/>
        <v>#N/A</v>
      </c>
      <c r="AU140" s="144" t="e">
        <f t="shared" si="48"/>
        <v>#N/A</v>
      </c>
      <c r="AV140" s="144" t="e">
        <f t="shared" si="48"/>
        <v>#N/A</v>
      </c>
      <c r="AW140" s="144" t="e">
        <f t="shared" si="48"/>
        <v>#N/A</v>
      </c>
      <c r="AX140" s="144" t="e">
        <f t="shared" si="48"/>
        <v>#N/A</v>
      </c>
      <c r="AY140" s="144" t="e">
        <f t="shared" si="48"/>
        <v>#N/A</v>
      </c>
      <c r="AZ140" s="144" t="e">
        <f t="shared" si="48"/>
        <v>#N/A</v>
      </c>
      <c r="BA140" s="144" t="e">
        <f t="shared" si="48"/>
        <v>#N/A</v>
      </c>
      <c r="BB140" s="144" t="e">
        <f t="shared" si="48"/>
        <v>#N/A</v>
      </c>
      <c r="BC140" s="144" t="e">
        <f t="shared" si="48"/>
        <v>#N/A</v>
      </c>
      <c r="BD140" s="144" t="e">
        <f t="shared" si="48"/>
        <v>#N/A</v>
      </c>
      <c r="BE140" s="144" t="e">
        <f t="shared" si="48"/>
        <v>#N/A</v>
      </c>
    </row>
    <row r="141" spans="1:57" ht="18" hidden="1" customHeight="1">
      <c r="A141" s="631" t="s">
        <v>183</v>
      </c>
      <c r="B141" s="501"/>
      <c r="C141" s="501"/>
      <c r="D141" s="125"/>
      <c r="E141" s="125"/>
      <c r="F141" s="125"/>
      <c r="G141" s="125"/>
      <c r="H141" s="125"/>
      <c r="I141" s="125"/>
      <c r="J141" s="125"/>
      <c r="K141" s="125"/>
      <c r="L141" s="125"/>
      <c r="M141" s="125"/>
      <c r="N141" s="125"/>
      <c r="O141" s="125"/>
      <c r="P141" s="125"/>
      <c r="Q141" s="125"/>
      <c r="R141" s="125"/>
      <c r="S141" s="144" t="e">
        <f t="shared" ref="S141:BE141" si="49">IF(S131="",NA(),IF(S3&lt;=$B$136,S131*$D$139/100,IF(S3&lt;=$C$136,S131*$E$139/100,IF(S3&lt;=$D$136,S131*$F$139/100,IF(S3&lt;=$E$136,S131*$G$139/100,IF(S3&lt;=$F$136,S131*$H$139/100,IF(S3&lt;=$G$136,S131*$I$139/100,IF(S3&lt;=$H$136,S131*$J$139/100,IF(S3&lt;=$I$136,S131*$K$139/100,IF(S3&lt;=$J$136,S131*$L$139/100,IF(S3&lt;=$K$136,S131*$M$139/100,S131*$N$139/100)))))))))))</f>
        <v>#N/A</v>
      </c>
      <c r="T141" s="236" t="e">
        <f t="shared" si="49"/>
        <v>#N/A</v>
      </c>
      <c r="U141" s="144" t="e">
        <f t="shared" si="49"/>
        <v>#N/A</v>
      </c>
      <c r="V141" s="144" t="e">
        <f t="shared" si="49"/>
        <v>#N/A</v>
      </c>
      <c r="W141" s="144" t="e">
        <f t="shared" si="49"/>
        <v>#N/A</v>
      </c>
      <c r="X141" s="144" t="e">
        <f t="shared" si="49"/>
        <v>#N/A</v>
      </c>
      <c r="Y141" s="144" t="e">
        <f t="shared" si="49"/>
        <v>#N/A</v>
      </c>
      <c r="Z141" s="144" t="e">
        <f t="shared" si="49"/>
        <v>#N/A</v>
      </c>
      <c r="AA141" s="144" t="e">
        <f t="shared" si="49"/>
        <v>#N/A</v>
      </c>
      <c r="AB141" s="144" t="e">
        <f t="shared" si="49"/>
        <v>#N/A</v>
      </c>
      <c r="AC141" s="144" t="e">
        <f t="shared" si="49"/>
        <v>#N/A</v>
      </c>
      <c r="AD141" s="144" t="e">
        <f t="shared" si="49"/>
        <v>#N/A</v>
      </c>
      <c r="AE141" s="144" t="e">
        <f t="shared" si="49"/>
        <v>#N/A</v>
      </c>
      <c r="AF141" s="144" t="e">
        <f t="shared" si="49"/>
        <v>#N/A</v>
      </c>
      <c r="AG141" s="144" t="e">
        <f t="shared" si="49"/>
        <v>#N/A</v>
      </c>
      <c r="AH141" s="144" t="e">
        <f t="shared" si="49"/>
        <v>#N/A</v>
      </c>
      <c r="AI141" s="144" t="e">
        <f t="shared" si="49"/>
        <v>#N/A</v>
      </c>
      <c r="AJ141" s="144" t="e">
        <f t="shared" si="49"/>
        <v>#N/A</v>
      </c>
      <c r="AK141" s="144" t="e">
        <f t="shared" si="49"/>
        <v>#N/A</v>
      </c>
      <c r="AL141" s="144" t="e">
        <f t="shared" si="49"/>
        <v>#N/A</v>
      </c>
      <c r="AM141" s="144" t="e">
        <f t="shared" si="49"/>
        <v>#N/A</v>
      </c>
      <c r="AN141" s="144" t="e">
        <f t="shared" si="49"/>
        <v>#N/A</v>
      </c>
      <c r="AO141" s="144" t="e">
        <f t="shared" si="49"/>
        <v>#N/A</v>
      </c>
      <c r="AP141" s="144" t="e">
        <f t="shared" si="49"/>
        <v>#N/A</v>
      </c>
      <c r="AQ141" s="144" t="e">
        <f t="shared" si="49"/>
        <v>#N/A</v>
      </c>
      <c r="AR141" s="144" t="e">
        <f t="shared" si="49"/>
        <v>#N/A</v>
      </c>
      <c r="AS141" s="144" t="e">
        <f t="shared" si="49"/>
        <v>#N/A</v>
      </c>
      <c r="AT141" s="144" t="e">
        <f t="shared" si="49"/>
        <v>#N/A</v>
      </c>
      <c r="AU141" s="144" t="e">
        <f t="shared" si="49"/>
        <v>#N/A</v>
      </c>
      <c r="AV141" s="144" t="e">
        <f t="shared" si="49"/>
        <v>#N/A</v>
      </c>
      <c r="AW141" s="144" t="e">
        <f t="shared" si="49"/>
        <v>#N/A</v>
      </c>
      <c r="AX141" s="144" t="e">
        <f t="shared" si="49"/>
        <v>#N/A</v>
      </c>
      <c r="AY141" s="144" t="e">
        <f t="shared" si="49"/>
        <v>#N/A</v>
      </c>
      <c r="AZ141" s="144" t="e">
        <f t="shared" si="49"/>
        <v>#N/A</v>
      </c>
      <c r="BA141" s="144" t="e">
        <f t="shared" si="49"/>
        <v>#N/A</v>
      </c>
      <c r="BB141" s="144" t="e">
        <f t="shared" si="49"/>
        <v>#N/A</v>
      </c>
      <c r="BC141" s="144" t="e">
        <f t="shared" si="49"/>
        <v>#N/A</v>
      </c>
      <c r="BD141" s="144" t="e">
        <f t="shared" si="49"/>
        <v>#N/A</v>
      </c>
      <c r="BE141" s="144" t="e">
        <f t="shared" si="49"/>
        <v>#N/A</v>
      </c>
    </row>
    <row r="142" spans="1:57" ht="18" hidden="1" customHeight="1">
      <c r="A142" s="631" t="s">
        <v>184</v>
      </c>
      <c r="B142" s="501"/>
      <c r="C142" s="501"/>
      <c r="D142" s="125"/>
      <c r="E142" s="125"/>
      <c r="F142" s="125"/>
      <c r="G142" s="125"/>
      <c r="H142" s="125"/>
      <c r="I142" s="125"/>
      <c r="J142" s="125"/>
      <c r="K142" s="125"/>
      <c r="L142" s="125"/>
      <c r="M142" s="125"/>
      <c r="N142" s="125"/>
      <c r="O142" s="125"/>
      <c r="P142" s="125"/>
      <c r="Q142" s="125"/>
      <c r="R142" s="125"/>
      <c r="S142" s="144" t="e">
        <f t="shared" ref="S142:BE142" si="50">IF(S19="",NA(),IF(S3&lt;=$B$136,S19*$D$139/100,IF(S3&lt;=$C$136,S19*$E$139/100,IF(S3&lt;=$D$136,S19*$F$139/100,IF(S3&lt;=$E$136,S19*$G$139/100,IF(S3&lt;=$F$136,S19*$H$139/100,IF(S3&lt;=$G$136,S19*$I$139/100,IF(S3&lt;=$H$136,S19*$J$139/100,IF(S3&lt;=$I$136,S19*$K$139/100,IF(S3&lt;=$J$136,S19*$L$139/100,IF(S3&lt;=$K$136,S19*$M$139/100,S19*$N$139/100)))))))))))</f>
        <v>#N/A</v>
      </c>
      <c r="T142" s="236" t="e">
        <f t="shared" si="50"/>
        <v>#N/A</v>
      </c>
      <c r="U142" s="144" t="e">
        <f t="shared" si="50"/>
        <v>#N/A</v>
      </c>
      <c r="V142" s="144" t="e">
        <f t="shared" si="50"/>
        <v>#N/A</v>
      </c>
      <c r="W142" s="144" t="e">
        <f t="shared" si="50"/>
        <v>#N/A</v>
      </c>
      <c r="X142" s="144" t="e">
        <f t="shared" si="50"/>
        <v>#N/A</v>
      </c>
      <c r="Y142" s="144" t="e">
        <f t="shared" si="50"/>
        <v>#N/A</v>
      </c>
      <c r="Z142" s="144" t="e">
        <f t="shared" si="50"/>
        <v>#N/A</v>
      </c>
      <c r="AA142" s="144" t="e">
        <f t="shared" si="50"/>
        <v>#N/A</v>
      </c>
      <c r="AB142" s="144" t="e">
        <f t="shared" si="50"/>
        <v>#N/A</v>
      </c>
      <c r="AC142" s="144" t="e">
        <f t="shared" si="50"/>
        <v>#N/A</v>
      </c>
      <c r="AD142" s="144" t="e">
        <f t="shared" si="50"/>
        <v>#N/A</v>
      </c>
      <c r="AE142" s="144" t="e">
        <f t="shared" si="50"/>
        <v>#N/A</v>
      </c>
      <c r="AF142" s="144" t="e">
        <f t="shared" si="50"/>
        <v>#N/A</v>
      </c>
      <c r="AG142" s="144" t="e">
        <f t="shared" si="50"/>
        <v>#N/A</v>
      </c>
      <c r="AH142" s="144" t="e">
        <f t="shared" si="50"/>
        <v>#N/A</v>
      </c>
      <c r="AI142" s="144" t="e">
        <f t="shared" si="50"/>
        <v>#N/A</v>
      </c>
      <c r="AJ142" s="144" t="e">
        <f t="shared" si="50"/>
        <v>#N/A</v>
      </c>
      <c r="AK142" s="144" t="e">
        <f t="shared" si="50"/>
        <v>#N/A</v>
      </c>
      <c r="AL142" s="144" t="e">
        <f t="shared" si="50"/>
        <v>#N/A</v>
      </c>
      <c r="AM142" s="144" t="e">
        <f t="shared" si="50"/>
        <v>#N/A</v>
      </c>
      <c r="AN142" s="144" t="e">
        <f t="shared" si="50"/>
        <v>#N/A</v>
      </c>
      <c r="AO142" s="144" t="e">
        <f t="shared" si="50"/>
        <v>#N/A</v>
      </c>
      <c r="AP142" s="144" t="e">
        <f t="shared" si="50"/>
        <v>#N/A</v>
      </c>
      <c r="AQ142" s="144" t="e">
        <f t="shared" si="50"/>
        <v>#N/A</v>
      </c>
      <c r="AR142" s="144" t="e">
        <f t="shared" si="50"/>
        <v>#N/A</v>
      </c>
      <c r="AS142" s="144" t="e">
        <f t="shared" si="50"/>
        <v>#N/A</v>
      </c>
      <c r="AT142" s="144" t="e">
        <f t="shared" si="50"/>
        <v>#N/A</v>
      </c>
      <c r="AU142" s="144" t="e">
        <f t="shared" si="50"/>
        <v>#N/A</v>
      </c>
      <c r="AV142" s="144" t="e">
        <f t="shared" si="50"/>
        <v>#N/A</v>
      </c>
      <c r="AW142" s="144" t="e">
        <f t="shared" si="50"/>
        <v>#N/A</v>
      </c>
      <c r="AX142" s="144" t="e">
        <f t="shared" si="50"/>
        <v>#N/A</v>
      </c>
      <c r="AY142" s="144" t="e">
        <f t="shared" si="50"/>
        <v>#N/A</v>
      </c>
      <c r="AZ142" s="144" t="e">
        <f t="shared" si="50"/>
        <v>#N/A</v>
      </c>
      <c r="BA142" s="144" t="e">
        <f t="shared" si="50"/>
        <v>#N/A</v>
      </c>
      <c r="BB142" s="144" t="e">
        <f t="shared" si="50"/>
        <v>#N/A</v>
      </c>
      <c r="BC142" s="144" t="e">
        <f t="shared" si="50"/>
        <v>#N/A</v>
      </c>
      <c r="BD142" s="144" t="e">
        <f t="shared" si="50"/>
        <v>#N/A</v>
      </c>
      <c r="BE142" s="144" t="e">
        <f t="shared" si="50"/>
        <v>#N/A</v>
      </c>
    </row>
    <row r="143" spans="1:57" ht="18" hidden="1" customHeight="1">
      <c r="A143" s="619" t="s">
        <v>186</v>
      </c>
      <c r="B143" s="439" t="s">
        <v>187</v>
      </c>
      <c r="C143" s="440"/>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51">IF(T140="",NA(),IF(OFFSET(T140,0,$I$31*(-1))="",NA(),(T140-OFFSET(T140,0,$I$31*(-1)))*1.5848))</f>
        <v>#N/A</v>
      </c>
      <c r="U143" s="132" t="e">
        <f t="shared" ca="1" si="51"/>
        <v>#N/A</v>
      </c>
      <c r="V143" s="132" t="e">
        <f t="shared" ca="1" si="51"/>
        <v>#N/A</v>
      </c>
      <c r="W143" s="132" t="e">
        <f ca="1">IF(W140="",NA(),IF(OFFSET(W140,0,$I$31*(-1))="",NA(),(W140-OFFSET(W140,0,$I$31*(-1)))*1.5848))</f>
        <v>#N/A</v>
      </c>
      <c r="X143" s="132" t="e">
        <f t="shared" ca="1" si="51"/>
        <v>#N/A</v>
      </c>
      <c r="Y143" s="132" t="e">
        <f t="shared" ca="1" si="51"/>
        <v>#N/A</v>
      </c>
      <c r="Z143" s="132" t="e">
        <f ca="1">IF(Z140="",NA(),IF(OFFSET(Z140,0,$I$31*(-1))="",NA(),(Z140-OFFSET(Z140,0,$I$31*(-1)))*1.5848))</f>
        <v>#N/A</v>
      </c>
      <c r="AA143" s="132" t="e">
        <f ca="1">IF(AA140="",NA(),IF(OFFSET(AA140,0,$I$31*(-1))="",NA(),(AA140-OFFSET(AA140,0,$I$31*(-1)))*1.5848))</f>
        <v>#N/A</v>
      </c>
      <c r="AB143" s="132" t="e">
        <f t="shared" ca="1" si="51"/>
        <v>#N/A</v>
      </c>
      <c r="AC143" s="132" t="e">
        <f t="shared" ca="1" si="51"/>
        <v>#N/A</v>
      </c>
      <c r="AD143" s="132" t="e">
        <f t="shared" ca="1" si="51"/>
        <v>#N/A</v>
      </c>
      <c r="AE143" s="132" t="e">
        <f t="shared" ca="1" si="51"/>
        <v>#N/A</v>
      </c>
      <c r="AF143" s="132" t="e">
        <f t="shared" ca="1" si="51"/>
        <v>#N/A</v>
      </c>
      <c r="AG143" s="132" t="e">
        <f t="shared" ca="1" si="51"/>
        <v>#N/A</v>
      </c>
      <c r="AH143" s="132" t="e">
        <f t="shared" ca="1" si="51"/>
        <v>#N/A</v>
      </c>
      <c r="AI143" s="132" t="e">
        <f t="shared" ca="1" si="51"/>
        <v>#N/A</v>
      </c>
      <c r="AJ143" s="132" t="e">
        <f t="shared" ca="1" si="51"/>
        <v>#N/A</v>
      </c>
      <c r="AK143" s="132" t="e">
        <f t="shared" ca="1" si="51"/>
        <v>#N/A</v>
      </c>
      <c r="AL143" s="132" t="e">
        <f t="shared" ca="1" si="51"/>
        <v>#N/A</v>
      </c>
      <c r="AM143" s="132" t="e">
        <f t="shared" ca="1" si="51"/>
        <v>#N/A</v>
      </c>
      <c r="AN143" s="132" t="e">
        <f t="shared" ca="1" si="51"/>
        <v>#N/A</v>
      </c>
      <c r="AO143" s="132" t="e">
        <f t="shared" ca="1" si="51"/>
        <v>#N/A</v>
      </c>
      <c r="AP143" s="132" t="e">
        <f t="shared" ca="1" si="51"/>
        <v>#N/A</v>
      </c>
      <c r="AQ143" s="132" t="e">
        <f t="shared" ca="1" si="51"/>
        <v>#N/A</v>
      </c>
      <c r="AR143" s="132" t="e">
        <f t="shared" ca="1" si="51"/>
        <v>#N/A</v>
      </c>
      <c r="AS143" s="132" t="e">
        <f t="shared" ca="1" si="51"/>
        <v>#N/A</v>
      </c>
      <c r="AT143" s="132" t="e">
        <f t="shared" ca="1" si="51"/>
        <v>#N/A</v>
      </c>
      <c r="AU143" s="132" t="e">
        <f t="shared" ca="1" si="51"/>
        <v>#N/A</v>
      </c>
      <c r="AV143" s="132" t="e">
        <f t="shared" ca="1" si="51"/>
        <v>#N/A</v>
      </c>
      <c r="AW143" s="132" t="e">
        <f t="shared" ca="1" si="51"/>
        <v>#N/A</v>
      </c>
      <c r="AX143" s="132" t="e">
        <f t="shared" ca="1" si="51"/>
        <v>#N/A</v>
      </c>
      <c r="AY143" s="132" t="e">
        <f t="shared" ca="1" si="51"/>
        <v>#N/A</v>
      </c>
      <c r="AZ143" s="132" t="e">
        <f t="shared" ca="1" si="51"/>
        <v>#N/A</v>
      </c>
      <c r="BA143" s="132" t="e">
        <f t="shared" ca="1" si="51"/>
        <v>#N/A</v>
      </c>
      <c r="BB143" s="132" t="e">
        <f t="shared" ca="1" si="51"/>
        <v>#N/A</v>
      </c>
      <c r="BC143" s="132" t="e">
        <f t="shared" ca="1" si="51"/>
        <v>#N/A</v>
      </c>
      <c r="BD143" s="132" t="e">
        <f t="shared" ca="1" si="51"/>
        <v>#N/A</v>
      </c>
      <c r="BE143" s="132" t="e">
        <f t="shared" ca="1" si="51"/>
        <v>#N/A</v>
      </c>
    </row>
    <row r="144" spans="1:57" ht="18" hidden="1" customHeight="1">
      <c r="A144" s="619"/>
      <c r="B144" s="439" t="s">
        <v>188</v>
      </c>
      <c r="C144" s="440"/>
      <c r="D144" s="301"/>
      <c r="E144" s="301"/>
      <c r="F144" s="301"/>
      <c r="G144" s="301"/>
      <c r="H144" s="301"/>
      <c r="I144" s="301"/>
      <c r="J144" s="301"/>
      <c r="K144" s="301"/>
      <c r="L144" s="301"/>
      <c r="M144" s="301"/>
      <c r="N144" s="301"/>
      <c r="O144" s="301"/>
      <c r="P144" s="301"/>
      <c r="Q144" s="301"/>
      <c r="R144" s="301"/>
      <c r="S144" s="132" t="e">
        <f t="shared" ref="S144:BE144" ca="1" si="52">IF(S141="",NA(),IF(OFFSET(S141,0,$I$31*(-1))="",NA(),S141-OFFSET(S141,0,$I$31*(-1))+S143))</f>
        <v>#N/A</v>
      </c>
      <c r="T144" s="237" t="e">
        <f t="shared" ca="1" si="52"/>
        <v>#N/A</v>
      </c>
      <c r="U144" s="132" t="e">
        <f t="shared" ca="1" si="52"/>
        <v>#N/A</v>
      </c>
      <c r="V144" s="132" t="e">
        <f t="shared" ca="1" si="52"/>
        <v>#N/A</v>
      </c>
      <c r="W144" s="132" t="e">
        <f ca="1">IF(W141="",NA(),IF(OFFSET(W141,0,$I$31*(-1))="",NA(),W141-OFFSET(W141,0,$I$31*(-1))+W143))</f>
        <v>#N/A</v>
      </c>
      <c r="X144" s="132" t="e">
        <f t="shared" ca="1" si="52"/>
        <v>#N/A</v>
      </c>
      <c r="Y144" s="132" t="e">
        <f t="shared" ca="1" si="52"/>
        <v>#N/A</v>
      </c>
      <c r="Z144" s="132" t="e">
        <f ca="1">IF(Z141="",NA(),IF(OFFSET(Z141,0,$I$31*(-1))="",NA(),Z141-OFFSET(Z141,0,$I$31*(-1))+Z143))</f>
        <v>#N/A</v>
      </c>
      <c r="AA144" s="132" t="e">
        <f t="shared" ca="1" si="52"/>
        <v>#N/A</v>
      </c>
      <c r="AB144" s="132" t="e">
        <f t="shared" ca="1" si="52"/>
        <v>#N/A</v>
      </c>
      <c r="AC144" s="132" t="e">
        <f t="shared" ca="1" si="52"/>
        <v>#N/A</v>
      </c>
      <c r="AD144" s="132" t="e">
        <f t="shared" ca="1" si="52"/>
        <v>#N/A</v>
      </c>
      <c r="AE144" s="132" t="e">
        <f t="shared" ca="1" si="52"/>
        <v>#N/A</v>
      </c>
      <c r="AF144" s="132" t="e">
        <f t="shared" ca="1" si="52"/>
        <v>#N/A</v>
      </c>
      <c r="AG144" s="132" t="e">
        <f t="shared" ca="1" si="52"/>
        <v>#N/A</v>
      </c>
      <c r="AH144" s="132" t="e">
        <f t="shared" ca="1" si="52"/>
        <v>#N/A</v>
      </c>
      <c r="AI144" s="132" t="e">
        <f t="shared" ca="1" si="52"/>
        <v>#N/A</v>
      </c>
      <c r="AJ144" s="132" t="e">
        <f t="shared" ca="1" si="52"/>
        <v>#N/A</v>
      </c>
      <c r="AK144" s="132" t="e">
        <f t="shared" ca="1" si="52"/>
        <v>#N/A</v>
      </c>
      <c r="AL144" s="132" t="e">
        <f t="shared" ca="1" si="52"/>
        <v>#N/A</v>
      </c>
      <c r="AM144" s="132" t="e">
        <f t="shared" ca="1" si="52"/>
        <v>#N/A</v>
      </c>
      <c r="AN144" s="132" t="e">
        <f t="shared" ca="1" si="52"/>
        <v>#N/A</v>
      </c>
      <c r="AO144" s="132" t="e">
        <f t="shared" ca="1" si="52"/>
        <v>#N/A</v>
      </c>
      <c r="AP144" s="132" t="e">
        <f t="shared" ca="1" si="52"/>
        <v>#N/A</v>
      </c>
      <c r="AQ144" s="132" t="e">
        <f t="shared" ca="1" si="52"/>
        <v>#N/A</v>
      </c>
      <c r="AR144" s="132" t="e">
        <f t="shared" ca="1" si="52"/>
        <v>#N/A</v>
      </c>
      <c r="AS144" s="132" t="e">
        <f t="shared" ca="1" si="52"/>
        <v>#N/A</v>
      </c>
      <c r="AT144" s="132" t="e">
        <f t="shared" ca="1" si="52"/>
        <v>#N/A</v>
      </c>
      <c r="AU144" s="132" t="e">
        <f t="shared" ca="1" si="52"/>
        <v>#N/A</v>
      </c>
      <c r="AV144" s="132" t="e">
        <f t="shared" ca="1" si="52"/>
        <v>#N/A</v>
      </c>
      <c r="AW144" s="132" t="e">
        <f t="shared" ca="1" si="52"/>
        <v>#N/A</v>
      </c>
      <c r="AX144" s="132" t="e">
        <f t="shared" ca="1" si="52"/>
        <v>#N/A</v>
      </c>
      <c r="AY144" s="132" t="e">
        <f t="shared" ca="1" si="52"/>
        <v>#N/A</v>
      </c>
      <c r="AZ144" s="132" t="e">
        <f t="shared" ca="1" si="52"/>
        <v>#N/A</v>
      </c>
      <c r="BA144" s="132" t="e">
        <f t="shared" ca="1" si="52"/>
        <v>#N/A</v>
      </c>
      <c r="BB144" s="132" t="e">
        <f t="shared" ca="1" si="52"/>
        <v>#N/A</v>
      </c>
      <c r="BC144" s="132" t="e">
        <f t="shared" ca="1" si="52"/>
        <v>#N/A</v>
      </c>
      <c r="BD144" s="132" t="e">
        <f t="shared" ca="1" si="52"/>
        <v>#N/A</v>
      </c>
      <c r="BE144" s="132" t="e">
        <f t="shared" ca="1" si="52"/>
        <v>#N/A</v>
      </c>
    </row>
    <row r="145" spans="1:57" ht="18" hidden="1" customHeight="1">
      <c r="A145" s="619"/>
      <c r="B145" s="439" t="s">
        <v>189</v>
      </c>
      <c r="C145" s="440"/>
      <c r="D145" s="301"/>
      <c r="E145" s="301"/>
      <c r="F145" s="301"/>
      <c r="G145" s="301"/>
      <c r="H145" s="301"/>
      <c r="I145" s="301"/>
      <c r="J145" s="301"/>
      <c r="K145" s="301"/>
      <c r="L145" s="301"/>
      <c r="M145" s="301"/>
      <c r="N145" s="301"/>
      <c r="O145" s="301"/>
      <c r="P145" s="301"/>
      <c r="Q145" s="301"/>
      <c r="R145" s="301"/>
      <c r="S145" s="132" t="e">
        <f t="shared" ref="S145:BE145" ca="1" si="53">IF(S143="",NA(),IF(S142="",NA(),IF(OFFSET(S142,0,$I$31*(-1))="",NA(),S142-OFFSET(S142,0,$I$31*(-1))+S143)))</f>
        <v>#N/A</v>
      </c>
      <c r="T145" s="237" t="e">
        <f t="shared" ca="1" si="53"/>
        <v>#N/A</v>
      </c>
      <c r="U145" s="132" t="e">
        <f t="shared" ca="1" si="53"/>
        <v>#N/A</v>
      </c>
      <c r="V145" s="132" t="e">
        <f t="shared" ca="1" si="53"/>
        <v>#N/A</v>
      </c>
      <c r="W145" s="132" t="e">
        <f ca="1">IF(W143="",NA(),IF(W142="",NA(),IF(OFFSET(W142,0,$I$31*(-1))="",NA(),W142-OFFSET(W142,0,$I$31*(-1))+W143)))</f>
        <v>#N/A</v>
      </c>
      <c r="X145" s="132" t="e">
        <f t="shared" ca="1" si="53"/>
        <v>#N/A</v>
      </c>
      <c r="Y145" s="132" t="e">
        <f t="shared" ca="1" si="53"/>
        <v>#N/A</v>
      </c>
      <c r="Z145" s="132" t="e">
        <f t="shared" ca="1" si="53"/>
        <v>#N/A</v>
      </c>
      <c r="AA145" s="132" t="e">
        <f ca="1">IF(AA143="",NA(),IF(AA142="",NA(),IF(OFFSET(AA142,0,$I$31*(-1))="",NA(),AA142-OFFSET(AA142,0,$I$31*(-1))+AA143)))</f>
        <v>#N/A</v>
      </c>
      <c r="AB145" s="132" t="e">
        <f t="shared" ca="1" si="53"/>
        <v>#N/A</v>
      </c>
      <c r="AC145" s="132" t="e">
        <f t="shared" ca="1" si="53"/>
        <v>#N/A</v>
      </c>
      <c r="AD145" s="132" t="e">
        <f t="shared" ca="1" si="53"/>
        <v>#N/A</v>
      </c>
      <c r="AE145" s="132" t="e">
        <f t="shared" ca="1" si="53"/>
        <v>#N/A</v>
      </c>
      <c r="AF145" s="132" t="e">
        <f t="shared" ca="1" si="53"/>
        <v>#N/A</v>
      </c>
      <c r="AG145" s="132" t="e">
        <f t="shared" ca="1" si="53"/>
        <v>#N/A</v>
      </c>
      <c r="AH145" s="132" t="e">
        <f t="shared" ca="1" si="53"/>
        <v>#N/A</v>
      </c>
      <c r="AI145" s="132" t="e">
        <f t="shared" ca="1" si="53"/>
        <v>#N/A</v>
      </c>
      <c r="AJ145" s="132" t="e">
        <f t="shared" ca="1" si="53"/>
        <v>#N/A</v>
      </c>
      <c r="AK145" s="132" t="e">
        <f t="shared" ca="1" si="53"/>
        <v>#N/A</v>
      </c>
      <c r="AL145" s="132" t="e">
        <f t="shared" ca="1" si="53"/>
        <v>#N/A</v>
      </c>
      <c r="AM145" s="132" t="e">
        <f t="shared" ca="1" si="53"/>
        <v>#N/A</v>
      </c>
      <c r="AN145" s="132" t="e">
        <f t="shared" ca="1" si="53"/>
        <v>#N/A</v>
      </c>
      <c r="AO145" s="132" t="e">
        <f t="shared" ca="1" si="53"/>
        <v>#N/A</v>
      </c>
      <c r="AP145" s="132" t="e">
        <f t="shared" ca="1" si="53"/>
        <v>#N/A</v>
      </c>
      <c r="AQ145" s="132" t="e">
        <f t="shared" ca="1" si="53"/>
        <v>#N/A</v>
      </c>
      <c r="AR145" s="132" t="e">
        <f t="shared" ca="1" si="53"/>
        <v>#N/A</v>
      </c>
      <c r="AS145" s="132" t="e">
        <f t="shared" ca="1" si="53"/>
        <v>#N/A</v>
      </c>
      <c r="AT145" s="132" t="e">
        <f t="shared" ca="1" si="53"/>
        <v>#N/A</v>
      </c>
      <c r="AU145" s="132" t="e">
        <f t="shared" ca="1" si="53"/>
        <v>#N/A</v>
      </c>
      <c r="AV145" s="132" t="e">
        <f t="shared" ca="1" si="53"/>
        <v>#N/A</v>
      </c>
      <c r="AW145" s="132" t="e">
        <f t="shared" ca="1" si="53"/>
        <v>#N/A</v>
      </c>
      <c r="AX145" s="132" t="e">
        <f t="shared" ca="1" si="53"/>
        <v>#N/A</v>
      </c>
      <c r="AY145" s="132" t="e">
        <f t="shared" ca="1" si="53"/>
        <v>#N/A</v>
      </c>
      <c r="AZ145" s="132" t="e">
        <f t="shared" ca="1" si="53"/>
        <v>#N/A</v>
      </c>
      <c r="BA145" s="132" t="e">
        <f t="shared" ca="1" si="53"/>
        <v>#N/A</v>
      </c>
      <c r="BB145" s="132" t="e">
        <f t="shared" ca="1" si="53"/>
        <v>#N/A</v>
      </c>
      <c r="BC145" s="132" t="e">
        <f t="shared" ca="1" si="53"/>
        <v>#N/A</v>
      </c>
      <c r="BD145" s="132" t="e">
        <f t="shared" ca="1" si="53"/>
        <v>#N/A</v>
      </c>
      <c r="BE145" s="132" t="e">
        <f t="shared" ca="1" si="53"/>
        <v>#N/A</v>
      </c>
    </row>
    <row r="146" spans="1:57" ht="18" hidden="1" customHeight="1">
      <c r="A146" s="619"/>
      <c r="B146" s="620" t="s">
        <v>146</v>
      </c>
      <c r="C146" s="621"/>
      <c r="D146" s="301"/>
      <c r="E146" s="301"/>
      <c r="F146" s="301"/>
      <c r="G146" s="301"/>
      <c r="H146" s="301"/>
      <c r="I146" s="301"/>
      <c r="J146" s="301"/>
      <c r="K146" s="301"/>
      <c r="L146" s="301"/>
      <c r="M146" s="301"/>
      <c r="N146" s="301"/>
      <c r="O146" s="301"/>
      <c r="P146" s="301"/>
      <c r="Q146" s="301"/>
      <c r="R146" s="300"/>
      <c r="S146" s="132" t="e">
        <f t="shared" ref="S146:BE146" si="54">IF(S133="",NA(),IF(S3&lt;=$B$136,S133*$D$139/100,IF(S3&lt;=$C$136,S133*$E$139/100,IF(S3&lt;=$D$136,S133*$F$139/100,IF(S3&lt;=$E$136,S133*$G$139/100,IF(S3&lt;=$F$136,S133*$H$139/100,IF(S3&lt;=$G$136,S133*$I$139/100,IF(S3&lt;=$H$136,S133*$J$139/100,IF(S3&lt;=$I$136,S133*$K$139/100,IF(S3&lt;=$J$136,S133*$L$139/100,IF(S3&lt;=$K$136,S133*$M$139/100,S133*$N$139/100)))))))))))</f>
        <v>#N/A</v>
      </c>
      <c r="T146" s="246" t="e">
        <f t="shared" si="54"/>
        <v>#N/A</v>
      </c>
      <c r="U146" s="132" t="e">
        <f t="shared" si="54"/>
        <v>#N/A</v>
      </c>
      <c r="V146" s="132" t="e">
        <f t="shared" si="54"/>
        <v>#N/A</v>
      </c>
      <c r="W146" s="132" t="e">
        <f t="shared" si="54"/>
        <v>#N/A</v>
      </c>
      <c r="X146" s="132" t="e">
        <f t="shared" si="54"/>
        <v>#N/A</v>
      </c>
      <c r="Y146" s="132" t="e">
        <f t="shared" si="54"/>
        <v>#N/A</v>
      </c>
      <c r="Z146" s="132" t="e">
        <f t="shared" si="54"/>
        <v>#N/A</v>
      </c>
      <c r="AA146" s="132" t="e">
        <f t="shared" si="54"/>
        <v>#N/A</v>
      </c>
      <c r="AB146" s="132" t="e">
        <f t="shared" si="54"/>
        <v>#N/A</v>
      </c>
      <c r="AC146" s="132" t="e">
        <f t="shared" si="54"/>
        <v>#N/A</v>
      </c>
      <c r="AD146" s="132" t="e">
        <f t="shared" si="54"/>
        <v>#N/A</v>
      </c>
      <c r="AE146" s="132" t="e">
        <f t="shared" si="54"/>
        <v>#N/A</v>
      </c>
      <c r="AF146" s="132" t="e">
        <f t="shared" si="54"/>
        <v>#N/A</v>
      </c>
      <c r="AG146" s="132" t="e">
        <f t="shared" si="54"/>
        <v>#N/A</v>
      </c>
      <c r="AH146" s="132" t="e">
        <f t="shared" si="54"/>
        <v>#N/A</v>
      </c>
      <c r="AI146" s="132" t="e">
        <f t="shared" si="54"/>
        <v>#N/A</v>
      </c>
      <c r="AJ146" s="132" t="e">
        <f t="shared" si="54"/>
        <v>#N/A</v>
      </c>
      <c r="AK146" s="132" t="e">
        <f t="shared" si="54"/>
        <v>#N/A</v>
      </c>
      <c r="AL146" s="132" t="e">
        <f t="shared" si="54"/>
        <v>#N/A</v>
      </c>
      <c r="AM146" s="132" t="e">
        <f t="shared" si="54"/>
        <v>#N/A</v>
      </c>
      <c r="AN146" s="132" t="e">
        <f t="shared" si="54"/>
        <v>#N/A</v>
      </c>
      <c r="AO146" s="132" t="e">
        <f t="shared" si="54"/>
        <v>#N/A</v>
      </c>
      <c r="AP146" s="132" t="e">
        <f t="shared" si="54"/>
        <v>#N/A</v>
      </c>
      <c r="AQ146" s="132" t="e">
        <f t="shared" si="54"/>
        <v>#N/A</v>
      </c>
      <c r="AR146" s="132" t="e">
        <f t="shared" si="54"/>
        <v>#N/A</v>
      </c>
      <c r="AS146" s="132" t="e">
        <f t="shared" si="54"/>
        <v>#N/A</v>
      </c>
      <c r="AT146" s="132" t="e">
        <f t="shared" si="54"/>
        <v>#N/A</v>
      </c>
      <c r="AU146" s="132" t="e">
        <f t="shared" si="54"/>
        <v>#N/A</v>
      </c>
      <c r="AV146" s="132" t="e">
        <f t="shared" si="54"/>
        <v>#N/A</v>
      </c>
      <c r="AW146" s="132" t="e">
        <f t="shared" si="54"/>
        <v>#N/A</v>
      </c>
      <c r="AX146" s="132" t="e">
        <f t="shared" si="54"/>
        <v>#N/A</v>
      </c>
      <c r="AY146" s="132" t="e">
        <f t="shared" si="54"/>
        <v>#N/A</v>
      </c>
      <c r="AZ146" s="132" t="e">
        <f t="shared" si="54"/>
        <v>#N/A</v>
      </c>
      <c r="BA146" s="132" t="e">
        <f t="shared" si="54"/>
        <v>#N/A</v>
      </c>
      <c r="BB146" s="238" t="e">
        <f t="shared" si="54"/>
        <v>#N/A</v>
      </c>
      <c r="BC146" s="133" t="e">
        <f t="shared" si="54"/>
        <v>#N/A</v>
      </c>
      <c r="BD146" s="133" t="e">
        <f t="shared" si="54"/>
        <v>#N/A</v>
      </c>
      <c r="BE146" s="133" t="e">
        <f t="shared" si="54"/>
        <v>#N/A</v>
      </c>
    </row>
    <row r="147" spans="1:57" ht="18" hidden="1" customHeight="1">
      <c r="A147" s="619" t="s">
        <v>195</v>
      </c>
      <c r="B147" s="439" t="s">
        <v>187</v>
      </c>
      <c r="C147" s="439"/>
      <c r="D147" s="301"/>
      <c r="E147" s="301"/>
      <c r="F147" s="301"/>
      <c r="G147" s="301"/>
      <c r="H147" s="301"/>
      <c r="I147" s="301"/>
      <c r="J147" s="301"/>
      <c r="K147" s="301"/>
      <c r="L147" s="301"/>
      <c r="M147" s="301"/>
      <c r="N147" s="301"/>
      <c r="O147" s="301"/>
      <c r="P147" s="301"/>
      <c r="Q147" s="301"/>
      <c r="R147" s="300"/>
      <c r="S147" s="132" t="e">
        <f t="shared" ref="S147:BE147" ca="1" si="55">IF(S16="",NA(),IF(OFFSET(S16,0,$I$31*(-1))="",NA(),(S16-OFFSET(S16,0,$I$31*(-1)))*1.5848))</f>
        <v>#N/A</v>
      </c>
      <c r="T147" s="132" t="e">
        <f t="shared" ca="1" si="55"/>
        <v>#N/A</v>
      </c>
      <c r="U147" s="132" t="e">
        <f t="shared" ca="1" si="55"/>
        <v>#N/A</v>
      </c>
      <c r="V147" s="132" t="e">
        <f t="shared" ca="1" si="55"/>
        <v>#N/A</v>
      </c>
      <c r="W147" s="132" t="e">
        <f t="shared" ca="1" si="55"/>
        <v>#N/A</v>
      </c>
      <c r="X147" s="132" t="e">
        <f t="shared" ca="1" si="55"/>
        <v>#N/A</v>
      </c>
      <c r="Y147" s="132" t="e">
        <f t="shared" ca="1" si="55"/>
        <v>#N/A</v>
      </c>
      <c r="Z147" s="132" t="e">
        <f t="shared" ca="1" si="55"/>
        <v>#N/A</v>
      </c>
      <c r="AA147" s="132" t="e">
        <f t="shared" ca="1" si="55"/>
        <v>#N/A</v>
      </c>
      <c r="AB147" s="132" t="e">
        <f t="shared" ca="1" si="55"/>
        <v>#N/A</v>
      </c>
      <c r="AC147" s="132" t="e">
        <f t="shared" ca="1" si="55"/>
        <v>#N/A</v>
      </c>
      <c r="AD147" s="132" t="e">
        <f t="shared" ca="1" si="55"/>
        <v>#N/A</v>
      </c>
      <c r="AE147" s="132" t="e">
        <f t="shared" ca="1" si="55"/>
        <v>#N/A</v>
      </c>
      <c r="AF147" s="132" t="e">
        <f t="shared" ca="1" si="55"/>
        <v>#N/A</v>
      </c>
      <c r="AG147" s="132" t="e">
        <f t="shared" ca="1" si="55"/>
        <v>#N/A</v>
      </c>
      <c r="AH147" s="132" t="e">
        <f t="shared" ca="1" si="55"/>
        <v>#N/A</v>
      </c>
      <c r="AI147" s="132" t="e">
        <f t="shared" ca="1" si="55"/>
        <v>#N/A</v>
      </c>
      <c r="AJ147" s="132" t="e">
        <f t="shared" ca="1" si="55"/>
        <v>#N/A</v>
      </c>
      <c r="AK147" s="132" t="e">
        <f t="shared" ca="1" si="55"/>
        <v>#N/A</v>
      </c>
      <c r="AL147" s="132" t="e">
        <f t="shared" ca="1" si="55"/>
        <v>#N/A</v>
      </c>
      <c r="AM147" s="132" t="e">
        <f t="shared" ca="1" si="55"/>
        <v>#N/A</v>
      </c>
      <c r="AN147" s="132" t="e">
        <f t="shared" ca="1" si="55"/>
        <v>#N/A</v>
      </c>
      <c r="AO147" s="132" t="e">
        <f t="shared" ca="1" si="55"/>
        <v>#N/A</v>
      </c>
      <c r="AP147" s="132" t="e">
        <f t="shared" ca="1" si="55"/>
        <v>#N/A</v>
      </c>
      <c r="AQ147" s="132" t="e">
        <f t="shared" ca="1" si="55"/>
        <v>#N/A</v>
      </c>
      <c r="AR147" s="132" t="e">
        <f t="shared" ca="1" si="55"/>
        <v>#N/A</v>
      </c>
      <c r="AS147" s="132" t="e">
        <f t="shared" ca="1" si="55"/>
        <v>#N/A</v>
      </c>
      <c r="AT147" s="132" t="e">
        <f t="shared" ca="1" si="55"/>
        <v>#N/A</v>
      </c>
      <c r="AU147" s="132" t="e">
        <f t="shared" ca="1" si="55"/>
        <v>#N/A</v>
      </c>
      <c r="AV147" s="132" t="e">
        <f t="shared" ca="1" si="55"/>
        <v>#N/A</v>
      </c>
      <c r="AW147" s="132" t="e">
        <f t="shared" ca="1" si="55"/>
        <v>#N/A</v>
      </c>
      <c r="AX147" s="132" t="e">
        <f t="shared" ca="1" si="55"/>
        <v>#N/A</v>
      </c>
      <c r="AY147" s="132" t="e">
        <f t="shared" ca="1" si="55"/>
        <v>#N/A</v>
      </c>
      <c r="AZ147" s="132" t="e">
        <f t="shared" ca="1" si="55"/>
        <v>#N/A</v>
      </c>
      <c r="BA147" s="132" t="e">
        <f t="shared" ca="1" si="55"/>
        <v>#N/A</v>
      </c>
      <c r="BB147" s="132" t="e">
        <f t="shared" ca="1" si="55"/>
        <v>#N/A</v>
      </c>
      <c r="BC147" s="132" t="e">
        <f t="shared" ca="1" si="55"/>
        <v>#N/A</v>
      </c>
      <c r="BD147" s="132" t="e">
        <f t="shared" ca="1" si="55"/>
        <v>#N/A</v>
      </c>
      <c r="BE147" s="132" t="e">
        <f t="shared" ca="1" si="55"/>
        <v>#N/A</v>
      </c>
    </row>
    <row r="148" spans="1:57" ht="18" hidden="1" customHeight="1">
      <c r="A148" s="619"/>
      <c r="B148" s="439" t="s">
        <v>188</v>
      </c>
      <c r="C148" s="439"/>
      <c r="D148" s="301"/>
      <c r="E148" s="301"/>
      <c r="F148" s="301"/>
      <c r="G148" s="301"/>
      <c r="H148" s="301"/>
      <c r="I148" s="301"/>
      <c r="J148" s="301"/>
      <c r="K148" s="301"/>
      <c r="L148" s="301"/>
      <c r="M148" s="301"/>
      <c r="N148" s="301"/>
      <c r="O148" s="301"/>
      <c r="P148" s="301"/>
      <c r="Q148" s="301"/>
      <c r="R148" s="300"/>
      <c r="S148" s="132" t="e">
        <f t="shared" ref="S148:BE148" ca="1" si="56">IF(S131="",NA(),IF(OFFSET(S131,0,$I$31*(-1))="",NA(),S131-OFFSET(S131,0,$I$31*(-1))+S147))</f>
        <v>#N/A</v>
      </c>
      <c r="T148" s="132" t="e">
        <f t="shared" ca="1" si="56"/>
        <v>#N/A</v>
      </c>
      <c r="U148" s="132" t="e">
        <f ca="1">IF(U131="",NA(),IF(OFFSET(U131,0,$I$31*(-1))="",NA(),U131-OFFSET(U131,0,$I$31*(-1))+U147))</f>
        <v>#N/A</v>
      </c>
      <c r="V148" s="132" t="e">
        <f t="shared" ca="1" si="56"/>
        <v>#N/A</v>
      </c>
      <c r="W148" s="132" t="e">
        <f ca="1">IF(W131="",NA(),IF(OFFSET(W131,0,$I$31*(-1))="",NA(),W131-OFFSET(W131,0,$I$31*(-1))+W147))</f>
        <v>#N/A</v>
      </c>
      <c r="X148" s="132" t="e">
        <f t="shared" ca="1" si="56"/>
        <v>#N/A</v>
      </c>
      <c r="Y148" s="132" t="e">
        <f t="shared" ca="1" si="56"/>
        <v>#N/A</v>
      </c>
      <c r="Z148" s="132" t="e">
        <f t="shared" ca="1" si="56"/>
        <v>#N/A</v>
      </c>
      <c r="AA148" s="132" t="e">
        <f ca="1">IF(AA131="",NA(),IF(OFFSET(AA131,0,$I$31*(-1))="",NA(),AA131-OFFSET(AA131,0,$I$31*(-1))+AA147))</f>
        <v>#N/A</v>
      </c>
      <c r="AB148" s="132" t="e">
        <f t="shared" ca="1" si="56"/>
        <v>#N/A</v>
      </c>
      <c r="AC148" s="132" t="e">
        <f t="shared" ca="1" si="56"/>
        <v>#N/A</v>
      </c>
      <c r="AD148" s="132" t="e">
        <f t="shared" ca="1" si="56"/>
        <v>#N/A</v>
      </c>
      <c r="AE148" s="132" t="e">
        <f t="shared" ca="1" si="56"/>
        <v>#N/A</v>
      </c>
      <c r="AF148" s="132" t="e">
        <f t="shared" ca="1" si="56"/>
        <v>#N/A</v>
      </c>
      <c r="AG148" s="132" t="e">
        <f t="shared" ca="1" si="56"/>
        <v>#N/A</v>
      </c>
      <c r="AH148" s="132" t="e">
        <f t="shared" ca="1" si="56"/>
        <v>#N/A</v>
      </c>
      <c r="AI148" s="132" t="e">
        <f t="shared" ca="1" si="56"/>
        <v>#N/A</v>
      </c>
      <c r="AJ148" s="132" t="e">
        <f t="shared" ca="1" si="56"/>
        <v>#N/A</v>
      </c>
      <c r="AK148" s="132" t="e">
        <f t="shared" ca="1" si="56"/>
        <v>#N/A</v>
      </c>
      <c r="AL148" s="132" t="e">
        <f t="shared" ca="1" si="56"/>
        <v>#N/A</v>
      </c>
      <c r="AM148" s="132" t="e">
        <f t="shared" ca="1" si="56"/>
        <v>#N/A</v>
      </c>
      <c r="AN148" s="132" t="e">
        <f t="shared" ca="1" si="56"/>
        <v>#N/A</v>
      </c>
      <c r="AO148" s="132" t="e">
        <f t="shared" ca="1" si="56"/>
        <v>#N/A</v>
      </c>
      <c r="AP148" s="132" t="e">
        <f t="shared" ca="1" si="56"/>
        <v>#N/A</v>
      </c>
      <c r="AQ148" s="132" t="e">
        <f t="shared" ca="1" si="56"/>
        <v>#N/A</v>
      </c>
      <c r="AR148" s="132" t="e">
        <f t="shared" ca="1" si="56"/>
        <v>#N/A</v>
      </c>
      <c r="AS148" s="132" t="e">
        <f t="shared" ca="1" si="56"/>
        <v>#N/A</v>
      </c>
      <c r="AT148" s="132" t="e">
        <f t="shared" ca="1" si="56"/>
        <v>#N/A</v>
      </c>
      <c r="AU148" s="132" t="e">
        <f t="shared" ca="1" si="56"/>
        <v>#N/A</v>
      </c>
      <c r="AV148" s="132" t="e">
        <f t="shared" ca="1" si="56"/>
        <v>#N/A</v>
      </c>
      <c r="AW148" s="132" t="e">
        <f t="shared" ca="1" si="56"/>
        <v>#N/A</v>
      </c>
      <c r="AX148" s="132" t="e">
        <f t="shared" ca="1" si="56"/>
        <v>#N/A</v>
      </c>
      <c r="AY148" s="132" t="e">
        <f t="shared" ca="1" si="56"/>
        <v>#N/A</v>
      </c>
      <c r="AZ148" s="132" t="e">
        <f t="shared" ca="1" si="56"/>
        <v>#N/A</v>
      </c>
      <c r="BA148" s="132" t="e">
        <f t="shared" ca="1" si="56"/>
        <v>#N/A</v>
      </c>
      <c r="BB148" s="132" t="e">
        <f t="shared" ca="1" si="56"/>
        <v>#N/A</v>
      </c>
      <c r="BC148" s="132" t="e">
        <f t="shared" ca="1" si="56"/>
        <v>#N/A</v>
      </c>
      <c r="BD148" s="132" t="e">
        <f t="shared" ca="1" si="56"/>
        <v>#N/A</v>
      </c>
      <c r="BE148" s="132" t="e">
        <f t="shared" ca="1" si="56"/>
        <v>#N/A</v>
      </c>
    </row>
    <row r="149" spans="1:57" ht="18" hidden="1" customHeight="1">
      <c r="A149" s="619"/>
      <c r="B149" s="439" t="s">
        <v>189</v>
      </c>
      <c r="C149" s="439"/>
      <c r="D149" s="301"/>
      <c r="E149" s="301"/>
      <c r="F149" s="301"/>
      <c r="G149" s="301"/>
      <c r="H149" s="301"/>
      <c r="I149" s="301"/>
      <c r="J149" s="301"/>
      <c r="K149" s="301"/>
      <c r="L149" s="301"/>
      <c r="M149" s="301"/>
      <c r="N149" s="301"/>
      <c r="O149" s="301"/>
      <c r="P149" s="301"/>
      <c r="Q149" s="301"/>
      <c r="R149" s="300"/>
      <c r="S149" s="132" t="e">
        <f t="shared" ref="S149:BE149" ca="1" si="57">IF(S147="",NA(),IF(S19="",NA(),IF(OFFSET(S19,0,$I$31*(-1))="",NA(),S19-OFFSET(S19,0,$I$31*(-1))+S147)))</f>
        <v>#N/A</v>
      </c>
      <c r="T149" s="132" t="e">
        <f t="shared" ca="1" si="57"/>
        <v>#N/A</v>
      </c>
      <c r="U149" s="132" t="e">
        <f t="shared" ca="1" si="57"/>
        <v>#N/A</v>
      </c>
      <c r="V149" s="132" t="e">
        <f t="shared" ca="1" si="57"/>
        <v>#N/A</v>
      </c>
      <c r="W149" s="132" t="e">
        <f t="shared" ca="1" si="57"/>
        <v>#N/A</v>
      </c>
      <c r="X149" s="132" t="e">
        <f t="shared" ca="1" si="57"/>
        <v>#N/A</v>
      </c>
      <c r="Y149" s="132" t="e">
        <f t="shared" ca="1" si="57"/>
        <v>#N/A</v>
      </c>
      <c r="Z149" s="132" t="e">
        <f t="shared" ca="1" si="57"/>
        <v>#N/A</v>
      </c>
      <c r="AA149" s="132" t="e">
        <f t="shared" ca="1" si="57"/>
        <v>#N/A</v>
      </c>
      <c r="AB149" s="132" t="e">
        <f t="shared" ca="1" si="57"/>
        <v>#N/A</v>
      </c>
      <c r="AC149" s="132" t="e">
        <f t="shared" ca="1" si="57"/>
        <v>#N/A</v>
      </c>
      <c r="AD149" s="132" t="e">
        <f t="shared" ca="1" si="57"/>
        <v>#N/A</v>
      </c>
      <c r="AE149" s="132" t="e">
        <f t="shared" ca="1" si="57"/>
        <v>#N/A</v>
      </c>
      <c r="AF149" s="132" t="e">
        <f t="shared" ca="1" si="57"/>
        <v>#N/A</v>
      </c>
      <c r="AG149" s="132" t="e">
        <f t="shared" ca="1" si="57"/>
        <v>#N/A</v>
      </c>
      <c r="AH149" s="132" t="e">
        <f t="shared" ca="1" si="57"/>
        <v>#N/A</v>
      </c>
      <c r="AI149" s="132" t="e">
        <f t="shared" ca="1" si="57"/>
        <v>#N/A</v>
      </c>
      <c r="AJ149" s="132" t="e">
        <f t="shared" ca="1" si="57"/>
        <v>#N/A</v>
      </c>
      <c r="AK149" s="132" t="e">
        <f t="shared" ca="1" si="57"/>
        <v>#N/A</v>
      </c>
      <c r="AL149" s="132" t="e">
        <f t="shared" ca="1" si="57"/>
        <v>#N/A</v>
      </c>
      <c r="AM149" s="132" t="e">
        <f t="shared" ca="1" si="57"/>
        <v>#N/A</v>
      </c>
      <c r="AN149" s="132" t="e">
        <f t="shared" ca="1" si="57"/>
        <v>#N/A</v>
      </c>
      <c r="AO149" s="132" t="e">
        <f t="shared" ca="1" si="57"/>
        <v>#N/A</v>
      </c>
      <c r="AP149" s="132" t="e">
        <f t="shared" ca="1" si="57"/>
        <v>#N/A</v>
      </c>
      <c r="AQ149" s="132" t="e">
        <f t="shared" ca="1" si="57"/>
        <v>#N/A</v>
      </c>
      <c r="AR149" s="132" t="e">
        <f t="shared" ca="1" si="57"/>
        <v>#N/A</v>
      </c>
      <c r="AS149" s="132" t="e">
        <f t="shared" ca="1" si="57"/>
        <v>#N/A</v>
      </c>
      <c r="AT149" s="132" t="e">
        <f t="shared" ca="1" si="57"/>
        <v>#N/A</v>
      </c>
      <c r="AU149" s="132" t="e">
        <f t="shared" ca="1" si="57"/>
        <v>#N/A</v>
      </c>
      <c r="AV149" s="132" t="e">
        <f t="shared" ca="1" si="57"/>
        <v>#N/A</v>
      </c>
      <c r="AW149" s="132" t="e">
        <f t="shared" ca="1" si="57"/>
        <v>#N/A</v>
      </c>
      <c r="AX149" s="132" t="e">
        <f t="shared" ca="1" si="57"/>
        <v>#N/A</v>
      </c>
      <c r="AY149" s="132" t="e">
        <f t="shared" ca="1" si="57"/>
        <v>#N/A</v>
      </c>
      <c r="AZ149" s="132" t="e">
        <f t="shared" ca="1" si="57"/>
        <v>#N/A</v>
      </c>
      <c r="BA149" s="132" t="e">
        <f t="shared" ca="1" si="57"/>
        <v>#N/A</v>
      </c>
      <c r="BB149" s="132" t="e">
        <f t="shared" ca="1" si="57"/>
        <v>#N/A</v>
      </c>
      <c r="BC149" s="132" t="e">
        <f t="shared" ca="1" si="57"/>
        <v>#N/A</v>
      </c>
      <c r="BD149" s="132" t="e">
        <f t="shared" ca="1" si="57"/>
        <v>#N/A</v>
      </c>
      <c r="BE149" s="132" t="e">
        <f t="shared" ca="1" si="57"/>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99999999999999" hidden="1" customHeight="1">
      <c r="B153" s="155" t="s">
        <v>205</v>
      </c>
      <c r="H153" s="156" t="e">
        <f t="array" ref="H153">INDEX(S15:BE16,2,MATCH(MIN(IF(ISNUMBER(S15:BE15),S15:BE15)),S15:BE15,0))</f>
        <v>#N/A</v>
      </c>
    </row>
    <row r="154" spans="1:57" ht="19.399999999999999" hidden="1" customHeight="1">
      <c r="B154" s="155"/>
      <c r="H154" s="156"/>
    </row>
    <row r="155" spans="1:57" ht="19.399999999999999" hidden="1" customHeight="1">
      <c r="A155" t="s">
        <v>211</v>
      </c>
      <c r="B155" s="155"/>
      <c r="H155" s="156"/>
    </row>
    <row r="156" spans="1:57" ht="19.399999999999999" hidden="1" customHeight="1">
      <c r="A156" s="622" t="s">
        <v>207</v>
      </c>
      <c r="B156" s="622"/>
      <c r="C156" s="622"/>
      <c r="D156" s="622"/>
      <c r="E156" s="622"/>
      <c r="F156" s="623">
        <f t="array" ref="F156">MAX(IF(ISNUMBER(S14:BE14),S14:BE14))</f>
        <v>0</v>
      </c>
      <c r="G156" s="623"/>
      <c r="H156" s="623"/>
      <c r="I156" s="623"/>
      <c r="J156" s="623"/>
    </row>
    <row r="157" spans="1:57" ht="19.399999999999999" hidden="1" customHeight="1">
      <c r="A157" s="622" t="s">
        <v>192</v>
      </c>
      <c r="B157" s="622"/>
      <c r="C157" s="622"/>
      <c r="D157" s="622"/>
      <c r="E157" s="622"/>
      <c r="F157" s="159" t="e">
        <f t="array" ref="F157">INDEX(S3:BE14,1,MATCH(MAX(IF(ISNUMBER(S14:BE14),S14:BE14)),S14:BE14,0))</f>
        <v>#N/A</v>
      </c>
      <c r="G157" s="160"/>
      <c r="H157" s="160"/>
      <c r="I157" s="160"/>
      <c r="J157" s="161"/>
    </row>
    <row r="158" spans="1:57" ht="19.399999999999999" hidden="1" customHeight="1">
      <c r="B158" s="155"/>
      <c r="H158" s="156"/>
    </row>
    <row r="159" spans="1:57" ht="19.399999999999999" hidden="1" customHeight="1">
      <c r="A159" s="622" t="s">
        <v>210</v>
      </c>
      <c r="B159" s="622"/>
      <c r="C159" s="622"/>
      <c r="D159" s="622"/>
      <c r="E159" s="622"/>
      <c r="F159" s="623">
        <f t="array" ref="F159">MAX(IF(ISNUMBER(S130:BE130),S130:BE130))</f>
        <v>0</v>
      </c>
      <c r="G159" s="623"/>
      <c r="H159" s="623"/>
      <c r="I159" s="623"/>
      <c r="J159" s="623"/>
    </row>
    <row r="160" spans="1:57" ht="19.399999999999999" hidden="1" customHeight="1">
      <c r="A160" s="622" t="s">
        <v>151</v>
      </c>
      <c r="B160" s="622"/>
      <c r="C160" s="622"/>
      <c r="D160" s="622"/>
      <c r="E160" s="622"/>
      <c r="F160" s="159" t="e">
        <f t="array" ref="F160">INDEX(S3:BE130,1,MATCH(MAX(IF(ISNUMBER(S130:BE130),S130:BE130)),S130:BE130,0))</f>
        <v>#N/A</v>
      </c>
      <c r="G160" s="159"/>
      <c r="H160" s="159"/>
      <c r="I160" s="159"/>
      <c r="J160" s="159"/>
    </row>
    <row r="161" spans="1:57" ht="19.399999999999999"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13" t="s">
        <v>125</v>
      </c>
      <c r="B163" s="1013"/>
      <c r="C163" s="616"/>
      <c r="D163" s="66" t="e">
        <f t="shared" ref="D163:AI163" si="58">IF(D14="",IF(D15="",NA(),D15/-10),D14)</f>
        <v>#N/A</v>
      </c>
      <c r="E163" s="66" t="e">
        <f t="shared" si="58"/>
        <v>#N/A</v>
      </c>
      <c r="F163" s="87" t="e">
        <f t="shared" si="58"/>
        <v>#N/A</v>
      </c>
      <c r="G163" s="87" t="e">
        <f t="shared" si="58"/>
        <v>#N/A</v>
      </c>
      <c r="H163" s="87" t="e">
        <f t="shared" si="58"/>
        <v>#N/A</v>
      </c>
      <c r="I163" s="87" t="e">
        <f t="shared" si="58"/>
        <v>#N/A</v>
      </c>
      <c r="J163" s="87" t="e">
        <f t="shared" si="58"/>
        <v>#N/A</v>
      </c>
      <c r="K163" s="87" t="e">
        <f t="shared" si="58"/>
        <v>#N/A</v>
      </c>
      <c r="L163" s="87" t="e">
        <f t="shared" si="58"/>
        <v>#N/A</v>
      </c>
      <c r="M163" s="87" t="e">
        <f t="shared" si="58"/>
        <v>#N/A</v>
      </c>
      <c r="N163" s="87" t="e">
        <f t="shared" si="58"/>
        <v>#N/A</v>
      </c>
      <c r="O163" s="87" t="e">
        <f t="shared" si="58"/>
        <v>#N/A</v>
      </c>
      <c r="P163" s="87" t="e">
        <f t="shared" si="58"/>
        <v>#N/A</v>
      </c>
      <c r="Q163" s="87" t="e">
        <f t="shared" si="58"/>
        <v>#N/A</v>
      </c>
      <c r="R163" s="66" t="e">
        <f t="shared" si="58"/>
        <v>#N/A</v>
      </c>
      <c r="S163" s="66" t="e">
        <f t="shared" si="58"/>
        <v>#N/A</v>
      </c>
      <c r="T163" s="302" t="e">
        <f t="shared" si="58"/>
        <v>#N/A</v>
      </c>
      <c r="U163" s="302" t="e">
        <f t="shared" si="58"/>
        <v>#N/A</v>
      </c>
      <c r="V163" s="302" t="e">
        <f t="shared" si="58"/>
        <v>#N/A</v>
      </c>
      <c r="W163" s="302" t="e">
        <f t="shared" si="58"/>
        <v>#N/A</v>
      </c>
      <c r="X163" s="302" t="e">
        <f t="shared" si="58"/>
        <v>#N/A</v>
      </c>
      <c r="Y163" s="302" t="e">
        <f t="shared" si="58"/>
        <v>#N/A</v>
      </c>
      <c r="Z163" s="302" t="e">
        <f t="shared" si="58"/>
        <v>#N/A</v>
      </c>
      <c r="AA163" s="302" t="e">
        <f t="shared" si="58"/>
        <v>#N/A</v>
      </c>
      <c r="AB163" s="302" t="e">
        <f t="shared" si="58"/>
        <v>#N/A</v>
      </c>
      <c r="AC163" s="302" t="e">
        <f t="shared" si="58"/>
        <v>#N/A</v>
      </c>
      <c r="AD163" s="302" t="e">
        <f t="shared" si="58"/>
        <v>#N/A</v>
      </c>
      <c r="AE163" s="302" t="e">
        <f t="shared" si="58"/>
        <v>#N/A</v>
      </c>
      <c r="AF163" s="302" t="e">
        <f t="shared" si="58"/>
        <v>#N/A</v>
      </c>
      <c r="AG163" s="302" t="e">
        <f t="shared" si="58"/>
        <v>#N/A</v>
      </c>
      <c r="AH163" s="302" t="e">
        <f t="shared" si="58"/>
        <v>#N/A</v>
      </c>
      <c r="AI163" s="302" t="e">
        <f t="shared" si="58"/>
        <v>#N/A</v>
      </c>
      <c r="AJ163" s="302" t="e">
        <f t="shared" ref="AJ163:BE163" si="59">IF(AJ14="",IF(AJ15="",NA(),AJ15/-10),AJ14)</f>
        <v>#N/A</v>
      </c>
      <c r="AK163" s="302" t="e">
        <f t="shared" si="59"/>
        <v>#N/A</v>
      </c>
      <c r="AL163" s="302" t="e">
        <f t="shared" si="59"/>
        <v>#N/A</v>
      </c>
      <c r="AM163" s="302" t="e">
        <f t="shared" si="59"/>
        <v>#N/A</v>
      </c>
      <c r="AN163" s="302" t="e">
        <f t="shared" si="59"/>
        <v>#N/A</v>
      </c>
      <c r="AO163" s="302" t="e">
        <f t="shared" si="59"/>
        <v>#N/A</v>
      </c>
      <c r="AP163" s="302" t="e">
        <f t="shared" si="59"/>
        <v>#N/A</v>
      </c>
      <c r="AQ163" s="302" t="e">
        <f t="shared" si="59"/>
        <v>#N/A</v>
      </c>
      <c r="AR163" s="302" t="e">
        <f t="shared" si="59"/>
        <v>#N/A</v>
      </c>
      <c r="AS163" s="302" t="e">
        <f t="shared" si="59"/>
        <v>#N/A</v>
      </c>
      <c r="AT163" s="302" t="e">
        <f t="shared" si="59"/>
        <v>#N/A</v>
      </c>
      <c r="AU163" s="302" t="e">
        <f t="shared" si="59"/>
        <v>#N/A</v>
      </c>
      <c r="AV163" s="302" t="e">
        <f t="shared" si="59"/>
        <v>#N/A</v>
      </c>
      <c r="AW163" s="302" t="e">
        <f t="shared" si="59"/>
        <v>#N/A</v>
      </c>
      <c r="AX163" s="302" t="e">
        <f t="shared" si="59"/>
        <v>#N/A</v>
      </c>
      <c r="AY163" s="302" t="e">
        <f t="shared" si="59"/>
        <v>#N/A</v>
      </c>
      <c r="AZ163" s="302" t="e">
        <f t="shared" si="59"/>
        <v>#N/A</v>
      </c>
      <c r="BA163" s="302" t="e">
        <f t="shared" si="59"/>
        <v>#N/A</v>
      </c>
      <c r="BB163" s="302" t="e">
        <f t="shared" si="59"/>
        <v>#N/A</v>
      </c>
      <c r="BC163" s="302" t="e">
        <f t="shared" si="59"/>
        <v>#N/A</v>
      </c>
      <c r="BD163" s="302" t="e">
        <f t="shared" si="59"/>
        <v>#N/A</v>
      </c>
      <c r="BE163" s="302" t="e">
        <f t="shared" si="59"/>
        <v>#N/A</v>
      </c>
    </row>
    <row r="164" spans="1:57" s="3" customFormat="1" ht="40.4" hidden="1" customHeight="1">
      <c r="A164" s="463" t="s">
        <v>126</v>
      </c>
      <c r="B164" s="1011"/>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0" t="s">
        <v>7</v>
      </c>
      <c r="B165" s="465"/>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0" t="s">
        <v>9</v>
      </c>
      <c r="B166" s="465"/>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4" hidden="1" customHeight="1">
      <c r="A167" s="463" t="s">
        <v>127</v>
      </c>
      <c r="B167" s="1011"/>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12" t="s">
        <v>41</v>
      </c>
      <c r="B169" s="1012"/>
      <c r="C169" s="460"/>
      <c r="D169" s="69"/>
      <c r="E169" s="303"/>
      <c r="F169" s="303"/>
      <c r="G169" s="70"/>
      <c r="H169" s="78"/>
      <c r="I169" s="69"/>
      <c r="J169" s="303"/>
      <c r="K169" s="303"/>
      <c r="L169" s="303"/>
      <c r="M169" s="70"/>
      <c r="N169" s="69"/>
      <c r="O169" s="303"/>
      <c r="P169" s="303"/>
      <c r="Q169" s="303"/>
      <c r="R169" s="70"/>
      <c r="S169" s="76" t="e">
        <f t="shared" ref="S169:BE169" si="60">IF(S163="",NA(),S163*(-10))</f>
        <v>#N/A</v>
      </c>
      <c r="T169" s="47" t="e">
        <f t="shared" si="60"/>
        <v>#N/A</v>
      </c>
      <c r="U169" s="47" t="e">
        <f t="shared" si="60"/>
        <v>#N/A</v>
      </c>
      <c r="V169" s="47" t="e">
        <f t="shared" si="60"/>
        <v>#N/A</v>
      </c>
      <c r="W169" s="47" t="e">
        <f t="shared" si="60"/>
        <v>#N/A</v>
      </c>
      <c r="X169" s="47" t="e">
        <f t="shared" si="60"/>
        <v>#N/A</v>
      </c>
      <c r="Y169" s="47" t="e">
        <f t="shared" si="60"/>
        <v>#N/A</v>
      </c>
      <c r="Z169" s="47" t="e">
        <f t="shared" si="60"/>
        <v>#N/A</v>
      </c>
      <c r="AA169" s="47" t="e">
        <f t="shared" si="60"/>
        <v>#N/A</v>
      </c>
      <c r="AB169" s="47" t="e">
        <f t="shared" si="60"/>
        <v>#N/A</v>
      </c>
      <c r="AC169" s="47" t="e">
        <f t="shared" si="60"/>
        <v>#N/A</v>
      </c>
      <c r="AD169" s="47" t="e">
        <f t="shared" si="60"/>
        <v>#N/A</v>
      </c>
      <c r="AE169" s="47" t="e">
        <f t="shared" si="60"/>
        <v>#N/A</v>
      </c>
      <c r="AF169" s="47" t="e">
        <f t="shared" si="60"/>
        <v>#N/A</v>
      </c>
      <c r="AG169" s="47" t="e">
        <f t="shared" si="60"/>
        <v>#N/A</v>
      </c>
      <c r="AH169" s="47" t="e">
        <f t="shared" si="60"/>
        <v>#N/A</v>
      </c>
      <c r="AI169" s="47" t="e">
        <f t="shared" si="60"/>
        <v>#N/A</v>
      </c>
      <c r="AJ169" s="47" t="e">
        <f t="shared" si="60"/>
        <v>#N/A</v>
      </c>
      <c r="AK169" s="47" t="e">
        <f t="shared" si="60"/>
        <v>#N/A</v>
      </c>
      <c r="AL169" s="47" t="e">
        <f t="shared" si="60"/>
        <v>#N/A</v>
      </c>
      <c r="AM169" s="47" t="e">
        <f t="shared" si="60"/>
        <v>#N/A</v>
      </c>
      <c r="AN169" s="47" t="e">
        <f t="shared" si="60"/>
        <v>#N/A</v>
      </c>
      <c r="AO169" s="47" t="e">
        <f t="shared" si="60"/>
        <v>#N/A</v>
      </c>
      <c r="AP169" s="47" t="e">
        <f t="shared" si="60"/>
        <v>#N/A</v>
      </c>
      <c r="AQ169" s="47" t="e">
        <f t="shared" si="60"/>
        <v>#N/A</v>
      </c>
      <c r="AR169" s="47" t="e">
        <f t="shared" si="60"/>
        <v>#N/A</v>
      </c>
      <c r="AS169" s="47" t="e">
        <f t="shared" si="60"/>
        <v>#N/A</v>
      </c>
      <c r="AT169" s="47" t="e">
        <f t="shared" si="60"/>
        <v>#N/A</v>
      </c>
      <c r="AU169" s="47" t="e">
        <f t="shared" si="60"/>
        <v>#N/A</v>
      </c>
      <c r="AV169" s="47" t="e">
        <f t="shared" si="60"/>
        <v>#N/A</v>
      </c>
      <c r="AW169" s="47" t="e">
        <f t="shared" si="60"/>
        <v>#N/A</v>
      </c>
      <c r="AX169" s="47" t="e">
        <f t="shared" si="60"/>
        <v>#N/A</v>
      </c>
      <c r="AY169" s="47" t="e">
        <f t="shared" si="60"/>
        <v>#N/A</v>
      </c>
      <c r="AZ169" s="47" t="e">
        <f t="shared" si="60"/>
        <v>#N/A</v>
      </c>
      <c r="BA169" s="47" t="e">
        <f t="shared" si="60"/>
        <v>#N/A</v>
      </c>
      <c r="BB169" s="47" t="e">
        <f t="shared" si="60"/>
        <v>#N/A</v>
      </c>
      <c r="BC169" s="47" t="e">
        <f t="shared" si="60"/>
        <v>#N/A</v>
      </c>
      <c r="BD169" s="47" t="e">
        <f t="shared" si="60"/>
        <v>#N/A</v>
      </c>
      <c r="BE169" s="77" t="e">
        <f t="shared" si="60"/>
        <v>#N/A</v>
      </c>
    </row>
    <row r="170" spans="1:57" s="5" customFormat="1" ht="40.4" hidden="1" customHeight="1">
      <c r="A170" s="463" t="s">
        <v>128</v>
      </c>
      <c r="B170" s="1011"/>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5" hidden="1" customHeight="1">
      <c r="A172" s="463" t="s">
        <v>129</v>
      </c>
      <c r="B172" s="1011"/>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0" t="s">
        <v>6</v>
      </c>
      <c r="B173" s="465"/>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0" t="s">
        <v>8</v>
      </c>
      <c r="B174" s="465"/>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0" t="s">
        <v>34</v>
      </c>
      <c r="B177" s="465"/>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39" t="s">
        <v>32</v>
      </c>
      <c r="C178" s="440"/>
      <c r="D178" s="76"/>
      <c r="E178" s="47"/>
      <c r="F178" s="47"/>
      <c r="G178" s="77"/>
      <c r="H178" s="81"/>
      <c r="I178" s="76"/>
      <c r="J178" s="47"/>
      <c r="K178" s="47"/>
      <c r="L178" s="47"/>
      <c r="M178" s="77"/>
      <c r="N178" s="76"/>
      <c r="O178" s="47"/>
      <c r="P178" s="47"/>
      <c r="Q178" s="47"/>
      <c r="R178" s="77"/>
      <c r="S178" s="82" t="e">
        <f t="shared" ref="S178:BE178" si="61">IF(S163="",NA(),ROUND(1443/(1443+S169),4))</f>
        <v>#N/A</v>
      </c>
      <c r="T178" s="48" t="e">
        <f t="shared" si="61"/>
        <v>#N/A</v>
      </c>
      <c r="U178" s="48" t="e">
        <f t="shared" si="61"/>
        <v>#N/A</v>
      </c>
      <c r="V178" s="48" t="e">
        <f t="shared" si="61"/>
        <v>#N/A</v>
      </c>
      <c r="W178" s="48" t="e">
        <f t="shared" si="61"/>
        <v>#N/A</v>
      </c>
      <c r="X178" s="48" t="e">
        <f t="shared" si="61"/>
        <v>#N/A</v>
      </c>
      <c r="Y178" s="48" t="e">
        <f t="shared" si="61"/>
        <v>#N/A</v>
      </c>
      <c r="Z178" s="48" t="e">
        <f t="shared" si="61"/>
        <v>#N/A</v>
      </c>
      <c r="AA178" s="48" t="e">
        <f t="shared" si="61"/>
        <v>#N/A</v>
      </c>
      <c r="AB178" s="48" t="e">
        <f t="shared" si="61"/>
        <v>#N/A</v>
      </c>
      <c r="AC178" s="48" t="e">
        <f t="shared" si="61"/>
        <v>#N/A</v>
      </c>
      <c r="AD178" s="48" t="e">
        <f t="shared" si="61"/>
        <v>#N/A</v>
      </c>
      <c r="AE178" s="48" t="e">
        <f t="shared" si="61"/>
        <v>#N/A</v>
      </c>
      <c r="AF178" s="48" t="e">
        <f t="shared" si="61"/>
        <v>#N/A</v>
      </c>
      <c r="AG178" s="48" t="e">
        <f t="shared" si="61"/>
        <v>#N/A</v>
      </c>
      <c r="AH178" s="48" t="e">
        <f t="shared" si="61"/>
        <v>#N/A</v>
      </c>
      <c r="AI178" s="48" t="e">
        <f t="shared" si="61"/>
        <v>#N/A</v>
      </c>
      <c r="AJ178" s="48" t="e">
        <f t="shared" si="61"/>
        <v>#N/A</v>
      </c>
      <c r="AK178" s="48" t="e">
        <f t="shared" si="61"/>
        <v>#N/A</v>
      </c>
      <c r="AL178" s="48" t="e">
        <f t="shared" si="61"/>
        <v>#N/A</v>
      </c>
      <c r="AM178" s="48" t="e">
        <f t="shared" si="61"/>
        <v>#N/A</v>
      </c>
      <c r="AN178" s="48" t="e">
        <f t="shared" si="61"/>
        <v>#N/A</v>
      </c>
      <c r="AO178" s="48" t="e">
        <f t="shared" si="61"/>
        <v>#N/A</v>
      </c>
      <c r="AP178" s="48" t="e">
        <f t="shared" si="61"/>
        <v>#N/A</v>
      </c>
      <c r="AQ178" s="48" t="e">
        <f t="shared" si="61"/>
        <v>#N/A</v>
      </c>
      <c r="AR178" s="48" t="e">
        <f t="shared" si="61"/>
        <v>#N/A</v>
      </c>
      <c r="AS178" s="48" t="e">
        <f t="shared" si="61"/>
        <v>#N/A</v>
      </c>
      <c r="AT178" s="48" t="e">
        <f t="shared" si="61"/>
        <v>#N/A</v>
      </c>
      <c r="AU178" s="48" t="e">
        <f t="shared" si="61"/>
        <v>#N/A</v>
      </c>
      <c r="AV178" s="48" t="e">
        <f t="shared" si="61"/>
        <v>#N/A</v>
      </c>
      <c r="AW178" s="48" t="e">
        <f t="shared" si="61"/>
        <v>#N/A</v>
      </c>
      <c r="AX178" s="48" t="e">
        <f t="shared" si="61"/>
        <v>#N/A</v>
      </c>
      <c r="AY178" s="48" t="e">
        <f t="shared" si="61"/>
        <v>#N/A</v>
      </c>
      <c r="AZ178" s="48" t="e">
        <f t="shared" si="61"/>
        <v>#N/A</v>
      </c>
      <c r="BA178" s="48" t="e">
        <f t="shared" si="61"/>
        <v>#N/A</v>
      </c>
      <c r="BB178" s="48" t="e">
        <f t="shared" si="61"/>
        <v>#N/A</v>
      </c>
      <c r="BC178" s="48" t="e">
        <f t="shared" si="61"/>
        <v>#N/A</v>
      </c>
      <c r="BD178" s="48" t="e">
        <f t="shared" si="61"/>
        <v>#N/A</v>
      </c>
      <c r="BE178" s="83" t="e">
        <f t="shared" si="61"/>
        <v>#N/A</v>
      </c>
      <c r="BF178" s="4" t="s">
        <v>132</v>
      </c>
    </row>
    <row r="179" spans="1:58" s="4" customFormat="1" ht="18" hidden="1" customHeight="1">
      <c r="A179" s="36"/>
      <c r="B179" s="439" t="s">
        <v>33</v>
      </c>
      <c r="C179" s="440"/>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49999999999999"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49999999999999"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49999999999999"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49999999999999"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49999999999999"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49999999999999"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49999999999999" hidden="1" customHeight="1" thickBot="1">
      <c r="A189" s="37" t="s">
        <v>101</v>
      </c>
      <c r="B189" s="38"/>
      <c r="C189" s="38"/>
      <c r="D189" s="38"/>
      <c r="E189" s="166" t="e">
        <f>LOOKUP(10^10,D15:BE15)</f>
        <v>#N/A</v>
      </c>
      <c r="F189" s="166"/>
      <c r="G189" s="38" t="s">
        <v>100</v>
      </c>
      <c r="H189" s="166"/>
      <c r="I189" s="166" t="e">
        <f>LOOKUP(10^10,D12:BE12)</f>
        <v>#N/A</v>
      </c>
      <c r="J189" s="6"/>
      <c r="K189" s="6"/>
      <c r="L189" s="6"/>
      <c r="M189" s="608" t="s">
        <v>4</v>
      </c>
      <c r="N189" s="609"/>
      <c r="O189" s="609"/>
      <c r="P189" s="610"/>
      <c r="Q189" s="84" t="e">
        <f>E192-E193</f>
        <v>#N/A</v>
      </c>
      <c r="R189" s="611" t="e">
        <f>IF(Q189&gt;=1.9,"甘口", IF(Q189&gt;=1.1,"やや甘口", IF(Q189&gt;=0.3,"やや辛口","辛口")))</f>
        <v>#N/A</v>
      </c>
      <c r="S189" s="612"/>
      <c r="T189" s="606" t="e">
        <f>IF(Q189-#REF!&gt;0.8,"目標よりも甘口",IF(Q189-#REF!&gt;0.4,"目標よりもやや甘口",IF(Q189-#REF!&lt;-0.8,"目標よりも辛口",IF(Q189-#REF!&lt;-0.4,"目標よりもやや辛口", "概ね目標どおり"))))</f>
        <v>#N/A</v>
      </c>
      <c r="U189" s="606"/>
      <c r="V189" s="607"/>
      <c r="W189" s="608" t="s">
        <v>140</v>
      </c>
      <c r="X189" s="609"/>
      <c r="Y189" s="609"/>
      <c r="Z189" s="610"/>
      <c r="AA189" s="84" t="e">
        <f>E191/E193</f>
        <v>#N/A</v>
      </c>
      <c r="AB189" s="611" t="e">
        <f>IF(AA189="","",IF(AA189&lt;1,"冷やに適する傾向",IF(AA189&gt;1,"燗に適する傾向","－")))</f>
        <v>#N/A</v>
      </c>
      <c r="AC189" s="612"/>
      <c r="AD189" s="606" t="e">
        <f>IF(AA189-#REF!&gt;0.5,"目標よりも燗に適する",IF(AA189-#REF!&lt;-0.5,"目標よりも冷やに適する",""))</f>
        <v>#N/A</v>
      </c>
      <c r="AE189" s="606"/>
      <c r="AF189" s="607"/>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49999999999999" hidden="1" customHeight="1" thickBot="1">
      <c r="A190" s="37" t="s">
        <v>37</v>
      </c>
      <c r="B190" s="38"/>
      <c r="C190" s="38"/>
      <c r="D190" s="38"/>
      <c r="E190" s="166" t="e">
        <f>LOOKUP(10^10,S16:BE16)</f>
        <v>#N/A</v>
      </c>
      <c r="F190" s="166"/>
      <c r="G190" s="38" t="s">
        <v>99</v>
      </c>
      <c r="H190" s="166"/>
      <c r="I190" s="166" t="e">
        <f>LOOKUP(10^10,D35:BE35)</f>
        <v>#N/A</v>
      </c>
      <c r="J190" s="6"/>
      <c r="K190" s="6"/>
      <c r="L190" s="6"/>
      <c r="M190" s="608" t="s">
        <v>139</v>
      </c>
      <c r="N190" s="609"/>
      <c r="O190" s="609"/>
      <c r="P190" s="610"/>
      <c r="Q190" s="84" t="e">
        <f>(E193+E191+E192)*E190/10</f>
        <v>#N/A</v>
      </c>
      <c r="R190" s="611" t="e">
        <f>IF(Q190&gt;8,"濃醇", IF(Q190&gt;6.5,"やや濃醇", IF(Q190&gt;5,"やや軽快","軽快")))</f>
        <v>#N/A</v>
      </c>
      <c r="S190" s="612"/>
      <c r="T190" s="606" t="e">
        <f>IF(Q190-#REF!&gt;1.5,"目標よりも濃醇",IF(Q190-#REF!&gt;0.75,"目標よりもやや濃醇",IF(Q190-#REF!&lt;-1.5,"目標よりも軽快",IF(Q190-#REF!&lt;-0.75,"目標よりもやや軽快", "概ね目標どおり"))))</f>
        <v>#N/A</v>
      </c>
      <c r="U190" s="606"/>
      <c r="V190" s="607"/>
      <c r="W190" s="608" t="s">
        <v>141</v>
      </c>
      <c r="X190" s="609"/>
      <c r="Y190" s="609"/>
      <c r="Z190" s="610"/>
      <c r="AA190" s="84" t="e">
        <f>E192/E193</f>
        <v>#N/A</v>
      </c>
      <c r="AB190" s="611" t="e">
        <f>IF(AA190="","",IF(AA190&lt;1,"燗に適する傾向",IF(AA190&gt;1,"冷やに適する傾向","－")))</f>
        <v>#N/A</v>
      </c>
      <c r="AC190" s="612"/>
      <c r="AD190" s="606" t="e">
        <f>IF(AA190-#REF!&gt;0.5,"目標よりも冷やに適する",IF(AA190-#REF!&lt;-0.5,"目標よりも燗に適する",""))</f>
        <v>#N/A</v>
      </c>
      <c r="AE190" s="606"/>
      <c r="AF190" s="607"/>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49999999999999" hidden="1" customHeight="1" thickBot="1">
      <c r="A191" s="37" t="s">
        <v>38</v>
      </c>
      <c r="B191" s="38"/>
      <c r="C191" s="38"/>
      <c r="D191" s="38"/>
      <c r="E191" s="166" t="e">
        <f>LOOKUP(10^10,S18:BE18)</f>
        <v>#N/A</v>
      </c>
      <c r="F191" s="166"/>
      <c r="G191" s="38" t="s">
        <v>98</v>
      </c>
      <c r="H191" s="166"/>
      <c r="I191" s="166" t="e">
        <f>LOOKUP(10^10,D36:BE36)</f>
        <v>#N/A</v>
      </c>
      <c r="J191" s="6"/>
      <c r="K191" s="6"/>
      <c r="L191" s="6"/>
      <c r="M191" s="608" t="s">
        <v>113</v>
      </c>
      <c r="N191" s="609"/>
      <c r="O191" s="609"/>
      <c r="P191" s="610"/>
      <c r="Q191" s="84" t="e">
        <f>(E191+E192-E193)/E193</f>
        <v>#N/A</v>
      </c>
      <c r="R191" s="611" t="e">
        <f>IF(Q191&gt;1.5,"やわらかい", IF(Q191&gt;1,"やややわらかい", IF(Q191&gt;0.5,"ややキレがある","キレがある")))</f>
        <v>#N/A</v>
      </c>
      <c r="S191" s="612"/>
      <c r="T191" s="606" t="e">
        <f>IF(Q191-#REF!&gt;0.5,"目標よりもやわらかい",IF(Q191-#REF!&gt;0.25,"目標よりもやややわらかい",IF(Q191-#REF!&lt;-0.5,"目標よりもキレがある",IF(Q191-#REF!&lt;-0.25,"目標よりもややキレがある", "概ね目標どおり"))))</f>
        <v>#N/A</v>
      </c>
      <c r="U191" s="606"/>
      <c r="V191" s="607"/>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49999999999999"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49999999999999"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49999999999999" hidden="1" customHeight="1" thickBot="1">
      <c r="A194" s="608" t="s">
        <v>57</v>
      </c>
      <c r="B194" s="609"/>
      <c r="C194" s="609"/>
      <c r="D194" s="610"/>
      <c r="E194" s="84" t="e">
        <f>LOOKUP(10^10,S133:BE133)</f>
        <v>#N/A</v>
      </c>
      <c r="F194" s="611" t="e">
        <f>IF(E194-#REF!&gt;2,"よく溶けている", IF(E194-#REF!&lt;-2,"あまり溶けていない","概ね目標通りに溶けている"))</f>
        <v>#N/A</v>
      </c>
      <c r="G194" s="614"/>
      <c r="H194" s="614"/>
      <c r="I194" s="615"/>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49999999999999"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483" t="s">
        <v>122</v>
      </c>
      <c r="B199" s="484"/>
      <c r="C199" s="485"/>
      <c r="D199" s="591" t="e">
        <f>IF(I117="",NA(),ROUND(1443/(1443+I117),4))</f>
        <v>#N/A</v>
      </c>
      <c r="E199" s="592"/>
      <c r="F199" s="593"/>
      <c r="G199" s="591" t="e">
        <f>IF(L117="",NA(),ROUND(1443/(1443+L117),4))</f>
        <v>#N/A</v>
      </c>
      <c r="H199" s="592"/>
      <c r="I199" s="593"/>
      <c r="J199" s="591" t="e">
        <f>IF(O117="",NA(),ROUND(1443/(1443+O117),4))</f>
        <v>#N/A</v>
      </c>
      <c r="K199" s="592"/>
      <c r="L199" s="593"/>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483" t="s">
        <v>123</v>
      </c>
      <c r="B200" s="484"/>
      <c r="C200" s="485"/>
      <c r="D200" s="591" t="e">
        <f>IF(I116="",NA(),IFERROR(I116*VLOOKUP(I116,'各種計算式等（配付時非表示）'!$E$3:$H$1003,3,TRUE)+VLOOKUP(I116,'各種計算式等（配付時非表示）'!$E$3:$H$1003,4,TRUE)+0.0000000001,"-"))</f>
        <v>#N/A</v>
      </c>
      <c r="E200" s="592"/>
      <c r="F200" s="593"/>
      <c r="G200" s="591" t="e">
        <f>IF(L116="",NA(),IFERROR(L116*VLOOKUP(L116,'各種計算式等（配付時非表示）'!$E$3:$H$1003,3,TRUE)+VLOOKUP(L116,'各種計算式等（配付時非表示）'!$E$3:$H$1003,4,TRUE)+0.0000000001,"-"))</f>
        <v>#N/A</v>
      </c>
      <c r="H200" s="592"/>
      <c r="I200" s="593"/>
      <c r="J200" s="591" t="e">
        <f>IF(O116="",NA(),IFERROR(O116*VLOOKUP(O116,'各種計算式等（配付時非表示）'!$E$3:$H$1003,3,TRUE)+VLOOKUP(O116,'各種計算式等（配付時非表示）'!$E$3:$H$1003,4,TRUE)+0.0000000001,"-"))</f>
        <v>#N/A</v>
      </c>
      <c r="K200" s="592"/>
      <c r="L200" s="593"/>
      <c r="AH200"/>
      <c r="AI200"/>
      <c r="AJ200"/>
      <c r="AK200"/>
      <c r="AL200" s="59"/>
      <c r="AM200"/>
      <c r="AN200"/>
      <c r="AO200"/>
      <c r="AP200"/>
      <c r="AQ200"/>
      <c r="AR200"/>
      <c r="AS200"/>
      <c r="AT200"/>
      <c r="AU200"/>
      <c r="AV200"/>
      <c r="AW200"/>
      <c r="AX200"/>
      <c r="BC200"/>
      <c r="BD200"/>
      <c r="BE200"/>
    </row>
    <row r="201" spans="1:57" ht="20.25" hidden="1" customHeight="1">
      <c r="A201" s="483" t="s">
        <v>3</v>
      </c>
      <c r="B201" s="484"/>
      <c r="C201" s="485"/>
      <c r="D201" s="603" t="str">
        <f>IFERROR(ROUNDDOWN((D199-D200)*260+0.21,1),"")</f>
        <v/>
      </c>
      <c r="E201" s="604"/>
      <c r="F201" s="605"/>
      <c r="G201" s="603" t="str">
        <f t="shared" ref="G201" si="62">IFERROR(ROUNDDOWN((G199-G200)*260+0.21,1),"")</f>
        <v/>
      </c>
      <c r="H201" s="604"/>
      <c r="I201" s="605"/>
      <c r="J201" s="603" t="str">
        <f t="shared" ref="J201" si="63">IFERROR(ROUNDDOWN((J199-J200)*260+0.21,1),"")</f>
        <v/>
      </c>
      <c r="K201" s="604"/>
      <c r="L201" s="605"/>
      <c r="AH201"/>
      <c r="AI201"/>
      <c r="AJ201"/>
      <c r="AK201"/>
      <c r="AL201" s="59"/>
      <c r="AM201"/>
      <c r="AN201"/>
      <c r="AO201"/>
      <c r="AP201"/>
      <c r="AQ201"/>
      <c r="AR201"/>
      <c r="AS201"/>
      <c r="AT201"/>
      <c r="AU201"/>
      <c r="AV201"/>
      <c r="AW201"/>
      <c r="AX201"/>
      <c r="BC201"/>
      <c r="BD201"/>
      <c r="BE201"/>
    </row>
    <row r="202" spans="1:57" ht="20.25" hidden="1" customHeight="1">
      <c r="A202" s="483" t="s">
        <v>146</v>
      </c>
      <c r="B202" s="484"/>
      <c r="C202" s="485"/>
      <c r="D202" s="600" t="e">
        <f>D201+I116*1.5848</f>
        <v>#VALUE!</v>
      </c>
      <c r="E202" s="601"/>
      <c r="F202" s="602"/>
      <c r="G202" s="600" t="e">
        <f>G201+L116*1.5848</f>
        <v>#VALUE!</v>
      </c>
      <c r="H202" s="601"/>
      <c r="I202" s="602"/>
      <c r="J202" s="600" t="e">
        <f>J201+O116*1.5848</f>
        <v>#VALUE!</v>
      </c>
      <c r="K202" s="601"/>
      <c r="L202" s="602"/>
      <c r="AH202"/>
      <c r="AI202"/>
      <c r="AJ202"/>
      <c r="AK202"/>
      <c r="AL202" s="59"/>
      <c r="AM202"/>
      <c r="AN202"/>
      <c r="AO202"/>
      <c r="AP202"/>
      <c r="AQ202"/>
      <c r="AR202"/>
      <c r="AS202"/>
      <c r="AT202"/>
      <c r="AU202"/>
      <c r="AV202"/>
      <c r="AW202"/>
      <c r="AX202"/>
      <c r="BC202"/>
      <c r="BD202"/>
      <c r="BE202"/>
    </row>
    <row r="203" spans="1:57" ht="20.25" hidden="1" customHeight="1">
      <c r="A203" s="483" t="s">
        <v>239</v>
      </c>
      <c r="B203" s="484"/>
      <c r="C203" s="485"/>
      <c r="D203" s="600" t="e">
        <f>ROUNDDOWN(D202,1)*$Y76</f>
        <v>#VALUE!</v>
      </c>
      <c r="E203" s="601"/>
      <c r="F203" s="602"/>
      <c r="G203" s="600" t="e">
        <f>ROUNDDOWN(G202,1)*$Y76</f>
        <v>#VALUE!</v>
      </c>
      <c r="H203" s="601"/>
      <c r="I203" s="602"/>
      <c r="J203" s="600" t="e">
        <f>ROUNDDOWN(J202,1)*$Y76</f>
        <v>#VALUE!</v>
      </c>
      <c r="K203" s="601"/>
      <c r="L203" s="602"/>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483" t="s">
        <v>122</v>
      </c>
      <c r="B206" s="484"/>
      <c r="C206" s="485"/>
      <c r="D206" s="591" t="e">
        <f>IF(Y117="",NA(),ROUND(1443/(1443+Y117),4))</f>
        <v>#N/A</v>
      </c>
      <c r="E206" s="592"/>
      <c r="F206" s="593"/>
      <c r="G206" s="591" t="e">
        <f t="shared" ref="G206" si="64">IF(AB117="",NA(),ROUND(1443/(1443+AB117),4))</f>
        <v>#N/A</v>
      </c>
      <c r="H206" s="592"/>
      <c r="I206" s="593"/>
      <c r="J206" s="591" t="e">
        <f t="shared" ref="J206" si="65">IF(AE117="",NA(),ROUND(1443/(1443+AE117),4))</f>
        <v>#N/A</v>
      </c>
      <c r="K206" s="592"/>
      <c r="L206" s="593"/>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483" t="s">
        <v>123</v>
      </c>
      <c r="B207" s="484"/>
      <c r="C207" s="485"/>
      <c r="D207" s="591" t="e">
        <f>IF(Y116="",NA(),IFERROR(Y116*VLOOKUP(Y116,'各種計算式等（配付時非表示）'!$E$3:$H$1003,3,TRUE)+VLOOKUP(Y116,'各種計算式等（配付時非表示）'!$E$3:$H$1003,4,TRUE)+0.0000000001,"-"))</f>
        <v>#N/A</v>
      </c>
      <c r="E207" s="592"/>
      <c r="F207" s="593"/>
      <c r="G207" s="591" t="e">
        <f>IF(AB116="",NA(),IFERROR(AB116*VLOOKUP(AB116,'各種計算式等（配付時非表示）'!$E$3:$H$1003,3,TRUE)+VLOOKUP(AB116,'各種計算式等（配付時非表示）'!$E$3:$H$1003,4,TRUE)+0.0000000001,"-"))</f>
        <v>#N/A</v>
      </c>
      <c r="H207" s="592"/>
      <c r="I207" s="593"/>
      <c r="J207" s="591" t="e">
        <f>IF(AE116="",NA(),IFERROR(AE116*VLOOKUP(AE116,'各種計算式等（配付時非表示）'!$E$3:$H$1003,3,TRUE)+VLOOKUP(AE116,'各種計算式等（配付時非表示）'!$E$3:$H$1003,4,TRUE)+0.0000000001,"-"))</f>
        <v>#N/A</v>
      </c>
      <c r="K207" s="592"/>
      <c r="L207" s="593"/>
      <c r="AH207"/>
      <c r="AI207"/>
      <c r="AJ207"/>
      <c r="AK207"/>
      <c r="AL207" s="59"/>
      <c r="AM207"/>
      <c r="AN207"/>
      <c r="AO207"/>
      <c r="AP207"/>
      <c r="AQ207"/>
      <c r="AR207"/>
      <c r="AS207"/>
      <c r="AT207"/>
      <c r="AU207"/>
      <c r="AV207"/>
      <c r="AW207"/>
      <c r="AX207"/>
      <c r="BC207"/>
      <c r="BD207"/>
      <c r="BE207"/>
    </row>
    <row r="208" spans="1:57" ht="20.25" hidden="1" customHeight="1">
      <c r="A208" s="483" t="s">
        <v>3</v>
      </c>
      <c r="B208" s="484"/>
      <c r="C208" s="485"/>
      <c r="D208" s="603" t="str">
        <f>IFERROR(ROUNDDOWN((D206-D207)*260+0.21,1),"")</f>
        <v/>
      </c>
      <c r="E208" s="604"/>
      <c r="F208" s="605"/>
      <c r="G208" s="603" t="str">
        <f>IFERROR(ROUNDDOWN((G206-G207)*260+0.21,1),"")</f>
        <v/>
      </c>
      <c r="H208" s="604"/>
      <c r="I208" s="605"/>
      <c r="J208" s="603" t="str">
        <f>IFERROR(ROUNDDOWN((J206-J207)*260+0.21,1),"")</f>
        <v/>
      </c>
      <c r="K208" s="604"/>
      <c r="L208" s="605"/>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5" hidden="1" customHeight="1" thickBot="1"/>
    <row r="212" spans="1:57" ht="14" hidden="1">
      <c r="A212" s="458" t="s">
        <v>60</v>
      </c>
      <c r="B212" s="459"/>
      <c r="C212" s="459"/>
      <c r="D212" s="400" t="s">
        <v>46</v>
      </c>
      <c r="E212" s="400" t="s">
        <v>11</v>
      </c>
      <c r="F212" s="400" t="s">
        <v>13</v>
      </c>
      <c r="G212" s="400" t="s">
        <v>47</v>
      </c>
      <c r="H212" s="400" t="s">
        <v>48</v>
      </c>
      <c r="I212" s="340" t="s">
        <v>51</v>
      </c>
      <c r="J212" s="341" t="s">
        <v>50</v>
      </c>
      <c r="K212" s="342"/>
      <c r="L212" s="458" t="s">
        <v>354</v>
      </c>
      <c r="M212" s="466"/>
      <c r="N212" s="466"/>
      <c r="O212" s="466"/>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 hidden="1">
      <c r="A213" s="434" t="s">
        <v>150</v>
      </c>
      <c r="B213" s="433"/>
      <c r="C213" s="433"/>
      <c r="D213" s="346" t="str">
        <f>D71</f>
        <v/>
      </c>
      <c r="E213" s="346" t="str">
        <f>G71</f>
        <v/>
      </c>
      <c r="F213" s="346" t="str">
        <f>J71</f>
        <v/>
      </c>
      <c r="G213" s="346" t="str">
        <f>M71</f>
        <v/>
      </c>
      <c r="H213" s="346" t="str">
        <f>P71</f>
        <v/>
      </c>
      <c r="I213" s="347"/>
      <c r="J213" s="348" t="str">
        <f>IF(SUM(D213:I213)=0,"",SUM(D213:I213))</f>
        <v/>
      </c>
      <c r="K213" s="342"/>
      <c r="L213" s="434" t="s">
        <v>355</v>
      </c>
      <c r="M213" s="433"/>
      <c r="N213" s="433"/>
      <c r="O213" s="433"/>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 hidden="1">
      <c r="A214" s="434" t="s">
        <v>92</v>
      </c>
      <c r="B214" s="433"/>
      <c r="C214" s="433"/>
      <c r="D214" s="346">
        <f>D72</f>
        <v>0</v>
      </c>
      <c r="E214" s="346">
        <f>G72</f>
        <v>0</v>
      </c>
      <c r="F214" s="346">
        <f>J72</f>
        <v>0</v>
      </c>
      <c r="G214" s="346">
        <f>M72</f>
        <v>0</v>
      </c>
      <c r="H214" s="346">
        <f>P72</f>
        <v>0</v>
      </c>
      <c r="I214" s="347"/>
      <c r="J214" s="348" t="str">
        <f>IF(SUM(D214:I214)=0,"",SUM(D214:I214))</f>
        <v/>
      </c>
      <c r="K214" s="350"/>
      <c r="L214" s="434" t="s">
        <v>356</v>
      </c>
      <c r="M214" s="433"/>
      <c r="N214" s="433"/>
      <c r="O214" s="433"/>
      <c r="P214" s="349"/>
      <c r="Q214" s="344"/>
      <c r="R214" s="390"/>
      <c r="S214" s="390"/>
      <c r="T214" s="390"/>
      <c r="U214" s="390"/>
      <c r="V214" s="390"/>
      <c r="W214" s="390"/>
      <c r="X214" s="390"/>
      <c r="Y214" s="467"/>
      <c r="Z214" s="467"/>
      <c r="AA214" s="467"/>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4.5" hidden="1" thickBot="1">
      <c r="A215" s="434" t="s">
        <v>49</v>
      </c>
      <c r="B215" s="433"/>
      <c r="C215" s="433"/>
      <c r="D215" s="346">
        <f>D73</f>
        <v>0</v>
      </c>
      <c r="E215" s="346">
        <f>G73</f>
        <v>0</v>
      </c>
      <c r="F215" s="346">
        <f>J73</f>
        <v>0</v>
      </c>
      <c r="G215" s="346">
        <f>M73</f>
        <v>0</v>
      </c>
      <c r="H215" s="346">
        <f>P73</f>
        <v>0</v>
      </c>
      <c r="I215" s="347"/>
      <c r="J215" s="348" t="str">
        <f>IF(SUM(D215:I215)=0,"",SUM(D215:I215))</f>
        <v/>
      </c>
      <c r="K215" s="350"/>
      <c r="L215" s="436" t="s">
        <v>357</v>
      </c>
      <c r="M215" s="437"/>
      <c r="N215" s="437"/>
      <c r="O215" s="437"/>
      <c r="P215" s="351"/>
      <c r="Q215" s="344"/>
      <c r="R215" s="390"/>
      <c r="S215" s="390"/>
      <c r="T215" s="390"/>
      <c r="U215" s="390"/>
      <c r="V215" s="390"/>
      <c r="W215" s="390"/>
      <c r="X215" s="390"/>
      <c r="Y215" s="467"/>
      <c r="Z215" s="467"/>
      <c r="AA215" s="467"/>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4.5" hidden="1" thickBot="1">
      <c r="A216" s="436" t="s">
        <v>149</v>
      </c>
      <c r="B216" s="437"/>
      <c r="C216" s="437"/>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467"/>
      <c r="Z216" s="467"/>
      <c r="AA216" s="467"/>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 hidden="1">
      <c r="A218" s="468" t="s">
        <v>14</v>
      </c>
      <c r="B218" s="469"/>
      <c r="C218" s="469"/>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 hidden="1">
      <c r="A219" s="444" t="s">
        <v>193</v>
      </c>
      <c r="B219" s="445"/>
      <c r="C219" s="445"/>
      <c r="D219" s="399"/>
      <c r="E219" s="357">
        <f t="shared" ref="E219:AQ219" si="66">S7</f>
        <v>0</v>
      </c>
      <c r="F219" s="357">
        <f t="shared" si="66"/>
        <v>0</v>
      </c>
      <c r="G219" s="357">
        <f t="shared" si="66"/>
        <v>0</v>
      </c>
      <c r="H219" s="357">
        <f t="shared" si="66"/>
        <v>0</v>
      </c>
      <c r="I219" s="357">
        <f t="shared" si="66"/>
        <v>0</v>
      </c>
      <c r="J219" s="357">
        <f t="shared" si="66"/>
        <v>0</v>
      </c>
      <c r="K219" s="357">
        <f t="shared" si="66"/>
        <v>0</v>
      </c>
      <c r="L219" s="357">
        <f t="shared" si="66"/>
        <v>0</v>
      </c>
      <c r="M219" s="357">
        <f t="shared" si="66"/>
        <v>0</v>
      </c>
      <c r="N219" s="357">
        <f t="shared" si="66"/>
        <v>0</v>
      </c>
      <c r="O219" s="357">
        <f t="shared" si="66"/>
        <v>0</v>
      </c>
      <c r="P219" s="357">
        <f t="shared" si="66"/>
        <v>0</v>
      </c>
      <c r="Q219" s="357">
        <f t="shared" si="66"/>
        <v>0</v>
      </c>
      <c r="R219" s="357">
        <f t="shared" si="66"/>
        <v>0</v>
      </c>
      <c r="S219" s="357">
        <f t="shared" si="66"/>
        <v>0</v>
      </c>
      <c r="T219" s="357">
        <f t="shared" si="66"/>
        <v>0</v>
      </c>
      <c r="U219" s="357">
        <f t="shared" si="66"/>
        <v>0</v>
      </c>
      <c r="V219" s="357">
        <f t="shared" si="66"/>
        <v>0</v>
      </c>
      <c r="W219" s="357">
        <f t="shared" si="66"/>
        <v>0</v>
      </c>
      <c r="X219" s="357">
        <f t="shared" si="66"/>
        <v>0</v>
      </c>
      <c r="Y219" s="357">
        <f t="shared" si="66"/>
        <v>0</v>
      </c>
      <c r="Z219" s="357">
        <f t="shared" si="66"/>
        <v>0</v>
      </c>
      <c r="AA219" s="357">
        <f t="shared" si="66"/>
        <v>0</v>
      </c>
      <c r="AB219" s="357">
        <f t="shared" si="66"/>
        <v>0</v>
      </c>
      <c r="AC219" s="357">
        <f t="shared" si="66"/>
        <v>0</v>
      </c>
      <c r="AD219" s="357">
        <f t="shared" si="66"/>
        <v>0</v>
      </c>
      <c r="AE219" s="357">
        <f t="shared" si="66"/>
        <v>0</v>
      </c>
      <c r="AF219" s="357">
        <f t="shared" si="66"/>
        <v>0</v>
      </c>
      <c r="AG219" s="357">
        <f t="shared" si="66"/>
        <v>0</v>
      </c>
      <c r="AH219" s="357">
        <f t="shared" si="66"/>
        <v>0</v>
      </c>
      <c r="AI219" s="357">
        <f t="shared" si="66"/>
        <v>0</v>
      </c>
      <c r="AJ219" s="357">
        <f t="shared" si="66"/>
        <v>0</v>
      </c>
      <c r="AK219" s="357">
        <f t="shared" si="66"/>
        <v>0</v>
      </c>
      <c r="AL219" s="357">
        <f t="shared" si="66"/>
        <v>0</v>
      </c>
      <c r="AM219" s="357">
        <f t="shared" si="66"/>
        <v>0</v>
      </c>
      <c r="AN219" s="357">
        <f t="shared" si="66"/>
        <v>0</v>
      </c>
      <c r="AO219" s="357">
        <f t="shared" si="66"/>
        <v>0</v>
      </c>
      <c r="AP219" s="357">
        <f t="shared" si="66"/>
        <v>0</v>
      </c>
      <c r="AQ219" s="357">
        <f t="shared" si="66"/>
        <v>0</v>
      </c>
      <c r="AR219" s="86"/>
    </row>
    <row r="220" spans="1:57" s="344" customFormat="1" ht="14" hidden="1">
      <c r="A220" s="441" t="s">
        <v>1</v>
      </c>
      <c r="B220" s="442"/>
      <c r="C220" s="443" t="s">
        <v>62</v>
      </c>
      <c r="D220" s="358"/>
      <c r="E220" s="359">
        <f t="shared" ref="E220:N222" si="67">S14</f>
        <v>0</v>
      </c>
      <c r="F220" s="359">
        <f t="shared" si="67"/>
        <v>0</v>
      </c>
      <c r="G220" s="359">
        <f t="shared" si="67"/>
        <v>0</v>
      </c>
      <c r="H220" s="359">
        <f t="shared" si="67"/>
        <v>0</v>
      </c>
      <c r="I220" s="359">
        <f t="shared" si="67"/>
        <v>0</v>
      </c>
      <c r="J220" s="359">
        <f t="shared" si="67"/>
        <v>0</v>
      </c>
      <c r="K220" s="359">
        <f t="shared" si="67"/>
        <v>0</v>
      </c>
      <c r="L220" s="359">
        <f t="shared" si="67"/>
        <v>0</v>
      </c>
      <c r="M220" s="359">
        <f t="shared" si="67"/>
        <v>0</v>
      </c>
      <c r="N220" s="359">
        <f t="shared" si="67"/>
        <v>0</v>
      </c>
      <c r="O220" s="359">
        <f t="shared" ref="O220:X222" si="68">AC14</f>
        <v>0</v>
      </c>
      <c r="P220" s="359">
        <f t="shared" si="68"/>
        <v>0</v>
      </c>
      <c r="Q220" s="359">
        <f t="shared" si="68"/>
        <v>0</v>
      </c>
      <c r="R220" s="359">
        <f t="shared" si="68"/>
        <v>0</v>
      </c>
      <c r="S220" s="359">
        <f t="shared" si="68"/>
        <v>0</v>
      </c>
      <c r="T220" s="359">
        <f t="shared" si="68"/>
        <v>0</v>
      </c>
      <c r="U220" s="359">
        <f t="shared" si="68"/>
        <v>0</v>
      </c>
      <c r="V220" s="359">
        <f t="shared" si="68"/>
        <v>0</v>
      </c>
      <c r="W220" s="359">
        <f t="shared" si="68"/>
        <v>0</v>
      </c>
      <c r="X220" s="359">
        <f t="shared" si="68"/>
        <v>0</v>
      </c>
      <c r="Y220" s="359">
        <f t="shared" ref="Y220:AH222" si="69">AM14</f>
        <v>0</v>
      </c>
      <c r="Z220" s="359">
        <f t="shared" si="69"/>
        <v>0</v>
      </c>
      <c r="AA220" s="359">
        <f t="shared" si="69"/>
        <v>0</v>
      </c>
      <c r="AB220" s="359">
        <f t="shared" si="69"/>
        <v>0</v>
      </c>
      <c r="AC220" s="359">
        <f t="shared" si="69"/>
        <v>0</v>
      </c>
      <c r="AD220" s="359">
        <f t="shared" si="69"/>
        <v>0</v>
      </c>
      <c r="AE220" s="359">
        <f t="shared" si="69"/>
        <v>0</v>
      </c>
      <c r="AF220" s="359">
        <f t="shared" si="69"/>
        <v>0</v>
      </c>
      <c r="AG220" s="359">
        <f t="shared" si="69"/>
        <v>0</v>
      </c>
      <c r="AH220" s="359">
        <f t="shared" si="69"/>
        <v>0</v>
      </c>
      <c r="AI220" s="359">
        <f t="shared" ref="AI220:AQ222" si="70">AW14</f>
        <v>0</v>
      </c>
      <c r="AJ220" s="359">
        <f t="shared" si="70"/>
        <v>0</v>
      </c>
      <c r="AK220" s="359">
        <f t="shared" si="70"/>
        <v>0</v>
      </c>
      <c r="AL220" s="359">
        <f t="shared" si="70"/>
        <v>0</v>
      </c>
      <c r="AM220" s="359">
        <f t="shared" si="70"/>
        <v>0</v>
      </c>
      <c r="AN220" s="359">
        <f t="shared" si="70"/>
        <v>0</v>
      </c>
      <c r="AO220" s="359">
        <f t="shared" si="70"/>
        <v>0</v>
      </c>
      <c r="AP220" s="359">
        <f t="shared" si="70"/>
        <v>0</v>
      </c>
      <c r="AQ220" s="359">
        <f t="shared" si="70"/>
        <v>0</v>
      </c>
      <c r="AR220" s="86"/>
    </row>
    <row r="221" spans="1:57" s="344" customFormat="1" ht="14" hidden="1">
      <c r="A221" s="441" t="s">
        <v>2</v>
      </c>
      <c r="B221" s="442"/>
      <c r="C221" s="443"/>
      <c r="D221" s="358"/>
      <c r="E221" s="359">
        <f t="shared" si="67"/>
        <v>0</v>
      </c>
      <c r="F221" s="359">
        <f t="shared" si="67"/>
        <v>0</v>
      </c>
      <c r="G221" s="359">
        <f t="shared" si="67"/>
        <v>0</v>
      </c>
      <c r="H221" s="359">
        <f t="shared" si="67"/>
        <v>0</v>
      </c>
      <c r="I221" s="359">
        <f t="shared" si="67"/>
        <v>0</v>
      </c>
      <c r="J221" s="359">
        <f t="shared" si="67"/>
        <v>0</v>
      </c>
      <c r="K221" s="359">
        <f t="shared" si="67"/>
        <v>0</v>
      </c>
      <c r="L221" s="359">
        <f t="shared" si="67"/>
        <v>0</v>
      </c>
      <c r="M221" s="359">
        <f t="shared" si="67"/>
        <v>0</v>
      </c>
      <c r="N221" s="359">
        <f t="shared" si="67"/>
        <v>0</v>
      </c>
      <c r="O221" s="359">
        <f t="shared" si="68"/>
        <v>0</v>
      </c>
      <c r="P221" s="359">
        <f t="shared" si="68"/>
        <v>0</v>
      </c>
      <c r="Q221" s="359">
        <f t="shared" si="68"/>
        <v>0</v>
      </c>
      <c r="R221" s="359">
        <f t="shared" si="68"/>
        <v>0</v>
      </c>
      <c r="S221" s="359">
        <f t="shared" si="68"/>
        <v>0</v>
      </c>
      <c r="T221" s="359">
        <f t="shared" si="68"/>
        <v>0</v>
      </c>
      <c r="U221" s="359">
        <f t="shared" si="68"/>
        <v>0</v>
      </c>
      <c r="V221" s="359">
        <f t="shared" si="68"/>
        <v>0</v>
      </c>
      <c r="W221" s="359">
        <f t="shared" si="68"/>
        <v>0</v>
      </c>
      <c r="X221" s="359">
        <f t="shared" si="68"/>
        <v>0</v>
      </c>
      <c r="Y221" s="359">
        <f t="shared" si="69"/>
        <v>0</v>
      </c>
      <c r="Z221" s="359">
        <f t="shared" si="69"/>
        <v>0</v>
      </c>
      <c r="AA221" s="359">
        <f t="shared" si="69"/>
        <v>0</v>
      </c>
      <c r="AB221" s="359">
        <f t="shared" si="69"/>
        <v>0</v>
      </c>
      <c r="AC221" s="359">
        <f t="shared" si="69"/>
        <v>0</v>
      </c>
      <c r="AD221" s="359">
        <f t="shared" si="69"/>
        <v>0</v>
      </c>
      <c r="AE221" s="359">
        <f t="shared" si="69"/>
        <v>0</v>
      </c>
      <c r="AF221" s="359">
        <f t="shared" si="69"/>
        <v>0</v>
      </c>
      <c r="AG221" s="359">
        <f t="shared" si="69"/>
        <v>0</v>
      </c>
      <c r="AH221" s="359">
        <f t="shared" si="69"/>
        <v>0</v>
      </c>
      <c r="AI221" s="359">
        <f t="shared" si="70"/>
        <v>0</v>
      </c>
      <c r="AJ221" s="359">
        <f t="shared" si="70"/>
        <v>0</v>
      </c>
      <c r="AK221" s="359">
        <f t="shared" si="70"/>
        <v>0</v>
      </c>
      <c r="AL221" s="359">
        <f t="shared" si="70"/>
        <v>0</v>
      </c>
      <c r="AM221" s="359">
        <f t="shared" si="70"/>
        <v>0</v>
      </c>
      <c r="AN221" s="359">
        <f t="shared" si="70"/>
        <v>0</v>
      </c>
      <c r="AO221" s="359">
        <f t="shared" si="70"/>
        <v>0</v>
      </c>
      <c r="AP221" s="359">
        <f t="shared" si="70"/>
        <v>0</v>
      </c>
      <c r="AQ221" s="359">
        <f t="shared" si="70"/>
        <v>0</v>
      </c>
      <c r="AR221" s="86"/>
    </row>
    <row r="222" spans="1:57" s="344" customFormat="1" ht="14" hidden="1">
      <c r="A222" s="444" t="s">
        <v>247</v>
      </c>
      <c r="B222" s="445"/>
      <c r="C222" s="445"/>
      <c r="D222" s="360"/>
      <c r="E222" s="359">
        <f t="shared" si="67"/>
        <v>0</v>
      </c>
      <c r="F222" s="359">
        <f t="shared" si="67"/>
        <v>0</v>
      </c>
      <c r="G222" s="359">
        <f t="shared" si="67"/>
        <v>0</v>
      </c>
      <c r="H222" s="359">
        <f t="shared" si="67"/>
        <v>0</v>
      </c>
      <c r="I222" s="359">
        <f t="shared" si="67"/>
        <v>0</v>
      </c>
      <c r="J222" s="359">
        <f t="shared" si="67"/>
        <v>0</v>
      </c>
      <c r="K222" s="359">
        <f t="shared" si="67"/>
        <v>0</v>
      </c>
      <c r="L222" s="359">
        <f t="shared" si="67"/>
        <v>0</v>
      </c>
      <c r="M222" s="359">
        <f t="shared" si="67"/>
        <v>0</v>
      </c>
      <c r="N222" s="359">
        <f t="shared" si="67"/>
        <v>0</v>
      </c>
      <c r="O222" s="359">
        <f t="shared" si="68"/>
        <v>0</v>
      </c>
      <c r="P222" s="359">
        <f t="shared" si="68"/>
        <v>0</v>
      </c>
      <c r="Q222" s="359">
        <f t="shared" si="68"/>
        <v>0</v>
      </c>
      <c r="R222" s="359">
        <f t="shared" si="68"/>
        <v>0</v>
      </c>
      <c r="S222" s="359">
        <f t="shared" si="68"/>
        <v>0</v>
      </c>
      <c r="T222" s="359">
        <f t="shared" si="68"/>
        <v>0</v>
      </c>
      <c r="U222" s="359">
        <f t="shared" si="68"/>
        <v>0</v>
      </c>
      <c r="V222" s="359">
        <f t="shared" si="68"/>
        <v>0</v>
      </c>
      <c r="W222" s="359">
        <f t="shared" si="68"/>
        <v>0</v>
      </c>
      <c r="X222" s="359">
        <f t="shared" si="68"/>
        <v>0</v>
      </c>
      <c r="Y222" s="359">
        <f t="shared" si="69"/>
        <v>0</v>
      </c>
      <c r="Z222" s="359">
        <f t="shared" si="69"/>
        <v>0</v>
      </c>
      <c r="AA222" s="359">
        <f t="shared" si="69"/>
        <v>0</v>
      </c>
      <c r="AB222" s="359">
        <f t="shared" si="69"/>
        <v>0</v>
      </c>
      <c r="AC222" s="359">
        <f t="shared" si="69"/>
        <v>0</v>
      </c>
      <c r="AD222" s="359">
        <f t="shared" si="69"/>
        <v>0</v>
      </c>
      <c r="AE222" s="359">
        <f t="shared" si="69"/>
        <v>0</v>
      </c>
      <c r="AF222" s="359">
        <f t="shared" si="69"/>
        <v>0</v>
      </c>
      <c r="AG222" s="359">
        <f t="shared" si="69"/>
        <v>0</v>
      </c>
      <c r="AH222" s="359">
        <f t="shared" si="69"/>
        <v>0</v>
      </c>
      <c r="AI222" s="359">
        <f t="shared" si="70"/>
        <v>0</v>
      </c>
      <c r="AJ222" s="359">
        <f t="shared" si="70"/>
        <v>0</v>
      </c>
      <c r="AK222" s="359">
        <f t="shared" si="70"/>
        <v>0</v>
      </c>
      <c r="AL222" s="359">
        <f t="shared" si="70"/>
        <v>0</v>
      </c>
      <c r="AM222" s="359">
        <f t="shared" si="70"/>
        <v>0</v>
      </c>
      <c r="AN222" s="359">
        <f t="shared" si="70"/>
        <v>0</v>
      </c>
      <c r="AO222" s="359">
        <f t="shared" si="70"/>
        <v>0</v>
      </c>
      <c r="AP222" s="359">
        <f t="shared" si="70"/>
        <v>0</v>
      </c>
      <c r="AQ222" s="359">
        <f t="shared" si="70"/>
        <v>0</v>
      </c>
      <c r="AR222" s="86"/>
    </row>
    <row r="223" spans="1:57" s="344" customFormat="1" ht="14" hidden="1">
      <c r="A223" s="444" t="s">
        <v>359</v>
      </c>
      <c r="B223" s="445"/>
      <c r="C223" s="445"/>
      <c r="D223" s="361"/>
      <c r="E223" s="359" t="str">
        <f t="shared" ref="E223:AQ226" ca="1" si="71">IFERROR(E240,"")</f>
        <v/>
      </c>
      <c r="F223" s="359" t="str">
        <f t="shared" ca="1" si="71"/>
        <v/>
      </c>
      <c r="G223" s="359" t="str">
        <f t="shared" ca="1" si="71"/>
        <v/>
      </c>
      <c r="H223" s="359" t="str">
        <f t="shared" ca="1" si="71"/>
        <v/>
      </c>
      <c r="I223" s="359" t="str">
        <f t="shared" ca="1" si="71"/>
        <v/>
      </c>
      <c r="J223" s="359" t="str">
        <f t="shared" ca="1" si="71"/>
        <v/>
      </c>
      <c r="K223" s="359" t="str">
        <f t="shared" ca="1" si="71"/>
        <v/>
      </c>
      <c r="L223" s="359" t="str">
        <f t="shared" ca="1" si="71"/>
        <v/>
      </c>
      <c r="M223" s="359" t="str">
        <f t="shared" ca="1" si="71"/>
        <v/>
      </c>
      <c r="N223" s="359" t="str">
        <f t="shared" ca="1" si="71"/>
        <v/>
      </c>
      <c r="O223" s="359" t="str">
        <f t="shared" ca="1" si="71"/>
        <v/>
      </c>
      <c r="P223" s="359" t="str">
        <f t="shared" ca="1" si="71"/>
        <v/>
      </c>
      <c r="Q223" s="359" t="str">
        <f t="shared" ca="1" si="71"/>
        <v/>
      </c>
      <c r="R223" s="359" t="str">
        <f t="shared" ca="1" si="71"/>
        <v/>
      </c>
      <c r="S223" s="359" t="str">
        <f t="shared" ca="1" si="71"/>
        <v/>
      </c>
      <c r="T223" s="359" t="str">
        <f t="shared" ca="1" si="71"/>
        <v/>
      </c>
      <c r="U223" s="359" t="str">
        <f t="shared" ca="1" si="71"/>
        <v/>
      </c>
      <c r="V223" s="359" t="str">
        <f t="shared" ca="1" si="71"/>
        <v/>
      </c>
      <c r="W223" s="359" t="str">
        <f t="shared" ca="1" si="71"/>
        <v/>
      </c>
      <c r="X223" s="359" t="str">
        <f t="shared" ca="1" si="71"/>
        <v/>
      </c>
      <c r="Y223" s="359" t="str">
        <f t="shared" ca="1" si="71"/>
        <v/>
      </c>
      <c r="Z223" s="359" t="str">
        <f t="shared" ca="1" si="71"/>
        <v/>
      </c>
      <c r="AA223" s="359" t="str">
        <f t="shared" ca="1" si="71"/>
        <v/>
      </c>
      <c r="AB223" s="359" t="str">
        <f t="shared" ca="1" si="71"/>
        <v/>
      </c>
      <c r="AC223" s="359" t="str">
        <f t="shared" ca="1" si="71"/>
        <v/>
      </c>
      <c r="AD223" s="359" t="str">
        <f t="shared" ca="1" si="71"/>
        <v/>
      </c>
      <c r="AE223" s="359" t="str">
        <f t="shared" ca="1" si="71"/>
        <v/>
      </c>
      <c r="AF223" s="359" t="str">
        <f t="shared" ca="1" si="71"/>
        <v/>
      </c>
      <c r="AG223" s="359" t="str">
        <f t="shared" ca="1" si="71"/>
        <v/>
      </c>
      <c r="AH223" s="359" t="str">
        <f t="shared" ca="1" si="71"/>
        <v/>
      </c>
      <c r="AI223" s="359" t="str">
        <f t="shared" ca="1" si="71"/>
        <v/>
      </c>
      <c r="AJ223" s="359" t="str">
        <f t="shared" ca="1" si="71"/>
        <v/>
      </c>
      <c r="AK223" s="359" t="str">
        <f t="shared" ca="1" si="71"/>
        <v/>
      </c>
      <c r="AL223" s="359" t="str">
        <f t="shared" ca="1" si="71"/>
        <v/>
      </c>
      <c r="AM223" s="359" t="str">
        <f t="shared" ca="1" si="71"/>
        <v/>
      </c>
      <c r="AN223" s="359" t="str">
        <f t="shared" ca="1" si="71"/>
        <v/>
      </c>
      <c r="AO223" s="359" t="str">
        <f t="shared" ca="1" si="71"/>
        <v/>
      </c>
      <c r="AP223" s="359" t="str">
        <f t="shared" ca="1" si="71"/>
        <v/>
      </c>
      <c r="AQ223" s="362" t="str">
        <f t="shared" ca="1" si="71"/>
        <v/>
      </c>
      <c r="AR223" s="86"/>
    </row>
    <row r="224" spans="1:57" s="344" customFormat="1" ht="14.25" hidden="1" customHeight="1">
      <c r="A224" s="444" t="s">
        <v>358</v>
      </c>
      <c r="B224" s="445"/>
      <c r="C224" s="445"/>
      <c r="D224" s="361"/>
      <c r="E224" s="359" t="str">
        <f t="shared" si="71"/>
        <v/>
      </c>
      <c r="F224" s="359" t="str">
        <f t="shared" si="71"/>
        <v/>
      </c>
      <c r="G224" s="359" t="str">
        <f t="shared" si="71"/>
        <v/>
      </c>
      <c r="H224" s="359" t="str">
        <f t="shared" si="71"/>
        <v/>
      </c>
      <c r="I224" s="359" t="str">
        <f t="shared" si="71"/>
        <v/>
      </c>
      <c r="J224" s="359" t="str">
        <f t="shared" si="71"/>
        <v/>
      </c>
      <c r="K224" s="359" t="str">
        <f t="shared" si="71"/>
        <v/>
      </c>
      <c r="L224" s="359" t="str">
        <f t="shared" si="71"/>
        <v/>
      </c>
      <c r="M224" s="359" t="str">
        <f t="shared" si="71"/>
        <v/>
      </c>
      <c r="N224" s="359" t="str">
        <f t="shared" si="71"/>
        <v/>
      </c>
      <c r="O224" s="359" t="str">
        <f t="shared" si="71"/>
        <v/>
      </c>
      <c r="P224" s="359" t="str">
        <f t="shared" si="71"/>
        <v/>
      </c>
      <c r="Q224" s="359" t="str">
        <f t="shared" si="71"/>
        <v/>
      </c>
      <c r="R224" s="359" t="str">
        <f t="shared" si="71"/>
        <v/>
      </c>
      <c r="S224" s="359" t="str">
        <f t="shared" si="71"/>
        <v/>
      </c>
      <c r="T224" s="359" t="str">
        <f t="shared" si="71"/>
        <v/>
      </c>
      <c r="U224" s="359" t="str">
        <f t="shared" si="71"/>
        <v/>
      </c>
      <c r="V224" s="359" t="str">
        <f t="shared" si="71"/>
        <v/>
      </c>
      <c r="W224" s="359" t="str">
        <f t="shared" si="71"/>
        <v/>
      </c>
      <c r="X224" s="359" t="str">
        <f t="shared" si="71"/>
        <v/>
      </c>
      <c r="Y224" s="359" t="str">
        <f t="shared" si="71"/>
        <v/>
      </c>
      <c r="Z224" s="359" t="str">
        <f t="shared" si="71"/>
        <v/>
      </c>
      <c r="AA224" s="359" t="str">
        <f t="shared" si="71"/>
        <v/>
      </c>
      <c r="AB224" s="359" t="str">
        <f t="shared" si="71"/>
        <v/>
      </c>
      <c r="AC224" s="359" t="str">
        <f t="shared" si="71"/>
        <v/>
      </c>
      <c r="AD224" s="359" t="str">
        <f t="shared" si="71"/>
        <v/>
      </c>
      <c r="AE224" s="359" t="str">
        <f t="shared" si="71"/>
        <v/>
      </c>
      <c r="AF224" s="359" t="str">
        <f t="shared" si="71"/>
        <v/>
      </c>
      <c r="AG224" s="359" t="str">
        <f t="shared" si="71"/>
        <v/>
      </c>
      <c r="AH224" s="359" t="str">
        <f t="shared" si="71"/>
        <v/>
      </c>
      <c r="AI224" s="359" t="str">
        <f t="shared" si="71"/>
        <v/>
      </c>
      <c r="AJ224" s="359" t="str">
        <f t="shared" si="71"/>
        <v/>
      </c>
      <c r="AK224" s="359" t="str">
        <f t="shared" si="71"/>
        <v/>
      </c>
      <c r="AL224" s="359" t="str">
        <f t="shared" si="71"/>
        <v/>
      </c>
      <c r="AM224" s="359" t="str">
        <f t="shared" si="71"/>
        <v/>
      </c>
      <c r="AN224" s="359" t="str">
        <f t="shared" si="71"/>
        <v/>
      </c>
      <c r="AO224" s="359" t="str">
        <f t="shared" si="71"/>
        <v/>
      </c>
      <c r="AP224" s="359" t="str">
        <f t="shared" si="71"/>
        <v/>
      </c>
      <c r="AQ224" s="362" t="str">
        <f t="shared" si="71"/>
        <v/>
      </c>
      <c r="AR224" s="86"/>
    </row>
    <row r="225" spans="1:57" s="344" customFormat="1" ht="14" hidden="1">
      <c r="A225" s="444" t="s">
        <v>388</v>
      </c>
      <c r="B225" s="445"/>
      <c r="C225" s="445"/>
      <c r="D225" s="361"/>
      <c r="E225" s="359" t="str">
        <f t="shared" si="71"/>
        <v/>
      </c>
      <c r="F225" s="359" t="str">
        <f t="shared" si="71"/>
        <v/>
      </c>
      <c r="G225" s="359" t="str">
        <f t="shared" si="71"/>
        <v/>
      </c>
      <c r="H225" s="359" t="str">
        <f t="shared" si="71"/>
        <v/>
      </c>
      <c r="I225" s="359" t="str">
        <f t="shared" si="71"/>
        <v/>
      </c>
      <c r="J225" s="359" t="str">
        <f t="shared" si="71"/>
        <v/>
      </c>
      <c r="K225" s="359" t="str">
        <f t="shared" si="71"/>
        <v/>
      </c>
      <c r="L225" s="359" t="str">
        <f t="shared" si="71"/>
        <v/>
      </c>
      <c r="M225" s="359" t="str">
        <f t="shared" si="71"/>
        <v/>
      </c>
      <c r="N225" s="359" t="str">
        <f t="shared" si="71"/>
        <v/>
      </c>
      <c r="O225" s="359" t="str">
        <f t="shared" si="71"/>
        <v/>
      </c>
      <c r="P225" s="359" t="str">
        <f t="shared" si="71"/>
        <v/>
      </c>
      <c r="Q225" s="359" t="str">
        <f t="shared" si="71"/>
        <v/>
      </c>
      <c r="R225" s="359" t="str">
        <f t="shared" si="71"/>
        <v/>
      </c>
      <c r="S225" s="359" t="str">
        <f t="shared" si="71"/>
        <v/>
      </c>
      <c r="T225" s="359" t="str">
        <f t="shared" si="71"/>
        <v/>
      </c>
      <c r="U225" s="359" t="str">
        <f t="shared" si="71"/>
        <v/>
      </c>
      <c r="V225" s="359" t="str">
        <f t="shared" si="71"/>
        <v/>
      </c>
      <c r="W225" s="359" t="str">
        <f t="shared" si="71"/>
        <v/>
      </c>
      <c r="X225" s="359" t="str">
        <f t="shared" si="71"/>
        <v/>
      </c>
      <c r="Y225" s="359" t="str">
        <f t="shared" si="71"/>
        <v/>
      </c>
      <c r="Z225" s="359" t="str">
        <f t="shared" si="71"/>
        <v/>
      </c>
      <c r="AA225" s="359" t="str">
        <f t="shared" si="71"/>
        <v/>
      </c>
      <c r="AB225" s="359" t="str">
        <f t="shared" si="71"/>
        <v/>
      </c>
      <c r="AC225" s="359" t="str">
        <f t="shared" si="71"/>
        <v/>
      </c>
      <c r="AD225" s="359" t="str">
        <f t="shared" si="71"/>
        <v/>
      </c>
      <c r="AE225" s="359" t="str">
        <f t="shared" si="71"/>
        <v/>
      </c>
      <c r="AF225" s="359" t="str">
        <f t="shared" si="71"/>
        <v/>
      </c>
      <c r="AG225" s="359" t="str">
        <f t="shared" si="71"/>
        <v/>
      </c>
      <c r="AH225" s="359" t="str">
        <f t="shared" si="71"/>
        <v/>
      </c>
      <c r="AI225" s="359" t="str">
        <f t="shared" si="71"/>
        <v/>
      </c>
      <c r="AJ225" s="359" t="str">
        <f t="shared" si="71"/>
        <v/>
      </c>
      <c r="AK225" s="359" t="str">
        <f t="shared" si="71"/>
        <v/>
      </c>
      <c r="AL225" s="359" t="str">
        <f t="shared" si="71"/>
        <v/>
      </c>
      <c r="AM225" s="359" t="str">
        <f t="shared" si="71"/>
        <v/>
      </c>
      <c r="AN225" s="359" t="str">
        <f t="shared" si="71"/>
        <v/>
      </c>
      <c r="AO225" s="359" t="str">
        <f t="shared" si="71"/>
        <v/>
      </c>
      <c r="AP225" s="359" t="str">
        <f t="shared" si="71"/>
        <v/>
      </c>
      <c r="AQ225" s="362" t="str">
        <f t="shared" si="71"/>
        <v/>
      </c>
      <c r="AR225" s="363"/>
    </row>
    <row r="226" spans="1:57" s="344" customFormat="1" ht="14" hidden="1">
      <c r="A226" s="446" t="s">
        <v>389</v>
      </c>
      <c r="B226" s="447"/>
      <c r="C226" s="447"/>
      <c r="D226" s="364"/>
      <c r="E226" s="359" t="str">
        <f t="shared" si="71"/>
        <v/>
      </c>
      <c r="F226" s="359" t="str">
        <f t="shared" si="71"/>
        <v/>
      </c>
      <c r="G226" s="359" t="str">
        <f t="shared" si="71"/>
        <v/>
      </c>
      <c r="H226" s="359" t="str">
        <f t="shared" si="71"/>
        <v/>
      </c>
      <c r="I226" s="359" t="str">
        <f t="shared" si="71"/>
        <v/>
      </c>
      <c r="J226" s="359" t="str">
        <f t="shared" si="71"/>
        <v/>
      </c>
      <c r="K226" s="359" t="str">
        <f t="shared" si="71"/>
        <v/>
      </c>
      <c r="L226" s="359" t="str">
        <f t="shared" si="71"/>
        <v/>
      </c>
      <c r="M226" s="359" t="str">
        <f t="shared" si="71"/>
        <v/>
      </c>
      <c r="N226" s="359" t="str">
        <f t="shared" si="71"/>
        <v/>
      </c>
      <c r="O226" s="359" t="str">
        <f t="shared" si="71"/>
        <v/>
      </c>
      <c r="P226" s="359" t="str">
        <f t="shared" si="71"/>
        <v/>
      </c>
      <c r="Q226" s="359" t="str">
        <f t="shared" si="71"/>
        <v/>
      </c>
      <c r="R226" s="359" t="str">
        <f t="shared" si="71"/>
        <v/>
      </c>
      <c r="S226" s="359" t="str">
        <f t="shared" si="71"/>
        <v/>
      </c>
      <c r="T226" s="359" t="str">
        <f t="shared" si="71"/>
        <v/>
      </c>
      <c r="U226" s="359" t="str">
        <f t="shared" si="71"/>
        <v/>
      </c>
      <c r="V226" s="359" t="str">
        <f t="shared" si="71"/>
        <v/>
      </c>
      <c r="W226" s="359" t="str">
        <f t="shared" si="71"/>
        <v/>
      </c>
      <c r="X226" s="359" t="str">
        <f t="shared" si="71"/>
        <v/>
      </c>
      <c r="Y226" s="359" t="str">
        <f t="shared" si="71"/>
        <v/>
      </c>
      <c r="Z226" s="359" t="str">
        <f t="shared" si="71"/>
        <v/>
      </c>
      <c r="AA226" s="359" t="str">
        <f t="shared" si="71"/>
        <v/>
      </c>
      <c r="AB226" s="359" t="str">
        <f t="shared" si="71"/>
        <v/>
      </c>
      <c r="AC226" s="359" t="str">
        <f t="shared" si="71"/>
        <v/>
      </c>
      <c r="AD226" s="359" t="str">
        <f t="shared" si="71"/>
        <v/>
      </c>
      <c r="AE226" s="359" t="str">
        <f t="shared" si="71"/>
        <v/>
      </c>
      <c r="AF226" s="359" t="str">
        <f t="shared" si="71"/>
        <v/>
      </c>
      <c r="AG226" s="359" t="str">
        <f t="shared" si="71"/>
        <v/>
      </c>
      <c r="AH226" s="359" t="str">
        <f t="shared" si="71"/>
        <v/>
      </c>
      <c r="AI226" s="359" t="str">
        <f t="shared" si="71"/>
        <v/>
      </c>
      <c r="AJ226" s="359" t="str">
        <f t="shared" si="71"/>
        <v/>
      </c>
      <c r="AK226" s="359" t="str">
        <f t="shared" si="71"/>
        <v/>
      </c>
      <c r="AL226" s="359" t="str">
        <f t="shared" si="71"/>
        <v/>
      </c>
      <c r="AM226" s="359" t="str">
        <f t="shared" si="71"/>
        <v/>
      </c>
      <c r="AN226" s="359" t="str">
        <f t="shared" si="71"/>
        <v/>
      </c>
      <c r="AO226" s="359" t="str">
        <f t="shared" si="71"/>
        <v/>
      </c>
      <c r="AP226" s="359" t="str">
        <f t="shared" si="71"/>
        <v/>
      </c>
      <c r="AQ226" s="362" t="str">
        <f t="shared" si="71"/>
        <v/>
      </c>
      <c r="AR226" s="363"/>
    </row>
    <row r="227" spans="1:57" s="344" customFormat="1" ht="14" hidden="1">
      <c r="A227" s="444" t="s">
        <v>360</v>
      </c>
      <c r="B227" s="445"/>
      <c r="C227" s="445"/>
      <c r="D227" s="399"/>
      <c r="E227" s="365">
        <f t="shared" ref="E227:AQ227" si="72">IF(E219="",0,E219)</f>
        <v>0</v>
      </c>
      <c r="F227" s="365">
        <f t="shared" si="72"/>
        <v>0</v>
      </c>
      <c r="G227" s="365">
        <f t="shared" si="72"/>
        <v>0</v>
      </c>
      <c r="H227" s="365">
        <f t="shared" si="72"/>
        <v>0</v>
      </c>
      <c r="I227" s="365">
        <f t="shared" si="72"/>
        <v>0</v>
      </c>
      <c r="J227" s="365">
        <f t="shared" si="72"/>
        <v>0</v>
      </c>
      <c r="K227" s="365">
        <f t="shared" si="72"/>
        <v>0</v>
      </c>
      <c r="L227" s="365">
        <f t="shared" si="72"/>
        <v>0</v>
      </c>
      <c r="M227" s="365">
        <f t="shared" si="72"/>
        <v>0</v>
      </c>
      <c r="N227" s="365">
        <f t="shared" si="72"/>
        <v>0</v>
      </c>
      <c r="O227" s="365">
        <f t="shared" si="72"/>
        <v>0</v>
      </c>
      <c r="P227" s="365">
        <f t="shared" si="72"/>
        <v>0</v>
      </c>
      <c r="Q227" s="365">
        <f t="shared" si="72"/>
        <v>0</v>
      </c>
      <c r="R227" s="365">
        <f t="shared" si="72"/>
        <v>0</v>
      </c>
      <c r="S227" s="365">
        <f t="shared" si="72"/>
        <v>0</v>
      </c>
      <c r="T227" s="365">
        <f t="shared" si="72"/>
        <v>0</v>
      </c>
      <c r="U227" s="365">
        <f t="shared" si="72"/>
        <v>0</v>
      </c>
      <c r="V227" s="365">
        <f t="shared" si="72"/>
        <v>0</v>
      </c>
      <c r="W227" s="365">
        <f t="shared" si="72"/>
        <v>0</v>
      </c>
      <c r="X227" s="365">
        <f t="shared" si="72"/>
        <v>0</v>
      </c>
      <c r="Y227" s="365">
        <f t="shared" si="72"/>
        <v>0</v>
      </c>
      <c r="Z227" s="365">
        <f t="shared" si="72"/>
        <v>0</v>
      </c>
      <c r="AA227" s="365">
        <f t="shared" si="72"/>
        <v>0</v>
      </c>
      <c r="AB227" s="365">
        <f t="shared" si="72"/>
        <v>0</v>
      </c>
      <c r="AC227" s="365">
        <f t="shared" si="72"/>
        <v>0</v>
      </c>
      <c r="AD227" s="365">
        <f t="shared" si="72"/>
        <v>0</v>
      </c>
      <c r="AE227" s="365">
        <f t="shared" si="72"/>
        <v>0</v>
      </c>
      <c r="AF227" s="365">
        <f t="shared" si="72"/>
        <v>0</v>
      </c>
      <c r="AG227" s="365">
        <f t="shared" si="72"/>
        <v>0</v>
      </c>
      <c r="AH227" s="365">
        <f t="shared" si="72"/>
        <v>0</v>
      </c>
      <c r="AI227" s="365">
        <f t="shared" si="72"/>
        <v>0</v>
      </c>
      <c r="AJ227" s="365">
        <f t="shared" si="72"/>
        <v>0</v>
      </c>
      <c r="AK227" s="365">
        <f t="shared" si="72"/>
        <v>0</v>
      </c>
      <c r="AL227" s="365">
        <f t="shared" si="72"/>
        <v>0</v>
      </c>
      <c r="AM227" s="365">
        <f t="shared" si="72"/>
        <v>0</v>
      </c>
      <c r="AN227" s="365">
        <f t="shared" si="72"/>
        <v>0</v>
      </c>
      <c r="AO227" s="365">
        <f t="shared" si="72"/>
        <v>0</v>
      </c>
      <c r="AP227" s="365">
        <f t="shared" si="72"/>
        <v>0</v>
      </c>
      <c r="AQ227" s="366">
        <f t="shared" si="72"/>
        <v>0</v>
      </c>
      <c r="AR227" s="86"/>
    </row>
    <row r="228" spans="1:57" s="344" customFormat="1" ht="14" hidden="1">
      <c r="A228" s="448" t="s">
        <v>361</v>
      </c>
      <c r="B228" s="449"/>
      <c r="C228" s="450"/>
      <c r="D228" s="367">
        <f>SUM(D216:G216)</f>
        <v>0</v>
      </c>
      <c r="E228" s="368">
        <f t="shared" ref="E228:AQ228" si="73">D228+D227</f>
        <v>0</v>
      </c>
      <c r="F228" s="368">
        <f t="shared" si="73"/>
        <v>0</v>
      </c>
      <c r="G228" s="368">
        <f t="shared" si="73"/>
        <v>0</v>
      </c>
      <c r="H228" s="368">
        <f t="shared" si="73"/>
        <v>0</v>
      </c>
      <c r="I228" s="368">
        <f t="shared" si="73"/>
        <v>0</v>
      </c>
      <c r="J228" s="368">
        <f t="shared" si="73"/>
        <v>0</v>
      </c>
      <c r="K228" s="368">
        <f t="shared" si="73"/>
        <v>0</v>
      </c>
      <c r="L228" s="368">
        <f t="shared" si="73"/>
        <v>0</v>
      </c>
      <c r="M228" s="368">
        <f t="shared" si="73"/>
        <v>0</v>
      </c>
      <c r="N228" s="368">
        <f t="shared" si="73"/>
        <v>0</v>
      </c>
      <c r="O228" s="368">
        <f t="shared" si="73"/>
        <v>0</v>
      </c>
      <c r="P228" s="368">
        <f t="shared" si="73"/>
        <v>0</v>
      </c>
      <c r="Q228" s="368">
        <f t="shared" si="73"/>
        <v>0</v>
      </c>
      <c r="R228" s="368">
        <f t="shared" si="73"/>
        <v>0</v>
      </c>
      <c r="S228" s="368">
        <f t="shared" si="73"/>
        <v>0</v>
      </c>
      <c r="T228" s="368">
        <f t="shared" si="73"/>
        <v>0</v>
      </c>
      <c r="U228" s="368">
        <f t="shared" si="73"/>
        <v>0</v>
      </c>
      <c r="V228" s="368">
        <f t="shared" si="73"/>
        <v>0</v>
      </c>
      <c r="W228" s="368">
        <f t="shared" si="73"/>
        <v>0</v>
      </c>
      <c r="X228" s="368">
        <f t="shared" si="73"/>
        <v>0</v>
      </c>
      <c r="Y228" s="368">
        <f t="shared" si="73"/>
        <v>0</v>
      </c>
      <c r="Z228" s="368">
        <f t="shared" si="73"/>
        <v>0</v>
      </c>
      <c r="AA228" s="368">
        <f t="shared" si="73"/>
        <v>0</v>
      </c>
      <c r="AB228" s="368">
        <f t="shared" si="73"/>
        <v>0</v>
      </c>
      <c r="AC228" s="368">
        <f t="shared" si="73"/>
        <v>0</v>
      </c>
      <c r="AD228" s="368">
        <f t="shared" si="73"/>
        <v>0</v>
      </c>
      <c r="AE228" s="368">
        <f t="shared" si="73"/>
        <v>0</v>
      </c>
      <c r="AF228" s="368">
        <f t="shared" si="73"/>
        <v>0</v>
      </c>
      <c r="AG228" s="368">
        <f t="shared" si="73"/>
        <v>0</v>
      </c>
      <c r="AH228" s="368">
        <f t="shared" si="73"/>
        <v>0</v>
      </c>
      <c r="AI228" s="368">
        <f t="shared" si="73"/>
        <v>0</v>
      </c>
      <c r="AJ228" s="368">
        <f t="shared" si="73"/>
        <v>0</v>
      </c>
      <c r="AK228" s="368">
        <f t="shared" si="73"/>
        <v>0</v>
      </c>
      <c r="AL228" s="368">
        <f t="shared" si="73"/>
        <v>0</v>
      </c>
      <c r="AM228" s="368">
        <f t="shared" si="73"/>
        <v>0</v>
      </c>
      <c r="AN228" s="368">
        <f t="shared" si="73"/>
        <v>0</v>
      </c>
      <c r="AO228" s="368">
        <f t="shared" si="73"/>
        <v>0</v>
      </c>
      <c r="AP228" s="368">
        <f t="shared" si="73"/>
        <v>0</v>
      </c>
      <c r="AQ228" s="369">
        <f t="shared" si="73"/>
        <v>0</v>
      </c>
      <c r="AR228"/>
    </row>
    <row r="229" spans="1:57" s="344" customFormat="1" ht="14" hidden="1">
      <c r="A229" s="448" t="s">
        <v>362</v>
      </c>
      <c r="B229" s="449"/>
      <c r="C229" s="450"/>
      <c r="D229" s="370" t="e">
        <f t="shared" ref="D229:AQ229" si="74">(D228)/SUM($D$5:$G$5)*100</f>
        <v>#DIV/0!</v>
      </c>
      <c r="E229" s="370" t="e">
        <f t="shared" si="74"/>
        <v>#DIV/0!</v>
      </c>
      <c r="F229" s="370" t="e">
        <f t="shared" si="74"/>
        <v>#DIV/0!</v>
      </c>
      <c r="G229" s="370" t="e">
        <f t="shared" si="74"/>
        <v>#DIV/0!</v>
      </c>
      <c r="H229" s="370" t="e">
        <f t="shared" si="74"/>
        <v>#DIV/0!</v>
      </c>
      <c r="I229" s="370" t="e">
        <f t="shared" si="74"/>
        <v>#DIV/0!</v>
      </c>
      <c r="J229" s="370" t="e">
        <f t="shared" si="74"/>
        <v>#DIV/0!</v>
      </c>
      <c r="K229" s="370" t="e">
        <f t="shared" si="74"/>
        <v>#DIV/0!</v>
      </c>
      <c r="L229" s="370" t="e">
        <f t="shared" si="74"/>
        <v>#DIV/0!</v>
      </c>
      <c r="M229" s="370" t="e">
        <f t="shared" si="74"/>
        <v>#DIV/0!</v>
      </c>
      <c r="N229" s="370" t="e">
        <f t="shared" si="74"/>
        <v>#DIV/0!</v>
      </c>
      <c r="O229" s="370" t="e">
        <f t="shared" si="74"/>
        <v>#DIV/0!</v>
      </c>
      <c r="P229" s="370" t="e">
        <f t="shared" si="74"/>
        <v>#DIV/0!</v>
      </c>
      <c r="Q229" s="370" t="e">
        <f t="shared" si="74"/>
        <v>#DIV/0!</v>
      </c>
      <c r="R229" s="370" t="e">
        <f t="shared" si="74"/>
        <v>#DIV/0!</v>
      </c>
      <c r="S229" s="370" t="e">
        <f t="shared" si="74"/>
        <v>#DIV/0!</v>
      </c>
      <c r="T229" s="370" t="e">
        <f t="shared" si="74"/>
        <v>#DIV/0!</v>
      </c>
      <c r="U229" s="370" t="e">
        <f t="shared" si="74"/>
        <v>#DIV/0!</v>
      </c>
      <c r="V229" s="370" t="e">
        <f t="shared" si="74"/>
        <v>#DIV/0!</v>
      </c>
      <c r="W229" s="370" t="e">
        <f t="shared" si="74"/>
        <v>#DIV/0!</v>
      </c>
      <c r="X229" s="370" t="e">
        <f t="shared" si="74"/>
        <v>#DIV/0!</v>
      </c>
      <c r="Y229" s="370" t="e">
        <f t="shared" si="74"/>
        <v>#DIV/0!</v>
      </c>
      <c r="Z229" s="370" t="e">
        <f t="shared" si="74"/>
        <v>#DIV/0!</v>
      </c>
      <c r="AA229" s="370" t="e">
        <f t="shared" si="74"/>
        <v>#DIV/0!</v>
      </c>
      <c r="AB229" s="370" t="e">
        <f t="shared" si="74"/>
        <v>#DIV/0!</v>
      </c>
      <c r="AC229" s="370" t="e">
        <f t="shared" si="74"/>
        <v>#DIV/0!</v>
      </c>
      <c r="AD229" s="370" t="e">
        <f t="shared" si="74"/>
        <v>#DIV/0!</v>
      </c>
      <c r="AE229" s="370" t="e">
        <f t="shared" si="74"/>
        <v>#DIV/0!</v>
      </c>
      <c r="AF229" s="370" t="e">
        <f t="shared" si="74"/>
        <v>#DIV/0!</v>
      </c>
      <c r="AG229" s="370" t="e">
        <f t="shared" si="74"/>
        <v>#DIV/0!</v>
      </c>
      <c r="AH229" s="370" t="e">
        <f t="shared" si="74"/>
        <v>#DIV/0!</v>
      </c>
      <c r="AI229" s="370" t="e">
        <f t="shared" si="74"/>
        <v>#DIV/0!</v>
      </c>
      <c r="AJ229" s="370" t="e">
        <f t="shared" si="74"/>
        <v>#DIV/0!</v>
      </c>
      <c r="AK229" s="370" t="e">
        <f t="shared" si="74"/>
        <v>#DIV/0!</v>
      </c>
      <c r="AL229" s="370" t="e">
        <f t="shared" si="74"/>
        <v>#DIV/0!</v>
      </c>
      <c r="AM229" s="370" t="e">
        <f t="shared" si="74"/>
        <v>#DIV/0!</v>
      </c>
      <c r="AN229" s="370" t="e">
        <f t="shared" si="74"/>
        <v>#DIV/0!</v>
      </c>
      <c r="AO229" s="370" t="e">
        <f t="shared" si="74"/>
        <v>#DIV/0!</v>
      </c>
      <c r="AP229" s="370" t="e">
        <f t="shared" si="74"/>
        <v>#DIV/0!</v>
      </c>
      <c r="AQ229" s="371" t="e">
        <f t="shared" si="74"/>
        <v>#DIV/0!</v>
      </c>
      <c r="AR229"/>
    </row>
    <row r="230" spans="1:57" s="344" customFormat="1" ht="14.5" hidden="1" thickBot="1">
      <c r="A230" s="451" t="s">
        <v>362</v>
      </c>
      <c r="B230" s="452"/>
      <c r="C230" s="453"/>
      <c r="D230" s="372" t="str">
        <f t="shared" ref="D230:AQ230" si="75">IFERROR(D229,"")</f>
        <v/>
      </c>
      <c r="E230" s="373" t="str">
        <f t="shared" si="75"/>
        <v/>
      </c>
      <c r="F230" s="373" t="str">
        <f t="shared" si="75"/>
        <v/>
      </c>
      <c r="G230" s="373" t="str">
        <f t="shared" si="75"/>
        <v/>
      </c>
      <c r="H230" s="373" t="str">
        <f t="shared" si="75"/>
        <v/>
      </c>
      <c r="I230" s="373" t="str">
        <f t="shared" si="75"/>
        <v/>
      </c>
      <c r="J230" s="373" t="str">
        <f t="shared" si="75"/>
        <v/>
      </c>
      <c r="K230" s="373" t="str">
        <f t="shared" si="75"/>
        <v/>
      </c>
      <c r="L230" s="373" t="str">
        <f t="shared" si="75"/>
        <v/>
      </c>
      <c r="M230" s="373" t="str">
        <f t="shared" si="75"/>
        <v/>
      </c>
      <c r="N230" s="373" t="str">
        <f t="shared" si="75"/>
        <v/>
      </c>
      <c r="O230" s="373" t="str">
        <f t="shared" si="75"/>
        <v/>
      </c>
      <c r="P230" s="373" t="str">
        <f t="shared" si="75"/>
        <v/>
      </c>
      <c r="Q230" s="373" t="str">
        <f t="shared" si="75"/>
        <v/>
      </c>
      <c r="R230" s="373" t="str">
        <f t="shared" si="75"/>
        <v/>
      </c>
      <c r="S230" s="373" t="str">
        <f t="shared" si="75"/>
        <v/>
      </c>
      <c r="T230" s="373" t="str">
        <f t="shared" si="75"/>
        <v/>
      </c>
      <c r="U230" s="373" t="str">
        <f t="shared" si="75"/>
        <v/>
      </c>
      <c r="V230" s="373" t="str">
        <f t="shared" si="75"/>
        <v/>
      </c>
      <c r="W230" s="373" t="str">
        <f t="shared" si="75"/>
        <v/>
      </c>
      <c r="X230" s="373" t="str">
        <f t="shared" si="75"/>
        <v/>
      </c>
      <c r="Y230" s="373" t="str">
        <f t="shared" si="75"/>
        <v/>
      </c>
      <c r="Z230" s="373" t="str">
        <f t="shared" si="75"/>
        <v/>
      </c>
      <c r="AA230" s="373" t="str">
        <f t="shared" si="75"/>
        <v/>
      </c>
      <c r="AB230" s="373" t="str">
        <f t="shared" si="75"/>
        <v/>
      </c>
      <c r="AC230" s="373" t="str">
        <f t="shared" si="75"/>
        <v/>
      </c>
      <c r="AD230" s="373" t="str">
        <f t="shared" si="75"/>
        <v/>
      </c>
      <c r="AE230" s="373" t="str">
        <f t="shared" si="75"/>
        <v/>
      </c>
      <c r="AF230" s="373" t="str">
        <f t="shared" si="75"/>
        <v/>
      </c>
      <c r="AG230" s="373" t="str">
        <f t="shared" si="75"/>
        <v/>
      </c>
      <c r="AH230" s="373" t="str">
        <f t="shared" si="75"/>
        <v/>
      </c>
      <c r="AI230" s="373" t="str">
        <f t="shared" si="75"/>
        <v/>
      </c>
      <c r="AJ230" s="373" t="str">
        <f t="shared" si="75"/>
        <v/>
      </c>
      <c r="AK230" s="373" t="str">
        <f t="shared" si="75"/>
        <v/>
      </c>
      <c r="AL230" s="373" t="str">
        <f t="shared" si="75"/>
        <v/>
      </c>
      <c r="AM230" s="373" t="str">
        <f t="shared" si="75"/>
        <v/>
      </c>
      <c r="AN230" s="373" t="str">
        <f t="shared" si="75"/>
        <v/>
      </c>
      <c r="AO230" s="373" t="str">
        <f t="shared" si="75"/>
        <v/>
      </c>
      <c r="AP230" s="373" t="str">
        <f t="shared" si="75"/>
        <v/>
      </c>
      <c r="AQ230" s="374" t="str">
        <f t="shared" si="75"/>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 hidden="1"/>
    <row r="233" spans="1:57" s="344" customFormat="1" ht="14" hidden="1">
      <c r="A233" s="454" t="s">
        <v>41</v>
      </c>
      <c r="B233" s="454"/>
      <c r="C233" s="455"/>
      <c r="E233" s="375" t="e">
        <f t="shared" ref="E233:AQ233" si="76">IF(S163="",NA(),S163*(-10))</f>
        <v>#N/A</v>
      </c>
      <c r="F233" s="375" t="e">
        <f t="shared" si="76"/>
        <v>#N/A</v>
      </c>
      <c r="G233" s="375" t="e">
        <f t="shared" si="76"/>
        <v>#N/A</v>
      </c>
      <c r="H233" s="375" t="e">
        <f t="shared" si="76"/>
        <v>#N/A</v>
      </c>
      <c r="I233" s="375" t="e">
        <f t="shared" si="76"/>
        <v>#N/A</v>
      </c>
      <c r="J233" s="375" t="e">
        <f t="shared" si="76"/>
        <v>#N/A</v>
      </c>
      <c r="K233" s="375" t="e">
        <f t="shared" si="76"/>
        <v>#N/A</v>
      </c>
      <c r="L233" s="375" t="e">
        <f t="shared" si="76"/>
        <v>#N/A</v>
      </c>
      <c r="M233" s="375" t="e">
        <f t="shared" si="76"/>
        <v>#N/A</v>
      </c>
      <c r="N233" s="375" t="e">
        <f t="shared" si="76"/>
        <v>#N/A</v>
      </c>
      <c r="O233" s="375" t="e">
        <f t="shared" si="76"/>
        <v>#N/A</v>
      </c>
      <c r="P233" s="375" t="e">
        <f t="shared" si="76"/>
        <v>#N/A</v>
      </c>
      <c r="Q233" s="375" t="e">
        <f t="shared" si="76"/>
        <v>#N/A</v>
      </c>
      <c r="R233" s="375" t="e">
        <f t="shared" si="76"/>
        <v>#N/A</v>
      </c>
      <c r="S233" s="375" t="e">
        <f t="shared" si="76"/>
        <v>#N/A</v>
      </c>
      <c r="T233" s="375" t="e">
        <f t="shared" si="76"/>
        <v>#N/A</v>
      </c>
      <c r="U233" s="375" t="e">
        <f t="shared" si="76"/>
        <v>#N/A</v>
      </c>
      <c r="V233" s="375" t="e">
        <f t="shared" si="76"/>
        <v>#N/A</v>
      </c>
      <c r="W233" s="375" t="e">
        <f t="shared" si="76"/>
        <v>#N/A</v>
      </c>
      <c r="X233" s="375" t="e">
        <f t="shared" si="76"/>
        <v>#N/A</v>
      </c>
      <c r="Y233" s="375" t="e">
        <f t="shared" si="76"/>
        <v>#N/A</v>
      </c>
      <c r="Z233" s="375" t="e">
        <f t="shared" si="76"/>
        <v>#N/A</v>
      </c>
      <c r="AA233" s="375" t="e">
        <f t="shared" si="76"/>
        <v>#N/A</v>
      </c>
      <c r="AB233" s="375" t="e">
        <f t="shared" si="76"/>
        <v>#N/A</v>
      </c>
      <c r="AC233" s="375" t="e">
        <f t="shared" si="76"/>
        <v>#N/A</v>
      </c>
      <c r="AD233" s="375" t="e">
        <f t="shared" si="76"/>
        <v>#N/A</v>
      </c>
      <c r="AE233" s="375" t="e">
        <f t="shared" si="76"/>
        <v>#N/A</v>
      </c>
      <c r="AF233" s="375" t="e">
        <f t="shared" si="76"/>
        <v>#N/A</v>
      </c>
      <c r="AG233" s="375" t="e">
        <f t="shared" si="76"/>
        <v>#N/A</v>
      </c>
      <c r="AH233" s="375" t="e">
        <f t="shared" si="76"/>
        <v>#N/A</v>
      </c>
      <c r="AI233" s="375" t="e">
        <f t="shared" si="76"/>
        <v>#N/A</v>
      </c>
      <c r="AJ233" s="375" t="e">
        <f t="shared" si="76"/>
        <v>#N/A</v>
      </c>
      <c r="AK233" s="375" t="e">
        <f t="shared" si="76"/>
        <v>#N/A</v>
      </c>
      <c r="AL233" s="375" t="e">
        <f t="shared" si="76"/>
        <v>#N/A</v>
      </c>
      <c r="AM233" s="375" t="e">
        <f t="shared" si="76"/>
        <v>#N/A</v>
      </c>
      <c r="AN233" s="375" t="e">
        <f t="shared" si="76"/>
        <v>#N/A</v>
      </c>
      <c r="AO233" s="375" t="e">
        <f t="shared" si="76"/>
        <v>#N/A</v>
      </c>
      <c r="AP233" s="375" t="e">
        <f t="shared" si="76"/>
        <v>#N/A</v>
      </c>
      <c r="AQ233" s="375" t="e">
        <f t="shared" si="76"/>
        <v>#N/A</v>
      </c>
    </row>
    <row r="234" spans="1:57" s="344" customFormat="1" ht="14" hidden="1">
      <c r="A234" s="376"/>
      <c r="B234" s="433" t="s">
        <v>32</v>
      </c>
      <c r="C234" s="435"/>
      <c r="E234" s="377" t="e">
        <f t="shared" ref="E234:AQ234" si="77">IF(S163="",NA(),ROUND(1443/(1443+E233),4))</f>
        <v>#N/A</v>
      </c>
      <c r="F234" s="377" t="e">
        <f t="shared" si="77"/>
        <v>#N/A</v>
      </c>
      <c r="G234" s="377" t="e">
        <f t="shared" si="77"/>
        <v>#N/A</v>
      </c>
      <c r="H234" s="377" t="e">
        <f t="shared" si="77"/>
        <v>#N/A</v>
      </c>
      <c r="I234" s="377" t="e">
        <f t="shared" si="77"/>
        <v>#N/A</v>
      </c>
      <c r="J234" s="377" t="e">
        <f t="shared" si="77"/>
        <v>#N/A</v>
      </c>
      <c r="K234" s="377" t="e">
        <f t="shared" si="77"/>
        <v>#N/A</v>
      </c>
      <c r="L234" s="377" t="e">
        <f t="shared" si="77"/>
        <v>#N/A</v>
      </c>
      <c r="M234" s="377" t="e">
        <f t="shared" si="77"/>
        <v>#N/A</v>
      </c>
      <c r="N234" s="377" t="e">
        <f t="shared" si="77"/>
        <v>#N/A</v>
      </c>
      <c r="O234" s="377" t="e">
        <f t="shared" si="77"/>
        <v>#N/A</v>
      </c>
      <c r="P234" s="377" t="e">
        <f t="shared" si="77"/>
        <v>#N/A</v>
      </c>
      <c r="Q234" s="377" t="e">
        <f t="shared" si="77"/>
        <v>#N/A</v>
      </c>
      <c r="R234" s="377" t="e">
        <f t="shared" si="77"/>
        <v>#N/A</v>
      </c>
      <c r="S234" s="377" t="e">
        <f t="shared" si="77"/>
        <v>#N/A</v>
      </c>
      <c r="T234" s="377" t="e">
        <f t="shared" si="77"/>
        <v>#N/A</v>
      </c>
      <c r="U234" s="377" t="e">
        <f t="shared" si="77"/>
        <v>#N/A</v>
      </c>
      <c r="V234" s="377" t="e">
        <f t="shared" si="77"/>
        <v>#N/A</v>
      </c>
      <c r="W234" s="377" t="e">
        <f t="shared" si="77"/>
        <v>#N/A</v>
      </c>
      <c r="X234" s="377" t="e">
        <f t="shared" si="77"/>
        <v>#N/A</v>
      </c>
      <c r="Y234" s="377" t="e">
        <f t="shared" si="77"/>
        <v>#N/A</v>
      </c>
      <c r="Z234" s="377" t="e">
        <f t="shared" si="77"/>
        <v>#N/A</v>
      </c>
      <c r="AA234" s="377" t="e">
        <f t="shared" si="77"/>
        <v>#N/A</v>
      </c>
      <c r="AB234" s="377" t="e">
        <f t="shared" si="77"/>
        <v>#N/A</v>
      </c>
      <c r="AC234" s="377" t="e">
        <f t="shared" si="77"/>
        <v>#N/A</v>
      </c>
      <c r="AD234" s="377" t="e">
        <f t="shared" si="77"/>
        <v>#N/A</v>
      </c>
      <c r="AE234" s="377" t="e">
        <f t="shared" si="77"/>
        <v>#N/A</v>
      </c>
      <c r="AF234" s="377" t="e">
        <f t="shared" si="77"/>
        <v>#N/A</v>
      </c>
      <c r="AG234" s="377" t="e">
        <f t="shared" si="77"/>
        <v>#N/A</v>
      </c>
      <c r="AH234" s="377" t="e">
        <f t="shared" si="77"/>
        <v>#N/A</v>
      </c>
      <c r="AI234" s="377" t="e">
        <f t="shared" si="77"/>
        <v>#N/A</v>
      </c>
      <c r="AJ234" s="377" t="e">
        <f t="shared" si="77"/>
        <v>#N/A</v>
      </c>
      <c r="AK234" s="377" t="e">
        <f t="shared" si="77"/>
        <v>#N/A</v>
      </c>
      <c r="AL234" s="377" t="e">
        <f t="shared" si="77"/>
        <v>#N/A</v>
      </c>
      <c r="AM234" s="377" t="e">
        <f t="shared" si="77"/>
        <v>#N/A</v>
      </c>
      <c r="AN234" s="377" t="e">
        <f t="shared" si="77"/>
        <v>#N/A</v>
      </c>
      <c r="AO234" s="377" t="e">
        <f t="shared" si="77"/>
        <v>#N/A</v>
      </c>
      <c r="AP234" s="377" t="e">
        <f t="shared" si="77"/>
        <v>#N/A</v>
      </c>
      <c r="AQ234" s="377" t="e">
        <f t="shared" si="77"/>
        <v>#N/A</v>
      </c>
    </row>
    <row r="235" spans="1:57" s="344" customFormat="1" ht="14" hidden="1">
      <c r="A235" s="376"/>
      <c r="B235" s="433" t="s">
        <v>33</v>
      </c>
      <c r="C235" s="435"/>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 hidden="1">
      <c r="A236" s="433" t="s">
        <v>3</v>
      </c>
      <c r="B236" s="433"/>
      <c r="C236" s="433"/>
      <c r="E236" s="378" t="e">
        <f t="shared" ref="E236:AQ236" si="78">IFERROR(ROUNDDOWN((E234-E235)*260+0.21,1),NA())</f>
        <v>#N/A</v>
      </c>
      <c r="F236" s="378" t="e">
        <f>IFERROR(ROUNDDOWN((F234-F235)*260+0.21,1),NA())</f>
        <v>#N/A</v>
      </c>
      <c r="G236" s="378" t="e">
        <f t="shared" si="78"/>
        <v>#N/A</v>
      </c>
      <c r="H236" s="378" t="e">
        <f t="shared" si="78"/>
        <v>#N/A</v>
      </c>
      <c r="I236" s="378" t="e">
        <f t="shared" si="78"/>
        <v>#N/A</v>
      </c>
      <c r="J236" s="378" t="e">
        <f t="shared" si="78"/>
        <v>#N/A</v>
      </c>
      <c r="K236" s="378" t="e">
        <f>IFERROR(ROUNDDOWN((K234-K235)*260+0.21,1),NA())</f>
        <v>#N/A</v>
      </c>
      <c r="L236" s="378" t="e">
        <f t="shared" si="78"/>
        <v>#N/A</v>
      </c>
      <c r="M236" s="378" t="e">
        <f t="shared" si="78"/>
        <v>#N/A</v>
      </c>
      <c r="N236" s="378" t="e">
        <f>IFERROR(ROUNDDOWN((N234-N235)*260+0.21,1),NA())</f>
        <v>#N/A</v>
      </c>
      <c r="O236" s="378" t="e">
        <f t="shared" si="78"/>
        <v>#N/A</v>
      </c>
      <c r="P236" s="378" t="e">
        <f t="shared" si="78"/>
        <v>#N/A</v>
      </c>
      <c r="Q236" s="378" t="e">
        <f t="shared" si="78"/>
        <v>#N/A</v>
      </c>
      <c r="R236" s="378" t="e">
        <f t="shared" si="78"/>
        <v>#N/A</v>
      </c>
      <c r="S236" s="378" t="e">
        <f t="shared" si="78"/>
        <v>#N/A</v>
      </c>
      <c r="T236" s="378" t="e">
        <f t="shared" si="78"/>
        <v>#N/A</v>
      </c>
      <c r="U236" s="378" t="e">
        <f t="shared" si="78"/>
        <v>#N/A</v>
      </c>
      <c r="V236" s="378" t="e">
        <f t="shared" si="78"/>
        <v>#N/A</v>
      </c>
      <c r="W236" s="378" t="e">
        <f t="shared" si="78"/>
        <v>#N/A</v>
      </c>
      <c r="X236" s="378" t="e">
        <f t="shared" si="78"/>
        <v>#N/A</v>
      </c>
      <c r="Y236" s="378" t="e">
        <f t="shared" si="78"/>
        <v>#N/A</v>
      </c>
      <c r="Z236" s="378" t="e">
        <f t="shared" si="78"/>
        <v>#N/A</v>
      </c>
      <c r="AA236" s="378" t="e">
        <f t="shared" si="78"/>
        <v>#N/A</v>
      </c>
      <c r="AB236" s="378" t="e">
        <f t="shared" si="78"/>
        <v>#N/A</v>
      </c>
      <c r="AC236" s="378" t="e">
        <f t="shared" si="78"/>
        <v>#N/A</v>
      </c>
      <c r="AD236" s="378" t="e">
        <f t="shared" si="78"/>
        <v>#N/A</v>
      </c>
      <c r="AE236" s="378" t="e">
        <f t="shared" si="78"/>
        <v>#N/A</v>
      </c>
      <c r="AF236" s="378" t="e">
        <f t="shared" si="78"/>
        <v>#N/A</v>
      </c>
      <c r="AG236" s="378" t="e">
        <f t="shared" si="78"/>
        <v>#N/A</v>
      </c>
      <c r="AH236" s="378" t="e">
        <f t="shared" si="78"/>
        <v>#N/A</v>
      </c>
      <c r="AI236" s="378" t="e">
        <f t="shared" si="78"/>
        <v>#N/A</v>
      </c>
      <c r="AJ236" s="378" t="e">
        <f t="shared" si="78"/>
        <v>#N/A</v>
      </c>
      <c r="AK236" s="378" t="e">
        <f t="shared" si="78"/>
        <v>#N/A</v>
      </c>
      <c r="AL236" s="378" t="e">
        <f t="shared" si="78"/>
        <v>#N/A</v>
      </c>
      <c r="AM236" s="378" t="e">
        <f t="shared" si="78"/>
        <v>#N/A</v>
      </c>
      <c r="AN236" s="378" t="e">
        <f t="shared" si="78"/>
        <v>#N/A</v>
      </c>
      <c r="AO236" s="378" t="e">
        <f t="shared" si="78"/>
        <v>#N/A</v>
      </c>
      <c r="AP236" s="378" t="e">
        <f t="shared" si="78"/>
        <v>#N/A</v>
      </c>
      <c r="AQ236" s="378" t="e">
        <f t="shared" si="78"/>
        <v>#N/A</v>
      </c>
    </row>
    <row r="237" spans="1:57" s="344" customFormat="1" ht="14" hidden="1">
      <c r="A237" s="433" t="s">
        <v>383</v>
      </c>
      <c r="B237" s="433"/>
      <c r="C237" s="433"/>
      <c r="E237" s="379" t="e">
        <f t="shared" ref="E237:AQ237" si="79">IF(E222=0,NA(),ROUNDDOWN(E222*1.5848,1))</f>
        <v>#N/A</v>
      </c>
      <c r="F237" s="379" t="e">
        <f t="shared" si="79"/>
        <v>#N/A</v>
      </c>
      <c r="G237" s="379" t="e">
        <f t="shared" si="79"/>
        <v>#N/A</v>
      </c>
      <c r="H237" s="379" t="e">
        <f t="shared" si="79"/>
        <v>#N/A</v>
      </c>
      <c r="I237" s="379" t="e">
        <f t="shared" si="79"/>
        <v>#N/A</v>
      </c>
      <c r="J237" s="379" t="e">
        <f t="shared" si="79"/>
        <v>#N/A</v>
      </c>
      <c r="K237" s="379" t="e">
        <f t="shared" si="79"/>
        <v>#N/A</v>
      </c>
      <c r="L237" s="379" t="e">
        <f t="shared" si="79"/>
        <v>#N/A</v>
      </c>
      <c r="M237" s="379" t="e">
        <f t="shared" si="79"/>
        <v>#N/A</v>
      </c>
      <c r="N237" s="379" t="e">
        <f t="shared" si="79"/>
        <v>#N/A</v>
      </c>
      <c r="O237" s="379" t="e">
        <f t="shared" si="79"/>
        <v>#N/A</v>
      </c>
      <c r="P237" s="379" t="e">
        <f t="shared" si="79"/>
        <v>#N/A</v>
      </c>
      <c r="Q237" s="379" t="e">
        <f t="shared" si="79"/>
        <v>#N/A</v>
      </c>
      <c r="R237" s="379" t="e">
        <f t="shared" si="79"/>
        <v>#N/A</v>
      </c>
      <c r="S237" s="379" t="e">
        <f t="shared" si="79"/>
        <v>#N/A</v>
      </c>
      <c r="T237" s="379" t="e">
        <f t="shared" si="79"/>
        <v>#N/A</v>
      </c>
      <c r="U237" s="379" t="e">
        <f t="shared" si="79"/>
        <v>#N/A</v>
      </c>
      <c r="V237" s="379" t="e">
        <f t="shared" si="79"/>
        <v>#N/A</v>
      </c>
      <c r="W237" s="379" t="e">
        <f t="shared" si="79"/>
        <v>#N/A</v>
      </c>
      <c r="X237" s="379" t="e">
        <f t="shared" si="79"/>
        <v>#N/A</v>
      </c>
      <c r="Y237" s="379" t="e">
        <f t="shared" si="79"/>
        <v>#N/A</v>
      </c>
      <c r="Z237" s="379" t="e">
        <f t="shared" si="79"/>
        <v>#N/A</v>
      </c>
      <c r="AA237" s="379" t="e">
        <f t="shared" si="79"/>
        <v>#N/A</v>
      </c>
      <c r="AB237" s="379" t="e">
        <f t="shared" si="79"/>
        <v>#N/A</v>
      </c>
      <c r="AC237" s="379" t="e">
        <f t="shared" si="79"/>
        <v>#N/A</v>
      </c>
      <c r="AD237" s="379" t="e">
        <f t="shared" si="79"/>
        <v>#N/A</v>
      </c>
      <c r="AE237" s="379" t="e">
        <f t="shared" si="79"/>
        <v>#N/A</v>
      </c>
      <c r="AF237" s="379" t="e">
        <f t="shared" si="79"/>
        <v>#N/A</v>
      </c>
      <c r="AG237" s="379" t="e">
        <f t="shared" si="79"/>
        <v>#N/A</v>
      </c>
      <c r="AH237" s="379" t="e">
        <f t="shared" si="79"/>
        <v>#N/A</v>
      </c>
      <c r="AI237" s="379" t="e">
        <f t="shared" si="79"/>
        <v>#N/A</v>
      </c>
      <c r="AJ237" s="379" t="e">
        <f t="shared" si="79"/>
        <v>#N/A</v>
      </c>
      <c r="AK237" s="379" t="e">
        <f t="shared" si="79"/>
        <v>#N/A</v>
      </c>
      <c r="AL237" s="379" t="e">
        <f t="shared" si="79"/>
        <v>#N/A</v>
      </c>
      <c r="AM237" s="379" t="e">
        <f t="shared" si="79"/>
        <v>#N/A</v>
      </c>
      <c r="AN237" s="379" t="e">
        <f t="shared" si="79"/>
        <v>#N/A</v>
      </c>
      <c r="AO237" s="379" t="e">
        <f t="shared" si="79"/>
        <v>#N/A</v>
      </c>
      <c r="AP237" s="379" t="e">
        <f t="shared" si="79"/>
        <v>#N/A</v>
      </c>
      <c r="AQ237" s="379" t="e">
        <f t="shared" si="79"/>
        <v>#N/A</v>
      </c>
    </row>
    <row r="238" spans="1:57" s="344" customFormat="1" ht="14" hidden="1">
      <c r="A238" s="433" t="s">
        <v>146</v>
      </c>
      <c r="B238" s="433"/>
      <c r="C238" s="433"/>
      <c r="E238" s="379" t="e">
        <f t="shared" ref="E238:AQ238" si="80">IF(E236="",NA(),ROUNDDOWN(E236+E237,1))</f>
        <v>#N/A</v>
      </c>
      <c r="F238" s="379" t="e">
        <f>IF(F236="",NA(),ROUNDDOWN(F236+F237,1))</f>
        <v>#N/A</v>
      </c>
      <c r="G238" s="379" t="e">
        <f t="shared" si="80"/>
        <v>#N/A</v>
      </c>
      <c r="H238" s="379" t="e">
        <f t="shared" si="80"/>
        <v>#N/A</v>
      </c>
      <c r="I238" s="379" t="e">
        <f t="shared" si="80"/>
        <v>#N/A</v>
      </c>
      <c r="J238" s="379" t="e">
        <f t="shared" si="80"/>
        <v>#N/A</v>
      </c>
      <c r="K238" s="379" t="e">
        <f t="shared" si="80"/>
        <v>#N/A</v>
      </c>
      <c r="L238" s="379" t="e">
        <f t="shared" si="80"/>
        <v>#N/A</v>
      </c>
      <c r="M238" s="379" t="e">
        <f t="shared" si="80"/>
        <v>#N/A</v>
      </c>
      <c r="N238" s="379" t="e">
        <f>IF(N236="",NA(),ROUNDDOWN(N236+N237,1))</f>
        <v>#N/A</v>
      </c>
      <c r="O238" s="379" t="e">
        <f t="shared" si="80"/>
        <v>#N/A</v>
      </c>
      <c r="P238" s="379" t="e">
        <f t="shared" si="80"/>
        <v>#N/A</v>
      </c>
      <c r="Q238" s="379" t="e">
        <f t="shared" si="80"/>
        <v>#N/A</v>
      </c>
      <c r="R238" s="379" t="e">
        <f t="shared" si="80"/>
        <v>#N/A</v>
      </c>
      <c r="S238" s="379" t="e">
        <f t="shared" si="80"/>
        <v>#N/A</v>
      </c>
      <c r="T238" s="379" t="e">
        <f t="shared" si="80"/>
        <v>#N/A</v>
      </c>
      <c r="U238" s="379" t="e">
        <f t="shared" si="80"/>
        <v>#N/A</v>
      </c>
      <c r="V238" s="379" t="e">
        <f t="shared" si="80"/>
        <v>#N/A</v>
      </c>
      <c r="W238" s="379" t="e">
        <f t="shared" si="80"/>
        <v>#N/A</v>
      </c>
      <c r="X238" s="379" t="e">
        <f t="shared" si="80"/>
        <v>#N/A</v>
      </c>
      <c r="Y238" s="379" t="e">
        <f t="shared" si="80"/>
        <v>#N/A</v>
      </c>
      <c r="Z238" s="379" t="e">
        <f t="shared" si="80"/>
        <v>#N/A</v>
      </c>
      <c r="AA238" s="379" t="e">
        <f t="shared" si="80"/>
        <v>#N/A</v>
      </c>
      <c r="AB238" s="379" t="e">
        <f t="shared" si="80"/>
        <v>#N/A</v>
      </c>
      <c r="AC238" s="379" t="e">
        <f t="shared" si="80"/>
        <v>#N/A</v>
      </c>
      <c r="AD238" s="379" t="e">
        <f t="shared" si="80"/>
        <v>#N/A</v>
      </c>
      <c r="AE238" s="379" t="e">
        <f t="shared" si="80"/>
        <v>#N/A</v>
      </c>
      <c r="AF238" s="379" t="e">
        <f t="shared" si="80"/>
        <v>#N/A</v>
      </c>
      <c r="AG238" s="379" t="e">
        <f t="shared" si="80"/>
        <v>#N/A</v>
      </c>
      <c r="AH238" s="379" t="e">
        <f t="shared" si="80"/>
        <v>#N/A</v>
      </c>
      <c r="AI238" s="379" t="e">
        <f t="shared" si="80"/>
        <v>#N/A</v>
      </c>
      <c r="AJ238" s="379" t="e">
        <f t="shared" si="80"/>
        <v>#N/A</v>
      </c>
      <c r="AK238" s="379" t="e">
        <f t="shared" si="80"/>
        <v>#N/A</v>
      </c>
      <c r="AL238" s="379" t="e">
        <f t="shared" si="80"/>
        <v>#N/A</v>
      </c>
      <c r="AM238" s="379" t="e">
        <f t="shared" si="80"/>
        <v>#N/A</v>
      </c>
      <c r="AN238" s="379" t="e">
        <f t="shared" si="80"/>
        <v>#N/A</v>
      </c>
      <c r="AO238" s="379" t="e">
        <f t="shared" si="80"/>
        <v>#N/A</v>
      </c>
      <c r="AP238" s="379" t="e">
        <f t="shared" si="80"/>
        <v>#N/A</v>
      </c>
      <c r="AQ238" s="379" t="e">
        <f t="shared" si="80"/>
        <v>#N/A</v>
      </c>
    </row>
    <row r="239" spans="1:57" s="344" customFormat="1" ht="14" hidden="1">
      <c r="A239" s="433" t="s">
        <v>182</v>
      </c>
      <c r="B239" s="433"/>
      <c r="C239" s="433"/>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81">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81"/>
        <v>#DIV/0!</v>
      </c>
      <c r="H239" s="380" t="e">
        <f t="shared" ca="1" si="81"/>
        <v>#DIV/0!</v>
      </c>
      <c r="I239" s="380" t="e">
        <f t="shared" ca="1" si="81"/>
        <v>#DIV/0!</v>
      </c>
      <c r="J239" s="380" t="e">
        <f t="shared" ca="1" si="81"/>
        <v>#DIV/0!</v>
      </c>
      <c r="K239" s="380" t="e">
        <f t="shared" ca="1" si="81"/>
        <v>#DIV/0!</v>
      </c>
      <c r="L239" s="380" t="e">
        <f t="shared" ca="1" si="81"/>
        <v>#DIV/0!</v>
      </c>
      <c r="M239" s="380" t="e">
        <f t="shared" ca="1" si="81"/>
        <v>#DIV/0!</v>
      </c>
      <c r="N239" s="380" t="e">
        <f t="shared" ca="1" si="81"/>
        <v>#DIV/0!</v>
      </c>
      <c r="O239" s="380" t="e">
        <f t="shared" ca="1" si="81"/>
        <v>#DIV/0!</v>
      </c>
      <c r="P239" s="380" t="e">
        <f t="shared" ca="1" si="81"/>
        <v>#DIV/0!</v>
      </c>
      <c r="Q239" s="380" t="e">
        <f t="shared" ca="1" si="81"/>
        <v>#DIV/0!</v>
      </c>
      <c r="R239" s="380" t="e">
        <f t="shared" ca="1" si="81"/>
        <v>#DIV/0!</v>
      </c>
      <c r="S239" s="380" t="e">
        <f t="shared" ca="1" si="81"/>
        <v>#DIV/0!</v>
      </c>
      <c r="T239" s="380" t="e">
        <f t="shared" ca="1" si="81"/>
        <v>#DIV/0!</v>
      </c>
      <c r="U239" s="380" t="e">
        <f t="shared" ca="1" si="81"/>
        <v>#DIV/0!</v>
      </c>
      <c r="V239" s="380" t="e">
        <f t="shared" ca="1" si="81"/>
        <v>#DIV/0!</v>
      </c>
      <c r="W239" s="380" t="e">
        <f t="shared" ca="1" si="81"/>
        <v>#DIV/0!</v>
      </c>
      <c r="X239" s="380" t="e">
        <f t="shared" ca="1" si="81"/>
        <v>#DIV/0!</v>
      </c>
      <c r="Y239" s="380" t="e">
        <f t="shared" ca="1" si="81"/>
        <v>#DIV/0!</v>
      </c>
      <c r="Z239" s="380" t="e">
        <f t="shared" ca="1" si="81"/>
        <v>#DIV/0!</v>
      </c>
      <c r="AA239" s="380" t="e">
        <f t="shared" ca="1" si="81"/>
        <v>#DIV/0!</v>
      </c>
      <c r="AB239" s="380" t="e">
        <f t="shared" ca="1" si="81"/>
        <v>#DIV/0!</v>
      </c>
      <c r="AC239" s="380" t="e">
        <f t="shared" ca="1" si="81"/>
        <v>#DIV/0!</v>
      </c>
      <c r="AD239" s="380" t="e">
        <f t="shared" ca="1" si="81"/>
        <v>#DIV/0!</v>
      </c>
      <c r="AE239" s="380" t="e">
        <f t="shared" ca="1" si="81"/>
        <v>#DIV/0!</v>
      </c>
      <c r="AF239" s="380" t="e">
        <f t="shared" ca="1" si="81"/>
        <v>#DIV/0!</v>
      </c>
      <c r="AG239" s="380" t="e">
        <f t="shared" ca="1" si="81"/>
        <v>#DIV/0!</v>
      </c>
      <c r="AH239" s="380" t="e">
        <f t="shared" ca="1" si="81"/>
        <v>#DIV/0!</v>
      </c>
      <c r="AI239" s="380" t="e">
        <f t="shared" ca="1" si="81"/>
        <v>#DIV/0!</v>
      </c>
      <c r="AJ239" s="380" t="e">
        <f t="shared" ca="1" si="81"/>
        <v>#DIV/0!</v>
      </c>
      <c r="AK239" s="380" t="e">
        <f t="shared" ca="1" si="81"/>
        <v>#DIV/0!</v>
      </c>
      <c r="AL239" s="380" t="e">
        <f t="shared" ca="1" si="81"/>
        <v>#DIV/0!</v>
      </c>
      <c r="AM239" s="380" t="e">
        <f t="shared" ca="1" si="81"/>
        <v>#DIV/0!</v>
      </c>
      <c r="AN239" s="380" t="e">
        <f t="shared" ca="1" si="81"/>
        <v>#DIV/0!</v>
      </c>
      <c r="AO239" s="380" t="e">
        <f t="shared" ca="1" si="81"/>
        <v>#DIV/0!</v>
      </c>
      <c r="AP239" s="380" t="e">
        <f t="shared" ca="1" si="81"/>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 hidden="1">
      <c r="A240" s="434" t="s">
        <v>384</v>
      </c>
      <c r="B240" s="433"/>
      <c r="C240" s="435"/>
      <c r="E240" s="381" t="e">
        <f ca="1">IF(E239=0,NA(),ROUND(E239*1.5848,1))</f>
        <v>#DIV/0!</v>
      </c>
      <c r="F240" s="381" t="e">
        <f ca="1">IF(F239=0,NA(),ROUND(F239*1.5848,1))</f>
        <v>#DIV/0!</v>
      </c>
      <c r="G240" s="381" t="e">
        <f t="shared" ref="G240:AQ240" ca="1" si="82">IF(G239=0,NA(),ROUND(G239*1.5848,1))</f>
        <v>#DIV/0!</v>
      </c>
      <c r="H240" s="381" t="e">
        <f t="shared" ca="1" si="82"/>
        <v>#DIV/0!</v>
      </c>
      <c r="I240" s="381" t="e">
        <f t="shared" ca="1" si="82"/>
        <v>#DIV/0!</v>
      </c>
      <c r="J240" s="381" t="e">
        <f t="shared" ca="1" si="82"/>
        <v>#DIV/0!</v>
      </c>
      <c r="K240" s="381" t="e">
        <f t="shared" ca="1" si="82"/>
        <v>#DIV/0!</v>
      </c>
      <c r="L240" s="381" t="e">
        <f t="shared" ca="1" si="82"/>
        <v>#DIV/0!</v>
      </c>
      <c r="M240" s="381" t="e">
        <f t="shared" ca="1" si="82"/>
        <v>#DIV/0!</v>
      </c>
      <c r="N240" s="381" t="e">
        <f t="shared" ca="1" si="82"/>
        <v>#DIV/0!</v>
      </c>
      <c r="O240" s="381" t="e">
        <f t="shared" ca="1" si="82"/>
        <v>#DIV/0!</v>
      </c>
      <c r="P240" s="381" t="e">
        <f t="shared" ca="1" si="82"/>
        <v>#DIV/0!</v>
      </c>
      <c r="Q240" s="381" t="e">
        <f t="shared" ca="1" si="82"/>
        <v>#DIV/0!</v>
      </c>
      <c r="R240" s="381" t="e">
        <f t="shared" ca="1" si="82"/>
        <v>#DIV/0!</v>
      </c>
      <c r="S240" s="381" t="e">
        <f t="shared" ca="1" si="82"/>
        <v>#DIV/0!</v>
      </c>
      <c r="T240" s="381" t="e">
        <f t="shared" ca="1" si="82"/>
        <v>#DIV/0!</v>
      </c>
      <c r="U240" s="381" t="e">
        <f t="shared" ca="1" si="82"/>
        <v>#DIV/0!</v>
      </c>
      <c r="V240" s="381" t="e">
        <f t="shared" ca="1" si="82"/>
        <v>#DIV/0!</v>
      </c>
      <c r="W240" s="381" t="e">
        <f t="shared" ca="1" si="82"/>
        <v>#DIV/0!</v>
      </c>
      <c r="X240" s="381" t="e">
        <f t="shared" ca="1" si="82"/>
        <v>#DIV/0!</v>
      </c>
      <c r="Y240" s="381" t="e">
        <f t="shared" ca="1" si="82"/>
        <v>#DIV/0!</v>
      </c>
      <c r="Z240" s="381" t="e">
        <f t="shared" ca="1" si="82"/>
        <v>#DIV/0!</v>
      </c>
      <c r="AA240" s="381" t="e">
        <f t="shared" ca="1" si="82"/>
        <v>#DIV/0!</v>
      </c>
      <c r="AB240" s="381" t="e">
        <f t="shared" ca="1" si="82"/>
        <v>#DIV/0!</v>
      </c>
      <c r="AC240" s="381" t="e">
        <f t="shared" ca="1" si="82"/>
        <v>#DIV/0!</v>
      </c>
      <c r="AD240" s="381" t="e">
        <f t="shared" ca="1" si="82"/>
        <v>#DIV/0!</v>
      </c>
      <c r="AE240" s="381" t="e">
        <f t="shared" ca="1" si="82"/>
        <v>#DIV/0!</v>
      </c>
      <c r="AF240" s="381" t="e">
        <f t="shared" ca="1" si="82"/>
        <v>#DIV/0!</v>
      </c>
      <c r="AG240" s="381" t="e">
        <f t="shared" ca="1" si="82"/>
        <v>#DIV/0!</v>
      </c>
      <c r="AH240" s="381" t="e">
        <f t="shared" ca="1" si="82"/>
        <v>#DIV/0!</v>
      </c>
      <c r="AI240" s="381" t="e">
        <f t="shared" ca="1" si="82"/>
        <v>#DIV/0!</v>
      </c>
      <c r="AJ240" s="381" t="e">
        <f t="shared" ca="1" si="82"/>
        <v>#DIV/0!</v>
      </c>
      <c r="AK240" s="381" t="e">
        <f t="shared" ca="1" si="82"/>
        <v>#DIV/0!</v>
      </c>
      <c r="AL240" s="381" t="e">
        <f t="shared" ca="1" si="82"/>
        <v>#DIV/0!</v>
      </c>
      <c r="AM240" s="381" t="e">
        <f t="shared" ca="1" si="82"/>
        <v>#DIV/0!</v>
      </c>
      <c r="AN240" s="381" t="e">
        <f t="shared" ca="1" si="82"/>
        <v>#DIV/0!</v>
      </c>
      <c r="AO240" s="381" t="e">
        <f t="shared" ca="1" si="82"/>
        <v>#DIV/0!</v>
      </c>
      <c r="AP240" s="381" t="e">
        <f t="shared" ca="1" si="82"/>
        <v>#DIV/0!</v>
      </c>
      <c r="AQ240" s="381" t="e">
        <f t="shared" ca="1" si="82"/>
        <v>#DIV/0!</v>
      </c>
    </row>
    <row r="241" spans="1:60" s="344" customFormat="1" ht="14" hidden="1">
      <c r="A241" s="434" t="s">
        <v>385</v>
      </c>
      <c r="B241" s="433"/>
      <c r="C241" s="435"/>
      <c r="E241" s="381" t="e">
        <f>IF(E242="",NA(),ROUND(E242-E240,1))</f>
        <v>#N/A</v>
      </c>
      <c r="F241" s="381" t="e">
        <f>IF(F242="",NA(),ROUND(F242-F240,1))</f>
        <v>#N/A</v>
      </c>
      <c r="G241" s="381" t="e">
        <f t="shared" ref="G241:AQ241" si="83">IF(G242="",NA(),ROUND(G242-G240,1))</f>
        <v>#N/A</v>
      </c>
      <c r="H241" s="381" t="e">
        <f t="shared" si="83"/>
        <v>#N/A</v>
      </c>
      <c r="I241" s="381" t="e">
        <f t="shared" si="83"/>
        <v>#N/A</v>
      </c>
      <c r="J241" s="381" t="e">
        <f t="shared" si="83"/>
        <v>#N/A</v>
      </c>
      <c r="K241" s="381" t="e">
        <f t="shared" si="83"/>
        <v>#N/A</v>
      </c>
      <c r="L241" s="381" t="e">
        <f t="shared" si="83"/>
        <v>#N/A</v>
      </c>
      <c r="M241" s="381" t="e">
        <f t="shared" si="83"/>
        <v>#N/A</v>
      </c>
      <c r="N241" s="381" t="e">
        <f t="shared" si="83"/>
        <v>#N/A</v>
      </c>
      <c r="O241" s="381" t="e">
        <f t="shared" si="83"/>
        <v>#N/A</v>
      </c>
      <c r="P241" s="381" t="e">
        <f t="shared" si="83"/>
        <v>#N/A</v>
      </c>
      <c r="Q241" s="381" t="e">
        <f t="shared" si="83"/>
        <v>#N/A</v>
      </c>
      <c r="R241" s="381" t="e">
        <f t="shared" si="83"/>
        <v>#N/A</v>
      </c>
      <c r="S241" s="381" t="e">
        <f t="shared" si="83"/>
        <v>#N/A</v>
      </c>
      <c r="T241" s="381" t="e">
        <f t="shared" si="83"/>
        <v>#N/A</v>
      </c>
      <c r="U241" s="381" t="e">
        <f t="shared" si="83"/>
        <v>#N/A</v>
      </c>
      <c r="V241" s="381" t="e">
        <f t="shared" si="83"/>
        <v>#N/A</v>
      </c>
      <c r="W241" s="381" t="e">
        <f t="shared" si="83"/>
        <v>#N/A</v>
      </c>
      <c r="X241" s="381" t="e">
        <f t="shared" si="83"/>
        <v>#N/A</v>
      </c>
      <c r="Y241" s="381" t="e">
        <f t="shared" si="83"/>
        <v>#N/A</v>
      </c>
      <c r="Z241" s="381" t="e">
        <f t="shared" si="83"/>
        <v>#N/A</v>
      </c>
      <c r="AA241" s="381" t="e">
        <f t="shared" si="83"/>
        <v>#N/A</v>
      </c>
      <c r="AB241" s="381" t="e">
        <f t="shared" si="83"/>
        <v>#N/A</v>
      </c>
      <c r="AC241" s="381" t="e">
        <f t="shared" si="83"/>
        <v>#N/A</v>
      </c>
      <c r="AD241" s="381" t="e">
        <f t="shared" si="83"/>
        <v>#N/A</v>
      </c>
      <c r="AE241" s="381" t="e">
        <f t="shared" si="83"/>
        <v>#N/A</v>
      </c>
      <c r="AF241" s="381" t="e">
        <f t="shared" si="83"/>
        <v>#N/A</v>
      </c>
      <c r="AG241" s="381" t="e">
        <f t="shared" si="83"/>
        <v>#N/A</v>
      </c>
      <c r="AH241" s="381" t="e">
        <f t="shared" si="83"/>
        <v>#N/A</v>
      </c>
      <c r="AI241" s="381" t="e">
        <f t="shared" si="83"/>
        <v>#N/A</v>
      </c>
      <c r="AJ241" s="381" t="e">
        <f t="shared" si="83"/>
        <v>#N/A</v>
      </c>
      <c r="AK241" s="381" t="e">
        <f t="shared" si="83"/>
        <v>#N/A</v>
      </c>
      <c r="AL241" s="381" t="e">
        <f t="shared" si="83"/>
        <v>#N/A</v>
      </c>
      <c r="AM241" s="381" t="e">
        <f t="shared" si="83"/>
        <v>#N/A</v>
      </c>
      <c r="AN241" s="381" t="e">
        <f t="shared" si="83"/>
        <v>#N/A</v>
      </c>
      <c r="AO241" s="381" t="e">
        <f t="shared" si="83"/>
        <v>#N/A</v>
      </c>
      <c r="AP241" s="381" t="e">
        <f t="shared" si="83"/>
        <v>#N/A</v>
      </c>
      <c r="AQ241" s="381" t="e">
        <f t="shared" si="83"/>
        <v>#N/A</v>
      </c>
    </row>
    <row r="242" spans="1:60" s="344" customFormat="1" ht="14" hidden="1">
      <c r="A242" s="434" t="s">
        <v>386</v>
      </c>
      <c r="B242" s="433"/>
      <c r="C242" s="435"/>
      <c r="E242" s="380" t="e">
        <f t="shared" ref="E242:AQ242" si="84">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84"/>
        <v>#N/A</v>
      </c>
      <c r="G242" s="380" t="e">
        <f t="shared" si="84"/>
        <v>#N/A</v>
      </c>
      <c r="H242" s="380" t="e">
        <f t="shared" si="84"/>
        <v>#N/A</v>
      </c>
      <c r="I242" s="380" t="e">
        <f t="shared" si="84"/>
        <v>#N/A</v>
      </c>
      <c r="J242" s="380" t="e">
        <f t="shared" si="84"/>
        <v>#N/A</v>
      </c>
      <c r="K242" s="380" t="e">
        <f t="shared" si="84"/>
        <v>#N/A</v>
      </c>
      <c r="L242" s="380" t="e">
        <f t="shared" si="84"/>
        <v>#N/A</v>
      </c>
      <c r="M242" s="380" t="e">
        <f t="shared" si="84"/>
        <v>#N/A</v>
      </c>
      <c r="N242" s="380" t="e">
        <f t="shared" si="84"/>
        <v>#N/A</v>
      </c>
      <c r="O242" s="380" t="e">
        <f t="shared" si="84"/>
        <v>#N/A</v>
      </c>
      <c r="P242" s="380" t="e">
        <f t="shared" si="84"/>
        <v>#N/A</v>
      </c>
      <c r="Q242" s="380" t="e">
        <f t="shared" si="84"/>
        <v>#N/A</v>
      </c>
      <c r="R242" s="380" t="e">
        <f t="shared" si="84"/>
        <v>#N/A</v>
      </c>
      <c r="S242" s="380" t="e">
        <f t="shared" si="84"/>
        <v>#N/A</v>
      </c>
      <c r="T242" s="380" t="e">
        <f t="shared" si="84"/>
        <v>#N/A</v>
      </c>
      <c r="U242" s="380" t="e">
        <f t="shared" si="84"/>
        <v>#N/A</v>
      </c>
      <c r="V242" s="380" t="e">
        <f t="shared" si="84"/>
        <v>#N/A</v>
      </c>
      <c r="W242" s="380" t="e">
        <f t="shared" si="84"/>
        <v>#N/A</v>
      </c>
      <c r="X242" s="380" t="e">
        <f t="shared" si="84"/>
        <v>#N/A</v>
      </c>
      <c r="Y242" s="380" t="e">
        <f t="shared" si="84"/>
        <v>#N/A</v>
      </c>
      <c r="Z242" s="380" t="e">
        <f t="shared" si="84"/>
        <v>#N/A</v>
      </c>
      <c r="AA242" s="380" t="e">
        <f t="shared" si="84"/>
        <v>#N/A</v>
      </c>
      <c r="AB242" s="380" t="e">
        <f t="shared" si="84"/>
        <v>#N/A</v>
      </c>
      <c r="AC242" s="380" t="e">
        <f t="shared" si="84"/>
        <v>#N/A</v>
      </c>
      <c r="AD242" s="380" t="e">
        <f t="shared" si="84"/>
        <v>#N/A</v>
      </c>
      <c r="AE242" s="380" t="e">
        <f t="shared" si="84"/>
        <v>#N/A</v>
      </c>
      <c r="AF242" s="380" t="e">
        <f t="shared" si="84"/>
        <v>#N/A</v>
      </c>
      <c r="AG242" s="380" t="e">
        <f t="shared" si="84"/>
        <v>#N/A</v>
      </c>
      <c r="AH242" s="380" t="e">
        <f t="shared" si="84"/>
        <v>#N/A</v>
      </c>
      <c r="AI242" s="380" t="e">
        <f t="shared" si="84"/>
        <v>#N/A</v>
      </c>
      <c r="AJ242" s="380" t="e">
        <f t="shared" si="84"/>
        <v>#N/A</v>
      </c>
      <c r="AK242" s="380" t="e">
        <f t="shared" si="84"/>
        <v>#N/A</v>
      </c>
      <c r="AL242" s="380" t="e">
        <f t="shared" si="84"/>
        <v>#N/A</v>
      </c>
      <c r="AM242" s="380" t="e">
        <f t="shared" si="84"/>
        <v>#N/A</v>
      </c>
      <c r="AN242" s="380" t="e">
        <f t="shared" si="84"/>
        <v>#N/A</v>
      </c>
      <c r="AO242" s="380" t="e">
        <f t="shared" si="84"/>
        <v>#N/A</v>
      </c>
      <c r="AP242" s="380" t="e">
        <f t="shared" si="84"/>
        <v>#N/A</v>
      </c>
      <c r="AQ242" s="380" t="e">
        <f t="shared" si="84"/>
        <v>#N/A</v>
      </c>
    </row>
    <row r="243" spans="1:60" s="344" customFormat="1" ht="14.5" hidden="1" thickBot="1">
      <c r="A243" s="436" t="s">
        <v>387</v>
      </c>
      <c r="B243" s="437"/>
      <c r="C243" s="437"/>
      <c r="E243" s="382" t="e">
        <f>IF(E242="",NA(),ROUND(E240/E242*100,1))</f>
        <v>#N/A</v>
      </c>
      <c r="F243" s="382" t="e">
        <f>IF(F242="",NA(),ROUND(F240/F242*100,1))</f>
        <v>#N/A</v>
      </c>
      <c r="G243" s="382" t="e">
        <f t="shared" ref="G243:AQ243" si="85">IF(G242="",NA(),ROUND(G240/G242*100,1))</f>
        <v>#N/A</v>
      </c>
      <c r="H243" s="382" t="e">
        <f t="shared" si="85"/>
        <v>#N/A</v>
      </c>
      <c r="I243" s="382" t="e">
        <f t="shared" si="85"/>
        <v>#N/A</v>
      </c>
      <c r="J243" s="382" t="e">
        <f t="shared" si="85"/>
        <v>#N/A</v>
      </c>
      <c r="K243" s="382" t="e">
        <f t="shared" si="85"/>
        <v>#N/A</v>
      </c>
      <c r="L243" s="382" t="e">
        <f t="shared" si="85"/>
        <v>#N/A</v>
      </c>
      <c r="M243" s="382" t="e">
        <f t="shared" si="85"/>
        <v>#N/A</v>
      </c>
      <c r="N243" s="382" t="e">
        <f t="shared" si="85"/>
        <v>#N/A</v>
      </c>
      <c r="O243" s="382" t="e">
        <f t="shared" si="85"/>
        <v>#N/A</v>
      </c>
      <c r="P243" s="382" t="e">
        <f t="shared" si="85"/>
        <v>#N/A</v>
      </c>
      <c r="Q243" s="382" t="e">
        <f t="shared" si="85"/>
        <v>#N/A</v>
      </c>
      <c r="R243" s="382" t="e">
        <f t="shared" si="85"/>
        <v>#N/A</v>
      </c>
      <c r="S243" s="382" t="e">
        <f t="shared" si="85"/>
        <v>#N/A</v>
      </c>
      <c r="T243" s="382" t="e">
        <f t="shared" si="85"/>
        <v>#N/A</v>
      </c>
      <c r="U243" s="382" t="e">
        <f t="shared" si="85"/>
        <v>#N/A</v>
      </c>
      <c r="V243" s="382" t="e">
        <f t="shared" si="85"/>
        <v>#N/A</v>
      </c>
      <c r="W243" s="382" t="e">
        <f t="shared" si="85"/>
        <v>#N/A</v>
      </c>
      <c r="X243" s="382" t="e">
        <f t="shared" si="85"/>
        <v>#N/A</v>
      </c>
      <c r="Y243" s="382" t="e">
        <f t="shared" si="85"/>
        <v>#N/A</v>
      </c>
      <c r="Z243" s="382" t="e">
        <f t="shared" si="85"/>
        <v>#N/A</v>
      </c>
      <c r="AA243" s="382" t="e">
        <f t="shared" si="85"/>
        <v>#N/A</v>
      </c>
      <c r="AB243" s="382" t="e">
        <f t="shared" si="85"/>
        <v>#N/A</v>
      </c>
      <c r="AC243" s="382" t="e">
        <f t="shared" si="85"/>
        <v>#N/A</v>
      </c>
      <c r="AD243" s="382" t="e">
        <f t="shared" si="85"/>
        <v>#N/A</v>
      </c>
      <c r="AE243" s="382" t="e">
        <f t="shared" si="85"/>
        <v>#N/A</v>
      </c>
      <c r="AF243" s="382" t="e">
        <f t="shared" si="85"/>
        <v>#N/A</v>
      </c>
      <c r="AG243" s="382" t="e">
        <f t="shared" si="85"/>
        <v>#N/A</v>
      </c>
      <c r="AH243" s="382" t="e">
        <f t="shared" si="85"/>
        <v>#N/A</v>
      </c>
      <c r="AI243" s="382" t="e">
        <f t="shared" si="85"/>
        <v>#N/A</v>
      </c>
      <c r="AJ243" s="382" t="e">
        <f t="shared" si="85"/>
        <v>#N/A</v>
      </c>
      <c r="AK243" s="382" t="e">
        <f t="shared" si="85"/>
        <v>#N/A</v>
      </c>
      <c r="AL243" s="382" t="e">
        <f t="shared" si="85"/>
        <v>#N/A</v>
      </c>
      <c r="AM243" s="382" t="e">
        <f t="shared" si="85"/>
        <v>#N/A</v>
      </c>
      <c r="AN243" s="382" t="e">
        <f t="shared" si="85"/>
        <v>#N/A</v>
      </c>
      <c r="AO243" s="382" t="e">
        <f t="shared" si="85"/>
        <v>#N/A</v>
      </c>
      <c r="AP243" s="382" t="e">
        <f t="shared" si="85"/>
        <v>#N/A</v>
      </c>
      <c r="AQ243" s="382" t="e">
        <f t="shared" si="85"/>
        <v>#N/A</v>
      </c>
      <c r="AR243" s="382"/>
    </row>
    <row r="248" spans="1:60" ht="22.25" customHeight="1" thickBot="1">
      <c r="C248" s="282" t="s">
        <v>391</v>
      </c>
    </row>
    <row r="249" spans="1:60" ht="18" customHeight="1">
      <c r="B249" s="698" t="s">
        <v>91</v>
      </c>
      <c r="C249" s="687" t="s">
        <v>71</v>
      </c>
      <c r="D249" s="687"/>
      <c r="E249" s="688" t="s">
        <v>262</v>
      </c>
      <c r="F249" s="689"/>
      <c r="G249" s="688" t="s">
        <v>93</v>
      </c>
      <c r="H249" s="690"/>
      <c r="I249" s="690" t="s">
        <v>75</v>
      </c>
      <c r="J249" s="690"/>
      <c r="K249" s="690"/>
      <c r="L249" s="690"/>
      <c r="M249" s="690" t="s">
        <v>76</v>
      </c>
      <c r="N249" s="690"/>
      <c r="O249" s="690"/>
      <c r="P249" s="690"/>
      <c r="Q249" s="690"/>
      <c r="R249" s="690"/>
      <c r="S249" s="690"/>
      <c r="T249" s="690"/>
      <c r="U249" s="690"/>
      <c r="V249" s="690"/>
      <c r="W249" s="690"/>
      <c r="X249" s="544" t="s">
        <v>77</v>
      </c>
      <c r="Y249" s="546"/>
      <c r="Z249" s="546"/>
      <c r="AA249" s="546"/>
      <c r="AB249" s="546"/>
      <c r="AC249" s="546"/>
      <c r="AD249" s="546"/>
      <c r="AE249" s="546"/>
      <c r="AF249" s="546"/>
      <c r="AG249" s="546"/>
      <c r="AH249" s="546"/>
      <c r="AI249" s="546"/>
      <c r="AJ249" s="546"/>
      <c r="AK249" s="546"/>
      <c r="AL249" s="546"/>
      <c r="AM249" s="546"/>
      <c r="AN249" s="546"/>
      <c r="AO249" s="546"/>
      <c r="AP249" s="546"/>
      <c r="AQ249" s="546"/>
      <c r="AR249" s="546"/>
      <c r="AS249" s="546"/>
      <c r="AT249" s="528"/>
    </row>
    <row r="250" spans="1:60" ht="18" customHeight="1">
      <c r="B250" s="699"/>
      <c r="C250" s="665"/>
      <c r="D250" s="665"/>
      <c r="E250" s="620"/>
      <c r="F250" s="620"/>
      <c r="G250" s="542"/>
      <c r="H250" s="542"/>
      <c r="I250" s="542" t="s">
        <v>257</v>
      </c>
      <c r="J250" s="542"/>
      <c r="K250" s="542" t="s">
        <v>78</v>
      </c>
      <c r="L250" s="542"/>
      <c r="M250" s="542" t="s">
        <v>78</v>
      </c>
      <c r="N250" s="542"/>
      <c r="O250" s="685" t="s">
        <v>261</v>
      </c>
      <c r="P250" s="620"/>
      <c r="Q250" s="620"/>
      <c r="R250" s="619" t="s">
        <v>253</v>
      </c>
      <c r="S250" s="619"/>
      <c r="T250" s="619"/>
      <c r="U250" s="619" t="s">
        <v>258</v>
      </c>
      <c r="V250" s="619"/>
      <c r="W250" s="619"/>
      <c r="X250" s="542" t="s">
        <v>78</v>
      </c>
      <c r="Y250" s="542"/>
      <c r="Z250" s="685" t="s">
        <v>90</v>
      </c>
      <c r="AA250" s="620"/>
      <c r="AB250" s="620"/>
      <c r="AC250" s="619" t="s">
        <v>154</v>
      </c>
      <c r="AD250" s="619"/>
      <c r="AE250" s="619"/>
      <c r="AF250" s="619" t="s">
        <v>259</v>
      </c>
      <c r="AG250" s="619"/>
      <c r="AH250" s="619"/>
      <c r="AI250" s="965" t="s">
        <v>71</v>
      </c>
      <c r="AJ250" s="966"/>
      <c r="AK250" s="967"/>
      <c r="AL250" s="685" t="s">
        <v>94</v>
      </c>
      <c r="AM250" s="620"/>
      <c r="AN250" s="620"/>
      <c r="AO250" s="619" t="s">
        <v>155</v>
      </c>
      <c r="AP250" s="619"/>
      <c r="AQ250" s="619"/>
      <c r="AR250" s="619" t="s">
        <v>260</v>
      </c>
      <c r="AS250" s="619"/>
      <c r="AT250" s="686"/>
    </row>
    <row r="251" spans="1:60" ht="18" customHeight="1">
      <c r="B251" s="699"/>
      <c r="C251" s="665"/>
      <c r="D251" s="665"/>
      <c r="E251" s="620"/>
      <c r="F251" s="620"/>
      <c r="G251" s="542"/>
      <c r="H251" s="542"/>
      <c r="I251" s="542"/>
      <c r="J251" s="542"/>
      <c r="K251" s="542"/>
      <c r="L251" s="542"/>
      <c r="M251" s="542"/>
      <c r="N251" s="542"/>
      <c r="O251" s="620"/>
      <c r="P251" s="620"/>
      <c r="Q251" s="620"/>
      <c r="R251" s="619"/>
      <c r="S251" s="619"/>
      <c r="T251" s="619"/>
      <c r="U251" s="619"/>
      <c r="V251" s="619"/>
      <c r="W251" s="619"/>
      <c r="X251" s="542"/>
      <c r="Y251" s="542"/>
      <c r="Z251" s="620"/>
      <c r="AA251" s="620"/>
      <c r="AB251" s="620"/>
      <c r="AC251" s="619"/>
      <c r="AD251" s="619"/>
      <c r="AE251" s="619"/>
      <c r="AF251" s="619"/>
      <c r="AG251" s="619"/>
      <c r="AH251" s="619"/>
      <c r="AI251" s="968"/>
      <c r="AJ251" s="969"/>
      <c r="AK251" s="970"/>
      <c r="AL251" s="620"/>
      <c r="AM251" s="620"/>
      <c r="AN251" s="620"/>
      <c r="AO251" s="619"/>
      <c r="AP251" s="619"/>
      <c r="AQ251" s="619"/>
      <c r="AR251" s="619"/>
      <c r="AS251" s="619"/>
      <c r="AT251" s="686"/>
    </row>
    <row r="252" spans="1:60" ht="18" customHeight="1">
      <c r="B252" s="699"/>
      <c r="C252" s="971"/>
      <c r="D252" s="971"/>
      <c r="E252" s="541"/>
      <c r="F252" s="541"/>
      <c r="G252" s="972"/>
      <c r="H252" s="972"/>
      <c r="I252" s="541"/>
      <c r="J252" s="541"/>
      <c r="K252" s="541"/>
      <c r="L252" s="541"/>
      <c r="M252" s="541"/>
      <c r="N252" s="541"/>
      <c r="O252" s="541"/>
      <c r="P252" s="541"/>
      <c r="Q252" s="541"/>
      <c r="R252" s="560" t="str">
        <f>IF($E252="","",IF($O252="","",ROUND(($O252-$E252)/$E252*100,1)))</f>
        <v/>
      </c>
      <c r="S252" s="560"/>
      <c r="T252" s="560"/>
      <c r="U252" s="973" t="str">
        <f>IF(G252="","",IF(R252="","",ROUND(100*(R252+G252)/(100+R252),1)))</f>
        <v/>
      </c>
      <c r="V252" s="974"/>
      <c r="W252" s="975"/>
      <c r="X252" s="541"/>
      <c r="Y252" s="541"/>
      <c r="Z252" s="541"/>
      <c r="AA252" s="541"/>
      <c r="AB252" s="541"/>
      <c r="AC252" s="560" t="str">
        <f>IF($E252="","",IF($Z252="","",ROUND(($Z252-$E252)/$E252*100,1)))</f>
        <v/>
      </c>
      <c r="AD252" s="560"/>
      <c r="AE252" s="560"/>
      <c r="AF252" s="560" t="str">
        <f>IF(G252="","",IF(AC252="","",ROUND(100*(AC252+G252)/(100+AC252),1)))</f>
        <v/>
      </c>
      <c r="AG252" s="560"/>
      <c r="AH252" s="560"/>
      <c r="AI252" s="916" t="s">
        <v>338</v>
      </c>
      <c r="AJ252" s="976"/>
      <c r="AK252" s="977"/>
      <c r="AL252" s="541"/>
      <c r="AM252" s="541"/>
      <c r="AN252" s="541"/>
      <c r="AO252" s="560" t="str">
        <f>IF($BH252=0,"",IF($AL252="","",ROUND(($AL252-$BH252)/$BH252*100,1)))</f>
        <v/>
      </c>
      <c r="AP252" s="560"/>
      <c r="AQ252" s="560"/>
      <c r="AR252" s="560" t="str">
        <f>IF(G252="","",IF(AO252="","",ROUND(100*(AO252+VLOOKUP(AI252,C$252:H$351,5,FALSE))/(100+AO252),1)))</f>
        <v/>
      </c>
      <c r="AS252" s="560"/>
      <c r="AT252" s="561"/>
      <c r="AU252" s="155"/>
      <c r="BG252" s="155" t="s">
        <v>338</v>
      </c>
      <c r="BH252" s="179">
        <f>SUMIF(C$252:D$351,AI252,E$252:F$351)</f>
        <v>0</v>
      </c>
    </row>
    <row r="253" spans="1:60" ht="18" customHeight="1">
      <c r="B253" s="699"/>
      <c r="C253" s="971"/>
      <c r="D253" s="971"/>
      <c r="E253" s="701"/>
      <c r="F253" s="703"/>
      <c r="G253" s="978"/>
      <c r="H253" s="979"/>
      <c r="I253" s="701"/>
      <c r="J253" s="703"/>
      <c r="K253" s="701"/>
      <c r="L253" s="703"/>
      <c r="M253" s="701"/>
      <c r="N253" s="703"/>
      <c r="O253" s="701"/>
      <c r="P253" s="702"/>
      <c r="Q253" s="703"/>
      <c r="R253" s="560" t="str">
        <f t="shared" ref="R253:R316" si="86">IF($E253="","",IF($O253="","",ROUND(($O253-$E253)/$E253*100,1)))</f>
        <v/>
      </c>
      <c r="S253" s="560"/>
      <c r="T253" s="560"/>
      <c r="U253" s="973" t="str">
        <f t="shared" ref="U253:U316" si="87">IF(G253="","",IF(R253="","",ROUND(100*(R253+G253)/(100+R253),1)))</f>
        <v/>
      </c>
      <c r="V253" s="974"/>
      <c r="W253" s="975"/>
      <c r="X253" s="541"/>
      <c r="Y253" s="541"/>
      <c r="Z253" s="701"/>
      <c r="AA253" s="702"/>
      <c r="AB253" s="703"/>
      <c r="AC253" s="560" t="str">
        <f t="shared" ref="AC253:AC316" si="88">IF($E253="","",IF($Z253="","",ROUND(($Z253-$E253)/$E253*100,1)))</f>
        <v/>
      </c>
      <c r="AD253" s="560"/>
      <c r="AE253" s="560"/>
      <c r="AF253" s="560" t="str">
        <f t="shared" ref="AF253:AF359" si="89">IF(G253="","",IF(AC253="","",ROUND(100*(AC253+G253)/(100+AC253),1)))</f>
        <v/>
      </c>
      <c r="AG253" s="560"/>
      <c r="AH253" s="560"/>
      <c r="AI253" s="916" t="s">
        <v>252</v>
      </c>
      <c r="AJ253" s="976"/>
      <c r="AK253" s="977"/>
      <c r="AL253" s="701"/>
      <c r="AM253" s="702"/>
      <c r="AN253" s="703"/>
      <c r="AO253" s="560" t="str">
        <f t="shared" ref="AO253:AO258" si="90">IF($BH253=0,"",IF($AL253="","",ROUND(($AL253-$BH253)/$BH253*100,1)))</f>
        <v/>
      </c>
      <c r="AP253" s="560"/>
      <c r="AQ253" s="560"/>
      <c r="AR253" s="560" t="str">
        <f t="shared" ref="AR253:AR258" si="91">IF(G253="","",IF(AO253="","",ROUND(100*(AO253+VLOOKUP(AI253,C$252:H$351,5,FALSE))/(100+AO253),1)))</f>
        <v/>
      </c>
      <c r="AS253" s="560"/>
      <c r="AT253" s="561"/>
      <c r="AU253" s="155"/>
      <c r="BG253" s="155" t="s">
        <v>252</v>
      </c>
      <c r="BH253" s="179">
        <f t="shared" ref="BH253:BH258" si="92">SUMIF(C$252:D$351,AI253,E$252:F$351)</f>
        <v>0</v>
      </c>
    </row>
    <row r="254" spans="1:60" ht="18" customHeight="1">
      <c r="B254" s="699"/>
      <c r="C254" s="971"/>
      <c r="D254" s="971"/>
      <c r="E254" s="701"/>
      <c r="F254" s="703"/>
      <c r="G254" s="978"/>
      <c r="H254" s="979"/>
      <c r="I254" s="701"/>
      <c r="J254" s="703"/>
      <c r="K254" s="701"/>
      <c r="L254" s="703"/>
      <c r="M254" s="701"/>
      <c r="N254" s="703"/>
      <c r="O254" s="701"/>
      <c r="P254" s="702"/>
      <c r="Q254" s="703"/>
      <c r="R254" s="560" t="str">
        <f t="shared" si="86"/>
        <v/>
      </c>
      <c r="S254" s="560"/>
      <c r="T254" s="560"/>
      <c r="U254" s="973" t="str">
        <f t="shared" si="87"/>
        <v/>
      </c>
      <c r="V254" s="974"/>
      <c r="W254" s="975"/>
      <c r="X254" s="541"/>
      <c r="Y254" s="541"/>
      <c r="Z254" s="701"/>
      <c r="AA254" s="702"/>
      <c r="AB254" s="703"/>
      <c r="AC254" s="560" t="str">
        <f t="shared" si="88"/>
        <v/>
      </c>
      <c r="AD254" s="560"/>
      <c r="AE254" s="560"/>
      <c r="AF254" s="560" t="str">
        <f t="shared" si="89"/>
        <v/>
      </c>
      <c r="AG254" s="560"/>
      <c r="AH254" s="560"/>
      <c r="AI254" s="916" t="s">
        <v>342</v>
      </c>
      <c r="AJ254" s="976"/>
      <c r="AK254" s="977"/>
      <c r="AL254" s="701"/>
      <c r="AM254" s="702"/>
      <c r="AN254" s="703"/>
      <c r="AO254" s="560" t="str">
        <f>IF($BH254=0,"",IF($AL254="","",ROUND(($AL254-$BH254)/$BH254*100,1)))</f>
        <v/>
      </c>
      <c r="AP254" s="560"/>
      <c r="AQ254" s="560"/>
      <c r="AR254" s="560" t="str">
        <f t="shared" si="91"/>
        <v/>
      </c>
      <c r="AS254" s="560"/>
      <c r="AT254" s="561"/>
      <c r="AU254" s="155"/>
      <c r="BG254" s="155" t="s">
        <v>342</v>
      </c>
      <c r="BH254" s="179">
        <f t="shared" si="92"/>
        <v>0</v>
      </c>
    </row>
    <row r="255" spans="1:60" ht="18" customHeight="1">
      <c r="B255" s="699"/>
      <c r="C255" s="971"/>
      <c r="D255" s="971"/>
      <c r="E255" s="701"/>
      <c r="F255" s="703"/>
      <c r="G255" s="978"/>
      <c r="H255" s="979"/>
      <c r="I255" s="701"/>
      <c r="J255" s="703"/>
      <c r="K255" s="701"/>
      <c r="L255" s="703"/>
      <c r="M255" s="701"/>
      <c r="N255" s="703"/>
      <c r="O255" s="701"/>
      <c r="P255" s="702"/>
      <c r="Q255" s="703"/>
      <c r="R255" s="560" t="str">
        <f t="shared" si="86"/>
        <v/>
      </c>
      <c r="S255" s="560"/>
      <c r="T255" s="560"/>
      <c r="U255" s="973" t="str">
        <f t="shared" si="87"/>
        <v/>
      </c>
      <c r="V255" s="974"/>
      <c r="W255" s="975"/>
      <c r="X255" s="541"/>
      <c r="Y255" s="541"/>
      <c r="Z255" s="701"/>
      <c r="AA255" s="702"/>
      <c r="AB255" s="703"/>
      <c r="AC255" s="560" t="str">
        <f t="shared" si="88"/>
        <v/>
      </c>
      <c r="AD255" s="560"/>
      <c r="AE255" s="560"/>
      <c r="AF255" s="560" t="str">
        <f t="shared" si="89"/>
        <v/>
      </c>
      <c r="AG255" s="560"/>
      <c r="AH255" s="560"/>
      <c r="AI255" s="916" t="s">
        <v>343</v>
      </c>
      <c r="AJ255" s="976"/>
      <c r="AK255" s="977"/>
      <c r="AL255" s="701"/>
      <c r="AM255" s="702"/>
      <c r="AN255" s="703"/>
      <c r="AO255" s="560" t="str">
        <f t="shared" si="90"/>
        <v/>
      </c>
      <c r="AP255" s="560"/>
      <c r="AQ255" s="560"/>
      <c r="AR255" s="560" t="str">
        <f t="shared" si="91"/>
        <v/>
      </c>
      <c r="AS255" s="560"/>
      <c r="AT255" s="561"/>
      <c r="AU255" s="155"/>
      <c r="BG255" s="155" t="s">
        <v>343</v>
      </c>
      <c r="BH255" s="179">
        <f t="shared" si="92"/>
        <v>0</v>
      </c>
    </row>
    <row r="256" spans="1:60" ht="18" customHeight="1">
      <c r="B256" s="699"/>
      <c r="C256" s="971"/>
      <c r="D256" s="971"/>
      <c r="E256" s="701"/>
      <c r="F256" s="703"/>
      <c r="G256" s="978"/>
      <c r="H256" s="979"/>
      <c r="I256" s="701"/>
      <c r="J256" s="703"/>
      <c r="K256" s="701"/>
      <c r="L256" s="703"/>
      <c r="M256" s="701"/>
      <c r="N256" s="703"/>
      <c r="O256" s="701"/>
      <c r="P256" s="702"/>
      <c r="Q256" s="703"/>
      <c r="R256" s="560" t="str">
        <f t="shared" si="86"/>
        <v/>
      </c>
      <c r="S256" s="560"/>
      <c r="T256" s="560"/>
      <c r="U256" s="973" t="str">
        <f t="shared" si="87"/>
        <v/>
      </c>
      <c r="V256" s="974"/>
      <c r="W256" s="975"/>
      <c r="X256" s="541"/>
      <c r="Y256" s="541"/>
      <c r="Z256" s="701"/>
      <c r="AA256" s="702"/>
      <c r="AB256" s="703"/>
      <c r="AC256" s="560" t="str">
        <f t="shared" si="88"/>
        <v/>
      </c>
      <c r="AD256" s="560"/>
      <c r="AE256" s="560"/>
      <c r="AF256" s="560" t="str">
        <f t="shared" si="89"/>
        <v/>
      </c>
      <c r="AG256" s="560"/>
      <c r="AH256" s="560"/>
      <c r="AI256" s="916" t="s">
        <v>344</v>
      </c>
      <c r="AJ256" s="976"/>
      <c r="AK256" s="977"/>
      <c r="AL256" s="701"/>
      <c r="AM256" s="702"/>
      <c r="AN256" s="703"/>
      <c r="AO256" s="560" t="str">
        <f t="shared" si="90"/>
        <v/>
      </c>
      <c r="AP256" s="560"/>
      <c r="AQ256" s="560"/>
      <c r="AR256" s="560" t="str">
        <f t="shared" si="91"/>
        <v/>
      </c>
      <c r="AS256" s="560"/>
      <c r="AT256" s="561"/>
      <c r="AU256" s="155"/>
      <c r="BG256" s="155" t="s">
        <v>344</v>
      </c>
      <c r="BH256" s="179">
        <f t="shared" si="92"/>
        <v>0</v>
      </c>
    </row>
    <row r="257" spans="2:60" ht="18" customHeight="1">
      <c r="B257" s="699"/>
      <c r="C257" s="971"/>
      <c r="D257" s="971"/>
      <c r="E257" s="701"/>
      <c r="F257" s="703"/>
      <c r="G257" s="978"/>
      <c r="H257" s="979"/>
      <c r="I257" s="701"/>
      <c r="J257" s="703"/>
      <c r="K257" s="701"/>
      <c r="L257" s="703"/>
      <c r="M257" s="701"/>
      <c r="N257" s="703"/>
      <c r="O257" s="701"/>
      <c r="P257" s="702"/>
      <c r="Q257" s="703"/>
      <c r="R257" s="560" t="str">
        <f t="shared" si="86"/>
        <v/>
      </c>
      <c r="S257" s="560"/>
      <c r="T257" s="560"/>
      <c r="U257" s="973" t="str">
        <f t="shared" si="87"/>
        <v/>
      </c>
      <c r="V257" s="974"/>
      <c r="W257" s="975"/>
      <c r="X257" s="541"/>
      <c r="Y257" s="541"/>
      <c r="Z257" s="701"/>
      <c r="AA257" s="702"/>
      <c r="AB257" s="703"/>
      <c r="AC257" s="560" t="str">
        <f t="shared" si="88"/>
        <v/>
      </c>
      <c r="AD257" s="560"/>
      <c r="AE257" s="560"/>
      <c r="AF257" s="560" t="str">
        <f t="shared" si="89"/>
        <v/>
      </c>
      <c r="AG257" s="560"/>
      <c r="AH257" s="560"/>
      <c r="AI257" s="916" t="s">
        <v>340</v>
      </c>
      <c r="AJ257" s="976"/>
      <c r="AK257" s="977"/>
      <c r="AL257" s="701"/>
      <c r="AM257" s="702"/>
      <c r="AN257" s="703"/>
      <c r="AO257" s="560" t="str">
        <f t="shared" si="90"/>
        <v/>
      </c>
      <c r="AP257" s="560"/>
      <c r="AQ257" s="560"/>
      <c r="AR257" s="560" t="str">
        <f t="shared" si="91"/>
        <v/>
      </c>
      <c r="AS257" s="560"/>
      <c r="AT257" s="561"/>
      <c r="AU257" s="155"/>
      <c r="BG257" s="155" t="s">
        <v>340</v>
      </c>
      <c r="BH257" s="179">
        <f t="shared" si="92"/>
        <v>0</v>
      </c>
    </row>
    <row r="258" spans="2:60" ht="18" customHeight="1">
      <c r="B258" s="699"/>
      <c r="C258" s="971"/>
      <c r="D258" s="971"/>
      <c r="E258" s="701"/>
      <c r="F258" s="703"/>
      <c r="G258" s="978"/>
      <c r="H258" s="979"/>
      <c r="I258" s="701"/>
      <c r="J258" s="703"/>
      <c r="K258" s="701"/>
      <c r="L258" s="703"/>
      <c r="M258" s="701"/>
      <c r="N258" s="703"/>
      <c r="O258" s="701"/>
      <c r="P258" s="702"/>
      <c r="Q258" s="703"/>
      <c r="R258" s="560" t="str">
        <f t="shared" si="86"/>
        <v/>
      </c>
      <c r="S258" s="560"/>
      <c r="T258" s="560"/>
      <c r="U258" s="973" t="str">
        <f t="shared" si="87"/>
        <v/>
      </c>
      <c r="V258" s="974"/>
      <c r="W258" s="975"/>
      <c r="X258" s="541"/>
      <c r="Y258" s="541"/>
      <c r="Z258" s="701"/>
      <c r="AA258" s="702"/>
      <c r="AB258" s="703"/>
      <c r="AC258" s="560" t="str">
        <f t="shared" si="88"/>
        <v/>
      </c>
      <c r="AD258" s="560"/>
      <c r="AE258" s="560"/>
      <c r="AF258" s="560" t="str">
        <f t="shared" si="89"/>
        <v/>
      </c>
      <c r="AG258" s="560"/>
      <c r="AH258" s="560"/>
      <c r="AI258" s="916" t="s">
        <v>341</v>
      </c>
      <c r="AJ258" s="976"/>
      <c r="AK258" s="977"/>
      <c r="AL258" s="701"/>
      <c r="AM258" s="702"/>
      <c r="AN258" s="703"/>
      <c r="AO258" s="560" t="str">
        <f t="shared" si="90"/>
        <v/>
      </c>
      <c r="AP258" s="560"/>
      <c r="AQ258" s="560"/>
      <c r="AR258" s="560" t="str">
        <f t="shared" si="91"/>
        <v/>
      </c>
      <c r="AS258" s="560"/>
      <c r="AT258" s="561"/>
      <c r="AU258" s="155"/>
      <c r="BG258" s="155" t="s">
        <v>341</v>
      </c>
      <c r="BH258" s="179">
        <f t="shared" si="92"/>
        <v>0</v>
      </c>
    </row>
    <row r="259" spans="2:60" ht="18" customHeight="1">
      <c r="B259" s="964"/>
      <c r="C259" s="971"/>
      <c r="D259" s="971"/>
      <c r="E259" s="701"/>
      <c r="F259" s="703"/>
      <c r="G259" s="978"/>
      <c r="H259" s="979"/>
      <c r="I259" s="701"/>
      <c r="J259" s="703"/>
      <c r="K259" s="701"/>
      <c r="L259" s="703"/>
      <c r="M259" s="701"/>
      <c r="N259" s="703"/>
      <c r="O259" s="701"/>
      <c r="P259" s="702"/>
      <c r="Q259" s="703"/>
      <c r="R259" s="560" t="str">
        <f t="shared" si="86"/>
        <v/>
      </c>
      <c r="S259" s="560"/>
      <c r="T259" s="560"/>
      <c r="U259" s="973" t="str">
        <f t="shared" si="87"/>
        <v/>
      </c>
      <c r="V259" s="974"/>
      <c r="W259" s="975"/>
      <c r="X259" s="541"/>
      <c r="Y259" s="541"/>
      <c r="Z259" s="701"/>
      <c r="AA259" s="702"/>
      <c r="AB259" s="703"/>
      <c r="AC259" s="560" t="str">
        <f t="shared" si="88"/>
        <v/>
      </c>
      <c r="AD259" s="560"/>
      <c r="AE259" s="560"/>
      <c r="AF259" s="560" t="str">
        <f t="shared" si="89"/>
        <v/>
      </c>
      <c r="AG259" s="560"/>
      <c r="AH259" s="560"/>
      <c r="AI259" s="916" t="s">
        <v>339</v>
      </c>
      <c r="AJ259" s="976"/>
      <c r="AK259" s="977"/>
      <c r="AL259" s="701"/>
      <c r="AM259" s="702"/>
      <c r="AN259" s="703"/>
      <c r="AO259" s="560" t="str">
        <f>IF($BH259=0,"",IF($AL259="","",ROUND(($AL259-$BH259)/$BH259*100,1)))</f>
        <v/>
      </c>
      <c r="AP259" s="560"/>
      <c r="AQ259" s="560"/>
      <c r="AR259" s="560" t="str">
        <f>IF(G259="","",IF(AO259="","",ROUND(100*(AO259+VLOOKUP(AI259,C$252:H$351,5,FALSE))/(100+AO259),1)))</f>
        <v/>
      </c>
      <c r="AS259" s="560"/>
      <c r="AT259" s="561"/>
      <c r="AU259" s="155"/>
      <c r="BG259" s="155" t="s">
        <v>339</v>
      </c>
      <c r="BH259" s="179">
        <f>SUMIF(C$252:D$351,AI259,E$252:F$351)</f>
        <v>0</v>
      </c>
    </row>
    <row r="260" spans="2:60" ht="18" customHeight="1">
      <c r="B260" s="964"/>
      <c r="C260" s="971"/>
      <c r="D260" s="971"/>
      <c r="E260" s="701"/>
      <c r="F260" s="703"/>
      <c r="G260" s="978"/>
      <c r="H260" s="979"/>
      <c r="I260" s="701"/>
      <c r="J260" s="703"/>
      <c r="K260" s="701"/>
      <c r="L260" s="703"/>
      <c r="M260" s="701"/>
      <c r="N260" s="703"/>
      <c r="O260" s="701"/>
      <c r="P260" s="702"/>
      <c r="Q260" s="703"/>
      <c r="R260" s="560" t="str">
        <f t="shared" si="86"/>
        <v/>
      </c>
      <c r="S260" s="560"/>
      <c r="T260" s="560"/>
      <c r="U260" s="973" t="str">
        <f t="shared" si="87"/>
        <v/>
      </c>
      <c r="V260" s="974"/>
      <c r="W260" s="975"/>
      <c r="X260" s="541"/>
      <c r="Y260" s="541"/>
      <c r="Z260" s="701"/>
      <c r="AA260" s="702"/>
      <c r="AB260" s="703"/>
      <c r="AC260" s="560" t="str">
        <f t="shared" si="88"/>
        <v/>
      </c>
      <c r="AD260" s="560"/>
      <c r="AE260" s="560"/>
      <c r="AF260" s="560" t="str">
        <f t="shared" si="89"/>
        <v/>
      </c>
      <c r="AG260" s="560"/>
      <c r="AH260" s="560"/>
      <c r="AI260" s="995"/>
      <c r="AJ260" s="995"/>
      <c r="AK260" s="995"/>
      <c r="AL260" s="995"/>
      <c r="AM260" s="995"/>
      <c r="AN260" s="995"/>
      <c r="AO260" s="996"/>
      <c r="AP260" s="997"/>
      <c r="AQ260" s="998"/>
      <c r="AR260" s="995"/>
      <c r="AS260" s="995"/>
      <c r="AT260" s="1009"/>
    </row>
    <row r="261" spans="2:60" ht="18" customHeight="1">
      <c r="B261" s="964"/>
      <c r="C261" s="971"/>
      <c r="D261" s="971"/>
      <c r="E261" s="701"/>
      <c r="F261" s="703"/>
      <c r="G261" s="978"/>
      <c r="H261" s="979"/>
      <c r="I261" s="701"/>
      <c r="J261" s="703"/>
      <c r="K261" s="701"/>
      <c r="L261" s="703"/>
      <c r="M261" s="701"/>
      <c r="N261" s="703"/>
      <c r="O261" s="701"/>
      <c r="P261" s="702"/>
      <c r="Q261" s="703"/>
      <c r="R261" s="560" t="str">
        <f t="shared" si="86"/>
        <v/>
      </c>
      <c r="S261" s="560"/>
      <c r="T261" s="560"/>
      <c r="U261" s="973" t="str">
        <f t="shared" si="87"/>
        <v/>
      </c>
      <c r="V261" s="974"/>
      <c r="W261" s="975"/>
      <c r="X261" s="541"/>
      <c r="Y261" s="541"/>
      <c r="Z261" s="701"/>
      <c r="AA261" s="702"/>
      <c r="AB261" s="703"/>
      <c r="AC261" s="560" t="str">
        <f t="shared" si="88"/>
        <v/>
      </c>
      <c r="AD261" s="560"/>
      <c r="AE261" s="560"/>
      <c r="AF261" s="560" t="str">
        <f t="shared" si="89"/>
        <v/>
      </c>
      <c r="AG261" s="560"/>
      <c r="AH261" s="560"/>
      <c r="AI261" s="995"/>
      <c r="AJ261" s="995"/>
      <c r="AK261" s="995"/>
      <c r="AL261" s="995"/>
      <c r="AM261" s="995"/>
      <c r="AN261" s="995"/>
      <c r="AO261" s="996"/>
      <c r="AP261" s="997"/>
      <c r="AQ261" s="998"/>
      <c r="AR261" s="995"/>
      <c r="AS261" s="995"/>
      <c r="AT261" s="1009"/>
    </row>
    <row r="262" spans="2:60" ht="18" customHeight="1">
      <c r="B262" s="964"/>
      <c r="C262" s="971"/>
      <c r="D262" s="971"/>
      <c r="E262" s="701"/>
      <c r="F262" s="703"/>
      <c r="G262" s="978"/>
      <c r="H262" s="979"/>
      <c r="I262" s="701"/>
      <c r="J262" s="703"/>
      <c r="K262" s="701"/>
      <c r="L262" s="703"/>
      <c r="M262" s="701"/>
      <c r="N262" s="703"/>
      <c r="O262" s="701"/>
      <c r="P262" s="702"/>
      <c r="Q262" s="703"/>
      <c r="R262" s="560" t="str">
        <f t="shared" si="86"/>
        <v/>
      </c>
      <c r="S262" s="560"/>
      <c r="T262" s="560"/>
      <c r="U262" s="973" t="str">
        <f t="shared" si="87"/>
        <v/>
      </c>
      <c r="V262" s="974"/>
      <c r="W262" s="975"/>
      <c r="X262" s="541"/>
      <c r="Y262" s="541"/>
      <c r="Z262" s="701"/>
      <c r="AA262" s="702"/>
      <c r="AB262" s="703"/>
      <c r="AC262" s="560" t="str">
        <f t="shared" si="88"/>
        <v/>
      </c>
      <c r="AD262" s="560"/>
      <c r="AE262" s="560"/>
      <c r="AF262" s="560" t="str">
        <f t="shared" si="89"/>
        <v/>
      </c>
      <c r="AG262" s="560"/>
      <c r="AH262" s="560"/>
      <c r="AI262" s="995"/>
      <c r="AJ262" s="995"/>
      <c r="AK262" s="995"/>
      <c r="AL262" s="995"/>
      <c r="AM262" s="995"/>
      <c r="AN262" s="995"/>
      <c r="AO262" s="995"/>
      <c r="AP262" s="995"/>
      <c r="AQ262" s="995"/>
      <c r="AR262" s="995"/>
      <c r="AS262" s="995"/>
      <c r="AT262" s="1009"/>
    </row>
    <row r="263" spans="2:60" ht="18" customHeight="1">
      <c r="B263" s="964"/>
      <c r="C263" s="971"/>
      <c r="D263" s="971"/>
      <c r="E263" s="701"/>
      <c r="F263" s="703"/>
      <c r="G263" s="978"/>
      <c r="H263" s="979"/>
      <c r="I263" s="701"/>
      <c r="J263" s="703"/>
      <c r="K263" s="701"/>
      <c r="L263" s="703"/>
      <c r="M263" s="701"/>
      <c r="N263" s="703"/>
      <c r="O263" s="701"/>
      <c r="P263" s="702"/>
      <c r="Q263" s="703"/>
      <c r="R263" s="560" t="str">
        <f t="shared" si="86"/>
        <v/>
      </c>
      <c r="S263" s="560"/>
      <c r="T263" s="560"/>
      <c r="U263" s="973" t="str">
        <f t="shared" si="87"/>
        <v/>
      </c>
      <c r="V263" s="974"/>
      <c r="W263" s="975"/>
      <c r="X263" s="541"/>
      <c r="Y263" s="541"/>
      <c r="Z263" s="701"/>
      <c r="AA263" s="702"/>
      <c r="AB263" s="703"/>
      <c r="AC263" s="560" t="str">
        <f t="shared" si="88"/>
        <v/>
      </c>
      <c r="AD263" s="560"/>
      <c r="AE263" s="560"/>
      <c r="AF263" s="560" t="str">
        <f t="shared" si="89"/>
        <v/>
      </c>
      <c r="AG263" s="560"/>
      <c r="AH263" s="560"/>
      <c r="AI263" s="995"/>
      <c r="AJ263" s="995"/>
      <c r="AK263" s="995"/>
      <c r="AL263" s="995"/>
      <c r="AM263" s="995"/>
      <c r="AN263" s="995"/>
      <c r="AO263" s="995"/>
      <c r="AP263" s="995"/>
      <c r="AQ263" s="995"/>
      <c r="AR263" s="995"/>
      <c r="AS263" s="995"/>
      <c r="AT263" s="1009"/>
    </row>
    <row r="264" spans="2:60" ht="18" customHeight="1">
      <c r="B264" s="964"/>
      <c r="C264" s="971"/>
      <c r="D264" s="971"/>
      <c r="E264" s="701"/>
      <c r="F264" s="703"/>
      <c r="G264" s="978"/>
      <c r="H264" s="979"/>
      <c r="I264" s="701"/>
      <c r="J264" s="703"/>
      <c r="K264" s="701"/>
      <c r="L264" s="703"/>
      <c r="M264" s="701"/>
      <c r="N264" s="703"/>
      <c r="O264" s="701"/>
      <c r="P264" s="702"/>
      <c r="Q264" s="703"/>
      <c r="R264" s="560" t="str">
        <f t="shared" si="86"/>
        <v/>
      </c>
      <c r="S264" s="560"/>
      <c r="T264" s="560"/>
      <c r="U264" s="973" t="str">
        <f t="shared" si="87"/>
        <v/>
      </c>
      <c r="V264" s="974"/>
      <c r="W264" s="975"/>
      <c r="X264" s="541"/>
      <c r="Y264" s="541"/>
      <c r="Z264" s="701"/>
      <c r="AA264" s="702"/>
      <c r="AB264" s="703"/>
      <c r="AC264" s="560" t="str">
        <f t="shared" si="88"/>
        <v/>
      </c>
      <c r="AD264" s="560"/>
      <c r="AE264" s="560"/>
      <c r="AF264" s="560" t="str">
        <f t="shared" si="89"/>
        <v/>
      </c>
      <c r="AG264" s="560"/>
      <c r="AH264" s="560"/>
      <c r="AI264" s="995"/>
      <c r="AJ264" s="995"/>
      <c r="AK264" s="995"/>
      <c r="AL264" s="995"/>
      <c r="AM264" s="995"/>
      <c r="AN264" s="995"/>
      <c r="AO264" s="995"/>
      <c r="AP264" s="995"/>
      <c r="AQ264" s="995"/>
      <c r="AR264" s="995"/>
      <c r="AS264" s="995"/>
      <c r="AT264" s="1009"/>
    </row>
    <row r="265" spans="2:60" ht="18" customHeight="1">
      <c r="B265" s="964"/>
      <c r="C265" s="971"/>
      <c r="D265" s="971"/>
      <c r="E265" s="701"/>
      <c r="F265" s="703"/>
      <c r="G265" s="978"/>
      <c r="H265" s="979"/>
      <c r="I265" s="701"/>
      <c r="J265" s="703"/>
      <c r="K265" s="701"/>
      <c r="L265" s="703"/>
      <c r="M265" s="701"/>
      <c r="N265" s="703"/>
      <c r="O265" s="701"/>
      <c r="P265" s="702"/>
      <c r="Q265" s="703"/>
      <c r="R265" s="560" t="str">
        <f t="shared" si="86"/>
        <v/>
      </c>
      <c r="S265" s="560"/>
      <c r="T265" s="560"/>
      <c r="U265" s="973" t="str">
        <f t="shared" si="87"/>
        <v/>
      </c>
      <c r="V265" s="974"/>
      <c r="W265" s="975"/>
      <c r="X265" s="541"/>
      <c r="Y265" s="541"/>
      <c r="Z265" s="701"/>
      <c r="AA265" s="702"/>
      <c r="AB265" s="703"/>
      <c r="AC265" s="560" t="str">
        <f t="shared" si="88"/>
        <v/>
      </c>
      <c r="AD265" s="560"/>
      <c r="AE265" s="560"/>
      <c r="AF265" s="560" t="str">
        <f t="shared" si="89"/>
        <v/>
      </c>
      <c r="AG265" s="560"/>
      <c r="AH265" s="560"/>
      <c r="AI265" s="995"/>
      <c r="AJ265" s="995"/>
      <c r="AK265" s="995"/>
      <c r="AL265" s="995"/>
      <c r="AM265" s="995"/>
      <c r="AN265" s="995"/>
      <c r="AO265" s="995"/>
      <c r="AP265" s="995"/>
      <c r="AQ265" s="995"/>
      <c r="AR265" s="995"/>
      <c r="AS265" s="995"/>
      <c r="AT265" s="1009"/>
    </row>
    <row r="266" spans="2:60" ht="18" customHeight="1">
      <c r="B266" s="964"/>
      <c r="C266" s="971"/>
      <c r="D266" s="971"/>
      <c r="E266" s="701"/>
      <c r="F266" s="703"/>
      <c r="G266" s="978"/>
      <c r="H266" s="979"/>
      <c r="I266" s="701"/>
      <c r="J266" s="703"/>
      <c r="K266" s="701"/>
      <c r="L266" s="703"/>
      <c r="M266" s="701"/>
      <c r="N266" s="703"/>
      <c r="O266" s="701"/>
      <c r="P266" s="702"/>
      <c r="Q266" s="703"/>
      <c r="R266" s="560" t="str">
        <f t="shared" si="86"/>
        <v/>
      </c>
      <c r="S266" s="560"/>
      <c r="T266" s="560"/>
      <c r="U266" s="973" t="str">
        <f t="shared" si="87"/>
        <v/>
      </c>
      <c r="V266" s="974"/>
      <c r="W266" s="975"/>
      <c r="X266" s="541"/>
      <c r="Y266" s="541"/>
      <c r="Z266" s="701"/>
      <c r="AA266" s="702"/>
      <c r="AB266" s="703"/>
      <c r="AC266" s="560" t="str">
        <f t="shared" si="88"/>
        <v/>
      </c>
      <c r="AD266" s="560"/>
      <c r="AE266" s="560"/>
      <c r="AF266" s="560" t="str">
        <f t="shared" si="89"/>
        <v/>
      </c>
      <c r="AG266" s="560"/>
      <c r="AH266" s="560"/>
      <c r="AI266" s="995"/>
      <c r="AJ266" s="995"/>
      <c r="AK266" s="995"/>
      <c r="AL266" s="995"/>
      <c r="AM266" s="995"/>
      <c r="AN266" s="995"/>
      <c r="AO266" s="995"/>
      <c r="AP266" s="995"/>
      <c r="AQ266" s="995"/>
      <c r="AR266" s="995"/>
      <c r="AS266" s="995"/>
      <c r="AT266" s="1009"/>
    </row>
    <row r="267" spans="2:60" ht="18" customHeight="1">
      <c r="B267" s="964"/>
      <c r="C267" s="971"/>
      <c r="D267" s="971"/>
      <c r="E267" s="701"/>
      <c r="F267" s="703"/>
      <c r="G267" s="978"/>
      <c r="H267" s="979"/>
      <c r="I267" s="701"/>
      <c r="J267" s="703"/>
      <c r="K267" s="701"/>
      <c r="L267" s="703"/>
      <c r="M267" s="701"/>
      <c r="N267" s="703"/>
      <c r="O267" s="701"/>
      <c r="P267" s="702"/>
      <c r="Q267" s="703"/>
      <c r="R267" s="560" t="str">
        <f t="shared" si="86"/>
        <v/>
      </c>
      <c r="S267" s="560"/>
      <c r="T267" s="560"/>
      <c r="U267" s="973" t="str">
        <f t="shared" si="87"/>
        <v/>
      </c>
      <c r="V267" s="974"/>
      <c r="W267" s="975"/>
      <c r="X267" s="541"/>
      <c r="Y267" s="541"/>
      <c r="Z267" s="701"/>
      <c r="AA267" s="702"/>
      <c r="AB267" s="703"/>
      <c r="AC267" s="560" t="str">
        <f t="shared" si="88"/>
        <v/>
      </c>
      <c r="AD267" s="560"/>
      <c r="AE267" s="560"/>
      <c r="AF267" s="560" t="str">
        <f t="shared" si="89"/>
        <v/>
      </c>
      <c r="AG267" s="560"/>
      <c r="AH267" s="560"/>
      <c r="AI267" s="995"/>
      <c r="AJ267" s="995"/>
      <c r="AK267" s="995"/>
      <c r="AL267" s="995"/>
      <c r="AM267" s="995"/>
      <c r="AN267" s="995"/>
      <c r="AO267" s="995"/>
      <c r="AP267" s="995"/>
      <c r="AQ267" s="995"/>
      <c r="AR267" s="995"/>
      <c r="AS267" s="995"/>
      <c r="AT267" s="1009"/>
    </row>
    <row r="268" spans="2:60" ht="18" customHeight="1">
      <c r="B268" s="964"/>
      <c r="C268" s="971"/>
      <c r="D268" s="971"/>
      <c r="E268" s="701"/>
      <c r="F268" s="703"/>
      <c r="G268" s="978"/>
      <c r="H268" s="979"/>
      <c r="I268" s="701"/>
      <c r="J268" s="703"/>
      <c r="K268" s="701"/>
      <c r="L268" s="703"/>
      <c r="M268" s="701"/>
      <c r="N268" s="703"/>
      <c r="O268" s="701"/>
      <c r="P268" s="702"/>
      <c r="Q268" s="703"/>
      <c r="R268" s="560" t="str">
        <f t="shared" si="86"/>
        <v/>
      </c>
      <c r="S268" s="560"/>
      <c r="T268" s="560"/>
      <c r="U268" s="973" t="str">
        <f t="shared" si="87"/>
        <v/>
      </c>
      <c r="V268" s="974"/>
      <c r="W268" s="975"/>
      <c r="X268" s="541"/>
      <c r="Y268" s="541"/>
      <c r="Z268" s="701"/>
      <c r="AA268" s="702"/>
      <c r="AB268" s="703"/>
      <c r="AC268" s="560" t="str">
        <f t="shared" si="88"/>
        <v/>
      </c>
      <c r="AD268" s="560"/>
      <c r="AE268" s="560"/>
      <c r="AF268" s="560" t="str">
        <f t="shared" si="89"/>
        <v/>
      </c>
      <c r="AG268" s="560"/>
      <c r="AH268" s="560"/>
      <c r="AI268" s="995"/>
      <c r="AJ268" s="995"/>
      <c r="AK268" s="995"/>
      <c r="AL268" s="995"/>
      <c r="AM268" s="995"/>
      <c r="AN268" s="995"/>
      <c r="AO268" s="995"/>
      <c r="AP268" s="995"/>
      <c r="AQ268" s="995"/>
      <c r="AR268" s="995"/>
      <c r="AS268" s="995"/>
      <c r="AT268" s="1009"/>
    </row>
    <row r="269" spans="2:60" ht="18" customHeight="1">
      <c r="B269" s="964"/>
      <c r="C269" s="971"/>
      <c r="D269" s="971"/>
      <c r="E269" s="701"/>
      <c r="F269" s="703"/>
      <c r="G269" s="978"/>
      <c r="H269" s="979"/>
      <c r="I269" s="701"/>
      <c r="J269" s="703"/>
      <c r="K269" s="701"/>
      <c r="L269" s="703"/>
      <c r="M269" s="701"/>
      <c r="N269" s="703"/>
      <c r="O269" s="701"/>
      <c r="P269" s="702"/>
      <c r="Q269" s="703"/>
      <c r="R269" s="560" t="str">
        <f t="shared" si="86"/>
        <v/>
      </c>
      <c r="S269" s="560"/>
      <c r="T269" s="560"/>
      <c r="U269" s="973" t="str">
        <f t="shared" si="87"/>
        <v/>
      </c>
      <c r="V269" s="974"/>
      <c r="W269" s="975"/>
      <c r="X269" s="541"/>
      <c r="Y269" s="541"/>
      <c r="Z269" s="701"/>
      <c r="AA269" s="702"/>
      <c r="AB269" s="703"/>
      <c r="AC269" s="560" t="str">
        <f t="shared" si="88"/>
        <v/>
      </c>
      <c r="AD269" s="560"/>
      <c r="AE269" s="560"/>
      <c r="AF269" s="560" t="str">
        <f t="shared" si="89"/>
        <v/>
      </c>
      <c r="AG269" s="560"/>
      <c r="AH269" s="560"/>
      <c r="AI269" s="995"/>
      <c r="AJ269" s="995"/>
      <c r="AK269" s="995"/>
      <c r="AL269" s="995"/>
      <c r="AM269" s="995"/>
      <c r="AN269" s="995"/>
      <c r="AO269" s="995"/>
      <c r="AP269" s="995"/>
      <c r="AQ269" s="995"/>
      <c r="AR269" s="995"/>
      <c r="AS269" s="995"/>
      <c r="AT269" s="1009"/>
    </row>
    <row r="270" spans="2:60" ht="18" customHeight="1">
      <c r="B270" s="964"/>
      <c r="C270" s="971"/>
      <c r="D270" s="971"/>
      <c r="E270" s="701"/>
      <c r="F270" s="703"/>
      <c r="G270" s="978"/>
      <c r="H270" s="979"/>
      <c r="I270" s="701"/>
      <c r="J270" s="703"/>
      <c r="K270" s="701"/>
      <c r="L270" s="703"/>
      <c r="M270" s="701"/>
      <c r="N270" s="703"/>
      <c r="O270" s="701"/>
      <c r="P270" s="702"/>
      <c r="Q270" s="703"/>
      <c r="R270" s="560" t="str">
        <f t="shared" si="86"/>
        <v/>
      </c>
      <c r="S270" s="560"/>
      <c r="T270" s="560"/>
      <c r="U270" s="973" t="str">
        <f t="shared" si="87"/>
        <v/>
      </c>
      <c r="V270" s="974"/>
      <c r="W270" s="975"/>
      <c r="X270" s="541"/>
      <c r="Y270" s="541"/>
      <c r="Z270" s="701"/>
      <c r="AA270" s="702"/>
      <c r="AB270" s="703"/>
      <c r="AC270" s="560" t="str">
        <f t="shared" si="88"/>
        <v/>
      </c>
      <c r="AD270" s="560"/>
      <c r="AE270" s="560"/>
      <c r="AF270" s="560" t="str">
        <f t="shared" si="89"/>
        <v/>
      </c>
      <c r="AG270" s="560"/>
      <c r="AH270" s="560"/>
      <c r="AI270" s="995"/>
      <c r="AJ270" s="995"/>
      <c r="AK270" s="995"/>
      <c r="AL270" s="995"/>
      <c r="AM270" s="995"/>
      <c r="AN270" s="995"/>
      <c r="AO270" s="995"/>
      <c r="AP270" s="995"/>
      <c r="AQ270" s="995"/>
      <c r="AR270" s="995"/>
      <c r="AS270" s="995"/>
      <c r="AT270" s="1009"/>
    </row>
    <row r="271" spans="2:60" ht="18" customHeight="1">
      <c r="B271" s="964"/>
      <c r="C271" s="971"/>
      <c r="D271" s="971"/>
      <c r="E271" s="701"/>
      <c r="F271" s="703"/>
      <c r="G271" s="978"/>
      <c r="H271" s="979"/>
      <c r="I271" s="701"/>
      <c r="J271" s="703"/>
      <c r="K271" s="701"/>
      <c r="L271" s="703"/>
      <c r="M271" s="701"/>
      <c r="N271" s="703"/>
      <c r="O271" s="701"/>
      <c r="P271" s="702"/>
      <c r="Q271" s="703"/>
      <c r="R271" s="560" t="str">
        <f t="shared" si="86"/>
        <v/>
      </c>
      <c r="S271" s="560"/>
      <c r="T271" s="560"/>
      <c r="U271" s="973" t="str">
        <f t="shared" si="87"/>
        <v/>
      </c>
      <c r="V271" s="974"/>
      <c r="W271" s="975"/>
      <c r="X271" s="541"/>
      <c r="Y271" s="541"/>
      <c r="Z271" s="701"/>
      <c r="AA271" s="702"/>
      <c r="AB271" s="703"/>
      <c r="AC271" s="560" t="str">
        <f t="shared" si="88"/>
        <v/>
      </c>
      <c r="AD271" s="560"/>
      <c r="AE271" s="560"/>
      <c r="AF271" s="560" t="str">
        <f t="shared" si="89"/>
        <v/>
      </c>
      <c r="AG271" s="560"/>
      <c r="AH271" s="560"/>
      <c r="AI271" s="995"/>
      <c r="AJ271" s="995"/>
      <c r="AK271" s="995"/>
      <c r="AL271" s="995"/>
      <c r="AM271" s="995"/>
      <c r="AN271" s="995"/>
      <c r="AO271" s="995"/>
      <c r="AP271" s="995"/>
      <c r="AQ271" s="995"/>
      <c r="AR271" s="995"/>
      <c r="AS271" s="995"/>
      <c r="AT271" s="1009"/>
    </row>
    <row r="272" spans="2:60" ht="18" customHeight="1">
      <c r="B272" s="964"/>
      <c r="C272" s="971"/>
      <c r="D272" s="971"/>
      <c r="E272" s="701"/>
      <c r="F272" s="703"/>
      <c r="G272" s="978"/>
      <c r="H272" s="979"/>
      <c r="I272" s="701"/>
      <c r="J272" s="703"/>
      <c r="K272" s="701"/>
      <c r="L272" s="703"/>
      <c r="M272" s="701"/>
      <c r="N272" s="703"/>
      <c r="O272" s="701"/>
      <c r="P272" s="702"/>
      <c r="Q272" s="703"/>
      <c r="R272" s="560" t="str">
        <f t="shared" si="86"/>
        <v/>
      </c>
      <c r="S272" s="560"/>
      <c r="T272" s="560"/>
      <c r="U272" s="973" t="str">
        <f t="shared" si="87"/>
        <v/>
      </c>
      <c r="V272" s="974"/>
      <c r="W272" s="975"/>
      <c r="X272" s="541"/>
      <c r="Y272" s="541"/>
      <c r="Z272" s="701"/>
      <c r="AA272" s="702"/>
      <c r="AB272" s="703"/>
      <c r="AC272" s="560" t="str">
        <f t="shared" si="88"/>
        <v/>
      </c>
      <c r="AD272" s="560"/>
      <c r="AE272" s="560"/>
      <c r="AF272" s="560" t="str">
        <f t="shared" si="89"/>
        <v/>
      </c>
      <c r="AG272" s="560"/>
      <c r="AH272" s="560"/>
      <c r="AI272" s="995"/>
      <c r="AJ272" s="995"/>
      <c r="AK272" s="995"/>
      <c r="AL272" s="995"/>
      <c r="AM272" s="995"/>
      <c r="AN272" s="995"/>
      <c r="AO272" s="995"/>
      <c r="AP272" s="995"/>
      <c r="AQ272" s="995"/>
      <c r="AR272" s="995"/>
      <c r="AS272" s="995"/>
      <c r="AT272" s="1009"/>
    </row>
    <row r="273" spans="2:46" ht="18" customHeight="1">
      <c r="B273" s="964"/>
      <c r="C273" s="971"/>
      <c r="D273" s="971"/>
      <c r="E273" s="701"/>
      <c r="F273" s="703"/>
      <c r="G273" s="978"/>
      <c r="H273" s="979"/>
      <c r="I273" s="701"/>
      <c r="J273" s="703"/>
      <c r="K273" s="701"/>
      <c r="L273" s="703"/>
      <c r="M273" s="701"/>
      <c r="N273" s="703"/>
      <c r="O273" s="701"/>
      <c r="P273" s="702"/>
      <c r="Q273" s="703"/>
      <c r="R273" s="560" t="str">
        <f t="shared" si="86"/>
        <v/>
      </c>
      <c r="S273" s="560"/>
      <c r="T273" s="560"/>
      <c r="U273" s="973" t="str">
        <f t="shared" si="87"/>
        <v/>
      </c>
      <c r="V273" s="974"/>
      <c r="W273" s="975"/>
      <c r="X273" s="541"/>
      <c r="Y273" s="541"/>
      <c r="Z273" s="701"/>
      <c r="AA273" s="702"/>
      <c r="AB273" s="703"/>
      <c r="AC273" s="560" t="str">
        <f t="shared" si="88"/>
        <v/>
      </c>
      <c r="AD273" s="560"/>
      <c r="AE273" s="560"/>
      <c r="AF273" s="560" t="str">
        <f t="shared" si="89"/>
        <v/>
      </c>
      <c r="AG273" s="560"/>
      <c r="AH273" s="560"/>
      <c r="AI273" s="995"/>
      <c r="AJ273" s="995"/>
      <c r="AK273" s="995"/>
      <c r="AL273" s="995"/>
      <c r="AM273" s="995"/>
      <c r="AN273" s="995"/>
      <c r="AO273" s="995"/>
      <c r="AP273" s="995"/>
      <c r="AQ273" s="995"/>
      <c r="AR273" s="995"/>
      <c r="AS273" s="995"/>
      <c r="AT273" s="1009"/>
    </row>
    <row r="274" spans="2:46" ht="18" customHeight="1">
      <c r="B274" s="964"/>
      <c r="C274" s="971"/>
      <c r="D274" s="971"/>
      <c r="E274" s="701"/>
      <c r="F274" s="703"/>
      <c r="G274" s="978"/>
      <c r="H274" s="979"/>
      <c r="I274" s="701"/>
      <c r="J274" s="703"/>
      <c r="K274" s="701"/>
      <c r="L274" s="703"/>
      <c r="M274" s="701"/>
      <c r="N274" s="703"/>
      <c r="O274" s="701"/>
      <c r="P274" s="702"/>
      <c r="Q274" s="703"/>
      <c r="R274" s="560" t="str">
        <f t="shared" si="86"/>
        <v/>
      </c>
      <c r="S274" s="560"/>
      <c r="T274" s="560"/>
      <c r="U274" s="973" t="str">
        <f t="shared" si="87"/>
        <v/>
      </c>
      <c r="V274" s="974"/>
      <c r="W274" s="975"/>
      <c r="X274" s="541"/>
      <c r="Y274" s="541"/>
      <c r="Z274" s="701"/>
      <c r="AA274" s="702"/>
      <c r="AB274" s="703"/>
      <c r="AC274" s="560" t="str">
        <f t="shared" si="88"/>
        <v/>
      </c>
      <c r="AD274" s="560"/>
      <c r="AE274" s="560"/>
      <c r="AF274" s="560" t="str">
        <f t="shared" si="89"/>
        <v/>
      </c>
      <c r="AG274" s="560"/>
      <c r="AH274" s="560"/>
      <c r="AI274" s="995"/>
      <c r="AJ274" s="995"/>
      <c r="AK274" s="995"/>
      <c r="AL274" s="995"/>
      <c r="AM274" s="995"/>
      <c r="AN274" s="995"/>
      <c r="AO274" s="995"/>
      <c r="AP274" s="995"/>
      <c r="AQ274" s="995"/>
      <c r="AR274" s="995"/>
      <c r="AS274" s="995"/>
      <c r="AT274" s="1009"/>
    </row>
    <row r="275" spans="2:46" ht="18" customHeight="1">
      <c r="B275" s="964"/>
      <c r="C275" s="971"/>
      <c r="D275" s="971"/>
      <c r="E275" s="701"/>
      <c r="F275" s="703"/>
      <c r="G275" s="978"/>
      <c r="H275" s="979"/>
      <c r="I275" s="701"/>
      <c r="J275" s="703"/>
      <c r="K275" s="701"/>
      <c r="L275" s="703"/>
      <c r="M275" s="701"/>
      <c r="N275" s="703"/>
      <c r="O275" s="701"/>
      <c r="P275" s="702"/>
      <c r="Q275" s="703"/>
      <c r="R275" s="560" t="str">
        <f t="shared" si="86"/>
        <v/>
      </c>
      <c r="S275" s="560"/>
      <c r="T275" s="560"/>
      <c r="U275" s="973" t="str">
        <f t="shared" si="87"/>
        <v/>
      </c>
      <c r="V275" s="974"/>
      <c r="W275" s="975"/>
      <c r="X275" s="541"/>
      <c r="Y275" s="541"/>
      <c r="Z275" s="701"/>
      <c r="AA275" s="702"/>
      <c r="AB275" s="703"/>
      <c r="AC275" s="560" t="str">
        <f t="shared" si="88"/>
        <v/>
      </c>
      <c r="AD275" s="560"/>
      <c r="AE275" s="560"/>
      <c r="AF275" s="560" t="str">
        <f t="shared" si="89"/>
        <v/>
      </c>
      <c r="AG275" s="560"/>
      <c r="AH275" s="560"/>
      <c r="AI275" s="995"/>
      <c r="AJ275" s="995"/>
      <c r="AK275" s="995"/>
      <c r="AL275" s="995"/>
      <c r="AM275" s="995"/>
      <c r="AN275" s="995"/>
      <c r="AO275" s="995"/>
      <c r="AP275" s="995"/>
      <c r="AQ275" s="995"/>
      <c r="AR275" s="995"/>
      <c r="AS275" s="995"/>
      <c r="AT275" s="1009"/>
    </row>
    <row r="276" spans="2:46" ht="18" customHeight="1">
      <c r="B276" s="964"/>
      <c r="C276" s="971"/>
      <c r="D276" s="971"/>
      <c r="E276" s="701"/>
      <c r="F276" s="703"/>
      <c r="G276" s="978"/>
      <c r="H276" s="979"/>
      <c r="I276" s="701"/>
      <c r="J276" s="703"/>
      <c r="K276" s="701"/>
      <c r="L276" s="703"/>
      <c r="M276" s="701"/>
      <c r="N276" s="703"/>
      <c r="O276" s="701"/>
      <c r="P276" s="702"/>
      <c r="Q276" s="703"/>
      <c r="R276" s="560" t="str">
        <f t="shared" si="86"/>
        <v/>
      </c>
      <c r="S276" s="560"/>
      <c r="T276" s="560"/>
      <c r="U276" s="973" t="str">
        <f t="shared" si="87"/>
        <v/>
      </c>
      <c r="V276" s="974"/>
      <c r="W276" s="975"/>
      <c r="X276" s="541"/>
      <c r="Y276" s="541"/>
      <c r="Z276" s="701"/>
      <c r="AA276" s="702"/>
      <c r="AB276" s="703"/>
      <c r="AC276" s="560" t="str">
        <f t="shared" si="88"/>
        <v/>
      </c>
      <c r="AD276" s="560"/>
      <c r="AE276" s="560"/>
      <c r="AF276" s="560" t="str">
        <f t="shared" si="89"/>
        <v/>
      </c>
      <c r="AG276" s="560"/>
      <c r="AH276" s="560"/>
      <c r="AI276" s="995"/>
      <c r="AJ276" s="995"/>
      <c r="AK276" s="995"/>
      <c r="AL276" s="995"/>
      <c r="AM276" s="995"/>
      <c r="AN276" s="995"/>
      <c r="AO276" s="995"/>
      <c r="AP276" s="995"/>
      <c r="AQ276" s="995"/>
      <c r="AR276" s="995"/>
      <c r="AS276" s="995"/>
      <c r="AT276" s="1009"/>
    </row>
    <row r="277" spans="2:46" ht="18" customHeight="1">
      <c r="B277" s="964"/>
      <c r="C277" s="971"/>
      <c r="D277" s="971"/>
      <c r="E277" s="701"/>
      <c r="F277" s="703"/>
      <c r="G277" s="978"/>
      <c r="H277" s="979"/>
      <c r="I277" s="701"/>
      <c r="J277" s="703"/>
      <c r="K277" s="701"/>
      <c r="L277" s="703"/>
      <c r="M277" s="701"/>
      <c r="N277" s="703"/>
      <c r="O277" s="701"/>
      <c r="P277" s="702"/>
      <c r="Q277" s="703"/>
      <c r="R277" s="560" t="str">
        <f t="shared" si="86"/>
        <v/>
      </c>
      <c r="S277" s="560"/>
      <c r="T277" s="560"/>
      <c r="U277" s="973" t="str">
        <f t="shared" si="87"/>
        <v/>
      </c>
      <c r="V277" s="974"/>
      <c r="W277" s="975"/>
      <c r="X277" s="541"/>
      <c r="Y277" s="541"/>
      <c r="Z277" s="701"/>
      <c r="AA277" s="702"/>
      <c r="AB277" s="703"/>
      <c r="AC277" s="560" t="str">
        <f t="shared" si="88"/>
        <v/>
      </c>
      <c r="AD277" s="560"/>
      <c r="AE277" s="560"/>
      <c r="AF277" s="560" t="str">
        <f t="shared" si="89"/>
        <v/>
      </c>
      <c r="AG277" s="560"/>
      <c r="AH277" s="560"/>
      <c r="AI277" s="995"/>
      <c r="AJ277" s="995"/>
      <c r="AK277" s="995"/>
      <c r="AL277" s="995"/>
      <c r="AM277" s="995"/>
      <c r="AN277" s="995"/>
      <c r="AO277" s="995"/>
      <c r="AP277" s="995"/>
      <c r="AQ277" s="995"/>
      <c r="AR277" s="995"/>
      <c r="AS277" s="995"/>
      <c r="AT277" s="1009"/>
    </row>
    <row r="278" spans="2:46" ht="18" customHeight="1">
      <c r="B278" s="964"/>
      <c r="C278" s="971"/>
      <c r="D278" s="971"/>
      <c r="E278" s="701"/>
      <c r="F278" s="703"/>
      <c r="G278" s="978"/>
      <c r="H278" s="979"/>
      <c r="I278" s="701"/>
      <c r="J278" s="703"/>
      <c r="K278" s="701"/>
      <c r="L278" s="703"/>
      <c r="M278" s="701"/>
      <c r="N278" s="703"/>
      <c r="O278" s="701"/>
      <c r="P278" s="702"/>
      <c r="Q278" s="703"/>
      <c r="R278" s="560" t="str">
        <f t="shared" si="86"/>
        <v/>
      </c>
      <c r="S278" s="560"/>
      <c r="T278" s="560"/>
      <c r="U278" s="973" t="str">
        <f t="shared" si="87"/>
        <v/>
      </c>
      <c r="V278" s="974"/>
      <c r="W278" s="975"/>
      <c r="X278" s="541"/>
      <c r="Y278" s="541"/>
      <c r="Z278" s="701"/>
      <c r="AA278" s="702"/>
      <c r="AB278" s="703"/>
      <c r="AC278" s="560" t="str">
        <f t="shared" si="88"/>
        <v/>
      </c>
      <c r="AD278" s="560"/>
      <c r="AE278" s="560"/>
      <c r="AF278" s="560" t="str">
        <f t="shared" si="89"/>
        <v/>
      </c>
      <c r="AG278" s="560"/>
      <c r="AH278" s="560"/>
      <c r="AI278" s="995"/>
      <c r="AJ278" s="995"/>
      <c r="AK278" s="995"/>
      <c r="AL278" s="995"/>
      <c r="AM278" s="995"/>
      <c r="AN278" s="995"/>
      <c r="AO278" s="995"/>
      <c r="AP278" s="995"/>
      <c r="AQ278" s="995"/>
      <c r="AR278" s="995"/>
      <c r="AS278" s="995"/>
      <c r="AT278" s="1009"/>
    </row>
    <row r="279" spans="2:46" ht="18" customHeight="1">
      <c r="B279" s="964"/>
      <c r="C279" s="971"/>
      <c r="D279" s="971"/>
      <c r="E279" s="701"/>
      <c r="F279" s="703"/>
      <c r="G279" s="978"/>
      <c r="H279" s="979"/>
      <c r="I279" s="701"/>
      <c r="J279" s="703"/>
      <c r="K279" s="701"/>
      <c r="L279" s="703"/>
      <c r="M279" s="701"/>
      <c r="N279" s="703"/>
      <c r="O279" s="701"/>
      <c r="P279" s="702"/>
      <c r="Q279" s="703"/>
      <c r="R279" s="560" t="str">
        <f t="shared" si="86"/>
        <v/>
      </c>
      <c r="S279" s="560"/>
      <c r="T279" s="560"/>
      <c r="U279" s="973" t="str">
        <f t="shared" si="87"/>
        <v/>
      </c>
      <c r="V279" s="974"/>
      <c r="W279" s="975"/>
      <c r="X279" s="541"/>
      <c r="Y279" s="541"/>
      <c r="Z279" s="701"/>
      <c r="AA279" s="702"/>
      <c r="AB279" s="703"/>
      <c r="AC279" s="560" t="str">
        <f t="shared" si="88"/>
        <v/>
      </c>
      <c r="AD279" s="560"/>
      <c r="AE279" s="560"/>
      <c r="AF279" s="560" t="str">
        <f t="shared" si="89"/>
        <v/>
      </c>
      <c r="AG279" s="560"/>
      <c r="AH279" s="560"/>
      <c r="AI279" s="995"/>
      <c r="AJ279" s="995"/>
      <c r="AK279" s="995"/>
      <c r="AL279" s="995"/>
      <c r="AM279" s="995"/>
      <c r="AN279" s="995"/>
      <c r="AO279" s="995"/>
      <c r="AP279" s="995"/>
      <c r="AQ279" s="995"/>
      <c r="AR279" s="995"/>
      <c r="AS279" s="995"/>
      <c r="AT279" s="1009"/>
    </row>
    <row r="280" spans="2:46" ht="18" customHeight="1">
      <c r="B280" s="964"/>
      <c r="C280" s="971"/>
      <c r="D280" s="971"/>
      <c r="E280" s="701"/>
      <c r="F280" s="703"/>
      <c r="G280" s="978"/>
      <c r="H280" s="979"/>
      <c r="I280" s="701"/>
      <c r="J280" s="703"/>
      <c r="K280" s="701"/>
      <c r="L280" s="703"/>
      <c r="M280" s="701"/>
      <c r="N280" s="703"/>
      <c r="O280" s="701"/>
      <c r="P280" s="702"/>
      <c r="Q280" s="703"/>
      <c r="R280" s="560" t="str">
        <f t="shared" si="86"/>
        <v/>
      </c>
      <c r="S280" s="560"/>
      <c r="T280" s="560"/>
      <c r="U280" s="973" t="str">
        <f t="shared" si="87"/>
        <v/>
      </c>
      <c r="V280" s="974"/>
      <c r="W280" s="975"/>
      <c r="X280" s="541"/>
      <c r="Y280" s="541"/>
      <c r="Z280" s="701"/>
      <c r="AA280" s="702"/>
      <c r="AB280" s="703"/>
      <c r="AC280" s="560" t="str">
        <f t="shared" si="88"/>
        <v/>
      </c>
      <c r="AD280" s="560"/>
      <c r="AE280" s="560"/>
      <c r="AF280" s="560" t="str">
        <f t="shared" si="89"/>
        <v/>
      </c>
      <c r="AG280" s="560"/>
      <c r="AH280" s="560"/>
      <c r="AI280" s="995"/>
      <c r="AJ280" s="995"/>
      <c r="AK280" s="995"/>
      <c r="AL280" s="995"/>
      <c r="AM280" s="995"/>
      <c r="AN280" s="995"/>
      <c r="AO280" s="995"/>
      <c r="AP280" s="995"/>
      <c r="AQ280" s="995"/>
      <c r="AR280" s="995"/>
      <c r="AS280" s="995"/>
      <c r="AT280" s="1009"/>
    </row>
    <row r="281" spans="2:46" ht="18" customHeight="1">
      <c r="B281" s="964"/>
      <c r="C281" s="971"/>
      <c r="D281" s="971"/>
      <c r="E281" s="701"/>
      <c r="F281" s="703"/>
      <c r="G281" s="978"/>
      <c r="H281" s="979"/>
      <c r="I281" s="701"/>
      <c r="J281" s="703"/>
      <c r="K281" s="701"/>
      <c r="L281" s="703"/>
      <c r="M281" s="701"/>
      <c r="N281" s="703"/>
      <c r="O281" s="701"/>
      <c r="P281" s="702"/>
      <c r="Q281" s="703"/>
      <c r="R281" s="560" t="str">
        <f t="shared" si="86"/>
        <v/>
      </c>
      <c r="S281" s="560"/>
      <c r="T281" s="560"/>
      <c r="U281" s="973" t="str">
        <f t="shared" si="87"/>
        <v/>
      </c>
      <c r="V281" s="974"/>
      <c r="W281" s="975"/>
      <c r="X281" s="541"/>
      <c r="Y281" s="541"/>
      <c r="Z281" s="701"/>
      <c r="AA281" s="702"/>
      <c r="AB281" s="703"/>
      <c r="AC281" s="560" t="str">
        <f t="shared" si="88"/>
        <v/>
      </c>
      <c r="AD281" s="560"/>
      <c r="AE281" s="560"/>
      <c r="AF281" s="560" t="str">
        <f t="shared" si="89"/>
        <v/>
      </c>
      <c r="AG281" s="560"/>
      <c r="AH281" s="560"/>
      <c r="AI281" s="995"/>
      <c r="AJ281" s="995"/>
      <c r="AK281" s="995"/>
      <c r="AL281" s="995"/>
      <c r="AM281" s="995"/>
      <c r="AN281" s="995"/>
      <c r="AO281" s="995"/>
      <c r="AP281" s="995"/>
      <c r="AQ281" s="995"/>
      <c r="AR281" s="995"/>
      <c r="AS281" s="995"/>
      <c r="AT281" s="1009"/>
    </row>
    <row r="282" spans="2:46" ht="18" customHeight="1">
      <c r="B282" s="964"/>
      <c r="C282" s="971"/>
      <c r="D282" s="971"/>
      <c r="E282" s="701"/>
      <c r="F282" s="703"/>
      <c r="G282" s="978"/>
      <c r="H282" s="979"/>
      <c r="I282" s="701"/>
      <c r="J282" s="703"/>
      <c r="K282" s="701"/>
      <c r="L282" s="703"/>
      <c r="M282" s="701"/>
      <c r="N282" s="703"/>
      <c r="O282" s="701"/>
      <c r="P282" s="702"/>
      <c r="Q282" s="703"/>
      <c r="R282" s="560" t="str">
        <f t="shared" si="86"/>
        <v/>
      </c>
      <c r="S282" s="560"/>
      <c r="T282" s="560"/>
      <c r="U282" s="973" t="str">
        <f t="shared" si="87"/>
        <v/>
      </c>
      <c r="V282" s="974"/>
      <c r="W282" s="975"/>
      <c r="X282" s="541"/>
      <c r="Y282" s="541"/>
      <c r="Z282" s="701"/>
      <c r="AA282" s="702"/>
      <c r="AB282" s="703"/>
      <c r="AC282" s="560" t="str">
        <f t="shared" si="88"/>
        <v/>
      </c>
      <c r="AD282" s="560"/>
      <c r="AE282" s="560"/>
      <c r="AF282" s="560" t="str">
        <f t="shared" si="89"/>
        <v/>
      </c>
      <c r="AG282" s="560"/>
      <c r="AH282" s="560"/>
      <c r="AI282" s="995"/>
      <c r="AJ282" s="995"/>
      <c r="AK282" s="995"/>
      <c r="AL282" s="995"/>
      <c r="AM282" s="995"/>
      <c r="AN282" s="995"/>
      <c r="AO282" s="995"/>
      <c r="AP282" s="995"/>
      <c r="AQ282" s="995"/>
      <c r="AR282" s="995"/>
      <c r="AS282" s="995"/>
      <c r="AT282" s="1009"/>
    </row>
    <row r="283" spans="2:46" ht="18" customHeight="1">
      <c r="B283" s="964"/>
      <c r="C283" s="971"/>
      <c r="D283" s="971"/>
      <c r="E283" s="701"/>
      <c r="F283" s="703"/>
      <c r="G283" s="978"/>
      <c r="H283" s="979"/>
      <c r="I283" s="701"/>
      <c r="J283" s="703"/>
      <c r="K283" s="701"/>
      <c r="L283" s="703"/>
      <c r="M283" s="701"/>
      <c r="N283" s="703"/>
      <c r="O283" s="701"/>
      <c r="P283" s="702"/>
      <c r="Q283" s="703"/>
      <c r="R283" s="560" t="str">
        <f t="shared" si="86"/>
        <v/>
      </c>
      <c r="S283" s="560"/>
      <c r="T283" s="560"/>
      <c r="U283" s="973" t="str">
        <f t="shared" si="87"/>
        <v/>
      </c>
      <c r="V283" s="974"/>
      <c r="W283" s="975"/>
      <c r="X283" s="541"/>
      <c r="Y283" s="541"/>
      <c r="Z283" s="701"/>
      <c r="AA283" s="702"/>
      <c r="AB283" s="703"/>
      <c r="AC283" s="560" t="str">
        <f t="shared" si="88"/>
        <v/>
      </c>
      <c r="AD283" s="560"/>
      <c r="AE283" s="560"/>
      <c r="AF283" s="560" t="str">
        <f t="shared" si="89"/>
        <v/>
      </c>
      <c r="AG283" s="560"/>
      <c r="AH283" s="560"/>
      <c r="AI283" s="995"/>
      <c r="AJ283" s="995"/>
      <c r="AK283" s="995"/>
      <c r="AL283" s="995"/>
      <c r="AM283" s="995"/>
      <c r="AN283" s="995"/>
      <c r="AO283" s="995"/>
      <c r="AP283" s="995"/>
      <c r="AQ283" s="995"/>
      <c r="AR283" s="995"/>
      <c r="AS283" s="995"/>
      <c r="AT283" s="1009"/>
    </row>
    <row r="284" spans="2:46" ht="18" customHeight="1">
      <c r="B284" s="964"/>
      <c r="C284" s="971"/>
      <c r="D284" s="971"/>
      <c r="E284" s="701"/>
      <c r="F284" s="703"/>
      <c r="G284" s="978"/>
      <c r="H284" s="979"/>
      <c r="I284" s="701"/>
      <c r="J284" s="703"/>
      <c r="K284" s="701"/>
      <c r="L284" s="703"/>
      <c r="M284" s="701"/>
      <c r="N284" s="703"/>
      <c r="O284" s="701"/>
      <c r="P284" s="702"/>
      <c r="Q284" s="703"/>
      <c r="R284" s="560" t="str">
        <f t="shared" si="86"/>
        <v/>
      </c>
      <c r="S284" s="560"/>
      <c r="T284" s="560"/>
      <c r="U284" s="973" t="str">
        <f t="shared" si="87"/>
        <v/>
      </c>
      <c r="V284" s="974"/>
      <c r="W284" s="975"/>
      <c r="X284" s="541"/>
      <c r="Y284" s="541"/>
      <c r="Z284" s="701"/>
      <c r="AA284" s="702"/>
      <c r="AB284" s="703"/>
      <c r="AC284" s="560" t="str">
        <f t="shared" si="88"/>
        <v/>
      </c>
      <c r="AD284" s="560"/>
      <c r="AE284" s="560"/>
      <c r="AF284" s="560" t="str">
        <f t="shared" si="89"/>
        <v/>
      </c>
      <c r="AG284" s="560"/>
      <c r="AH284" s="560"/>
      <c r="AI284" s="995"/>
      <c r="AJ284" s="995"/>
      <c r="AK284" s="995"/>
      <c r="AL284" s="995"/>
      <c r="AM284" s="995"/>
      <c r="AN284" s="995"/>
      <c r="AO284" s="995"/>
      <c r="AP284" s="995"/>
      <c r="AQ284" s="995"/>
      <c r="AR284" s="995"/>
      <c r="AS284" s="995"/>
      <c r="AT284" s="1009"/>
    </row>
    <row r="285" spans="2:46" ht="18" customHeight="1">
      <c r="B285" s="964"/>
      <c r="C285" s="971"/>
      <c r="D285" s="971"/>
      <c r="E285" s="701"/>
      <c r="F285" s="703"/>
      <c r="G285" s="978"/>
      <c r="H285" s="979"/>
      <c r="I285" s="701"/>
      <c r="J285" s="703"/>
      <c r="K285" s="701"/>
      <c r="L285" s="703"/>
      <c r="M285" s="701"/>
      <c r="N285" s="703"/>
      <c r="O285" s="701"/>
      <c r="P285" s="702"/>
      <c r="Q285" s="703"/>
      <c r="R285" s="560" t="str">
        <f t="shared" si="86"/>
        <v/>
      </c>
      <c r="S285" s="560"/>
      <c r="T285" s="560"/>
      <c r="U285" s="973" t="str">
        <f t="shared" si="87"/>
        <v/>
      </c>
      <c r="V285" s="974"/>
      <c r="W285" s="975"/>
      <c r="X285" s="541"/>
      <c r="Y285" s="541"/>
      <c r="Z285" s="701"/>
      <c r="AA285" s="702"/>
      <c r="AB285" s="703"/>
      <c r="AC285" s="560" t="str">
        <f t="shared" si="88"/>
        <v/>
      </c>
      <c r="AD285" s="560"/>
      <c r="AE285" s="560"/>
      <c r="AF285" s="560" t="str">
        <f t="shared" si="89"/>
        <v/>
      </c>
      <c r="AG285" s="560"/>
      <c r="AH285" s="560"/>
      <c r="AI285" s="995"/>
      <c r="AJ285" s="995"/>
      <c r="AK285" s="995"/>
      <c r="AL285" s="995"/>
      <c r="AM285" s="995"/>
      <c r="AN285" s="995"/>
      <c r="AO285" s="995"/>
      <c r="AP285" s="995"/>
      <c r="AQ285" s="995"/>
      <c r="AR285" s="995"/>
      <c r="AS285" s="995"/>
      <c r="AT285" s="1009"/>
    </row>
    <row r="286" spans="2:46" ht="18" customHeight="1">
      <c r="B286" s="964"/>
      <c r="C286" s="971"/>
      <c r="D286" s="971"/>
      <c r="E286" s="701"/>
      <c r="F286" s="703"/>
      <c r="G286" s="978"/>
      <c r="H286" s="979"/>
      <c r="I286" s="701"/>
      <c r="J286" s="703"/>
      <c r="K286" s="701"/>
      <c r="L286" s="703"/>
      <c r="M286" s="701"/>
      <c r="N286" s="703"/>
      <c r="O286" s="701"/>
      <c r="P286" s="702"/>
      <c r="Q286" s="703"/>
      <c r="R286" s="560" t="str">
        <f t="shared" si="86"/>
        <v/>
      </c>
      <c r="S286" s="560"/>
      <c r="T286" s="560"/>
      <c r="U286" s="973" t="str">
        <f t="shared" si="87"/>
        <v/>
      </c>
      <c r="V286" s="974"/>
      <c r="W286" s="975"/>
      <c r="X286" s="541"/>
      <c r="Y286" s="541"/>
      <c r="Z286" s="701"/>
      <c r="AA286" s="702"/>
      <c r="AB286" s="703"/>
      <c r="AC286" s="560" t="str">
        <f t="shared" si="88"/>
        <v/>
      </c>
      <c r="AD286" s="560"/>
      <c r="AE286" s="560"/>
      <c r="AF286" s="560" t="str">
        <f t="shared" si="89"/>
        <v/>
      </c>
      <c r="AG286" s="560"/>
      <c r="AH286" s="560"/>
      <c r="AI286" s="995"/>
      <c r="AJ286" s="995"/>
      <c r="AK286" s="995"/>
      <c r="AL286" s="995"/>
      <c r="AM286" s="995"/>
      <c r="AN286" s="995"/>
      <c r="AO286" s="995"/>
      <c r="AP286" s="995"/>
      <c r="AQ286" s="995"/>
      <c r="AR286" s="995"/>
      <c r="AS286" s="995"/>
      <c r="AT286" s="1009"/>
    </row>
    <row r="287" spans="2:46" ht="18" customHeight="1">
      <c r="B287" s="964"/>
      <c r="C287" s="971"/>
      <c r="D287" s="971"/>
      <c r="E287" s="701"/>
      <c r="F287" s="703"/>
      <c r="G287" s="978"/>
      <c r="H287" s="979"/>
      <c r="I287" s="701"/>
      <c r="J287" s="703"/>
      <c r="K287" s="701"/>
      <c r="L287" s="703"/>
      <c r="M287" s="701"/>
      <c r="N287" s="703"/>
      <c r="O287" s="701"/>
      <c r="P287" s="702"/>
      <c r="Q287" s="703"/>
      <c r="R287" s="560" t="str">
        <f t="shared" si="86"/>
        <v/>
      </c>
      <c r="S287" s="560"/>
      <c r="T287" s="560"/>
      <c r="U287" s="973" t="str">
        <f t="shared" si="87"/>
        <v/>
      </c>
      <c r="V287" s="974"/>
      <c r="W287" s="975"/>
      <c r="X287" s="541"/>
      <c r="Y287" s="541"/>
      <c r="Z287" s="701"/>
      <c r="AA287" s="702"/>
      <c r="AB287" s="703"/>
      <c r="AC287" s="560" t="str">
        <f t="shared" si="88"/>
        <v/>
      </c>
      <c r="AD287" s="560"/>
      <c r="AE287" s="560"/>
      <c r="AF287" s="560" t="str">
        <f t="shared" si="89"/>
        <v/>
      </c>
      <c r="AG287" s="560"/>
      <c r="AH287" s="560"/>
      <c r="AI287" s="995"/>
      <c r="AJ287" s="995"/>
      <c r="AK287" s="995"/>
      <c r="AL287" s="995"/>
      <c r="AM287" s="995"/>
      <c r="AN287" s="995"/>
      <c r="AO287" s="995"/>
      <c r="AP287" s="995"/>
      <c r="AQ287" s="995"/>
      <c r="AR287" s="995"/>
      <c r="AS287" s="995"/>
      <c r="AT287" s="1009"/>
    </row>
    <row r="288" spans="2:46" ht="18" customHeight="1">
      <c r="B288" s="964"/>
      <c r="C288" s="971"/>
      <c r="D288" s="971"/>
      <c r="E288" s="701"/>
      <c r="F288" s="703"/>
      <c r="G288" s="978"/>
      <c r="H288" s="979"/>
      <c r="I288" s="701"/>
      <c r="J288" s="703"/>
      <c r="K288" s="701"/>
      <c r="L288" s="703"/>
      <c r="M288" s="701"/>
      <c r="N288" s="703"/>
      <c r="O288" s="701"/>
      <c r="P288" s="702"/>
      <c r="Q288" s="703"/>
      <c r="R288" s="560" t="str">
        <f t="shared" si="86"/>
        <v/>
      </c>
      <c r="S288" s="560"/>
      <c r="T288" s="560"/>
      <c r="U288" s="973" t="str">
        <f t="shared" si="87"/>
        <v/>
      </c>
      <c r="V288" s="974"/>
      <c r="W288" s="975"/>
      <c r="X288" s="541"/>
      <c r="Y288" s="541"/>
      <c r="Z288" s="701"/>
      <c r="AA288" s="702"/>
      <c r="AB288" s="703"/>
      <c r="AC288" s="560" t="str">
        <f t="shared" si="88"/>
        <v/>
      </c>
      <c r="AD288" s="560"/>
      <c r="AE288" s="560"/>
      <c r="AF288" s="560" t="str">
        <f t="shared" si="89"/>
        <v/>
      </c>
      <c r="AG288" s="560"/>
      <c r="AH288" s="560"/>
      <c r="AI288" s="995"/>
      <c r="AJ288" s="995"/>
      <c r="AK288" s="995"/>
      <c r="AL288" s="995"/>
      <c r="AM288" s="995"/>
      <c r="AN288" s="995"/>
      <c r="AO288" s="995"/>
      <c r="AP288" s="995"/>
      <c r="AQ288" s="995"/>
      <c r="AR288" s="995"/>
      <c r="AS288" s="995"/>
      <c r="AT288" s="1009"/>
    </row>
    <row r="289" spans="2:46" ht="18" customHeight="1">
      <c r="B289" s="964"/>
      <c r="C289" s="971"/>
      <c r="D289" s="971"/>
      <c r="E289" s="701"/>
      <c r="F289" s="703"/>
      <c r="G289" s="978"/>
      <c r="H289" s="979"/>
      <c r="I289" s="701"/>
      <c r="J289" s="703"/>
      <c r="K289" s="701"/>
      <c r="L289" s="703"/>
      <c r="M289" s="701"/>
      <c r="N289" s="703"/>
      <c r="O289" s="701"/>
      <c r="P289" s="702"/>
      <c r="Q289" s="703"/>
      <c r="R289" s="560" t="str">
        <f t="shared" si="86"/>
        <v/>
      </c>
      <c r="S289" s="560"/>
      <c r="T289" s="560"/>
      <c r="U289" s="973" t="str">
        <f t="shared" si="87"/>
        <v/>
      </c>
      <c r="V289" s="974"/>
      <c r="W289" s="975"/>
      <c r="X289" s="541"/>
      <c r="Y289" s="541"/>
      <c r="Z289" s="701"/>
      <c r="AA289" s="702"/>
      <c r="AB289" s="703"/>
      <c r="AC289" s="560" t="str">
        <f t="shared" si="88"/>
        <v/>
      </c>
      <c r="AD289" s="560"/>
      <c r="AE289" s="560"/>
      <c r="AF289" s="560" t="str">
        <f t="shared" si="89"/>
        <v/>
      </c>
      <c r="AG289" s="560"/>
      <c r="AH289" s="560"/>
      <c r="AI289" s="995"/>
      <c r="AJ289" s="995"/>
      <c r="AK289" s="995"/>
      <c r="AL289" s="995"/>
      <c r="AM289" s="995"/>
      <c r="AN289" s="995"/>
      <c r="AO289" s="995"/>
      <c r="AP289" s="995"/>
      <c r="AQ289" s="995"/>
      <c r="AR289" s="995"/>
      <c r="AS289" s="995"/>
      <c r="AT289" s="1009"/>
    </row>
    <row r="290" spans="2:46" ht="18" customHeight="1">
      <c r="B290" s="964"/>
      <c r="C290" s="971"/>
      <c r="D290" s="971"/>
      <c r="E290" s="701"/>
      <c r="F290" s="703"/>
      <c r="G290" s="978"/>
      <c r="H290" s="979"/>
      <c r="I290" s="701"/>
      <c r="J290" s="703"/>
      <c r="K290" s="701"/>
      <c r="L290" s="703"/>
      <c r="M290" s="701"/>
      <c r="N290" s="703"/>
      <c r="O290" s="701"/>
      <c r="P290" s="702"/>
      <c r="Q290" s="703"/>
      <c r="R290" s="560" t="str">
        <f t="shared" si="86"/>
        <v/>
      </c>
      <c r="S290" s="560"/>
      <c r="T290" s="560"/>
      <c r="U290" s="973" t="str">
        <f t="shared" si="87"/>
        <v/>
      </c>
      <c r="V290" s="974"/>
      <c r="W290" s="975"/>
      <c r="X290" s="541"/>
      <c r="Y290" s="541"/>
      <c r="Z290" s="701"/>
      <c r="AA290" s="702"/>
      <c r="AB290" s="703"/>
      <c r="AC290" s="560" t="str">
        <f t="shared" si="88"/>
        <v/>
      </c>
      <c r="AD290" s="560"/>
      <c r="AE290" s="560"/>
      <c r="AF290" s="560" t="str">
        <f t="shared" si="89"/>
        <v/>
      </c>
      <c r="AG290" s="560"/>
      <c r="AH290" s="560"/>
      <c r="AI290" s="995"/>
      <c r="AJ290" s="995"/>
      <c r="AK290" s="995"/>
      <c r="AL290" s="995"/>
      <c r="AM290" s="995"/>
      <c r="AN290" s="995"/>
      <c r="AO290" s="995"/>
      <c r="AP290" s="995"/>
      <c r="AQ290" s="995"/>
      <c r="AR290" s="995"/>
      <c r="AS290" s="995"/>
      <c r="AT290" s="1009"/>
    </row>
    <row r="291" spans="2:46" ht="18" customHeight="1">
      <c r="B291" s="964"/>
      <c r="C291" s="971"/>
      <c r="D291" s="971"/>
      <c r="E291" s="701"/>
      <c r="F291" s="703"/>
      <c r="G291" s="978"/>
      <c r="H291" s="979"/>
      <c r="I291" s="701"/>
      <c r="J291" s="703"/>
      <c r="K291" s="701"/>
      <c r="L291" s="703"/>
      <c r="M291" s="701"/>
      <c r="N291" s="703"/>
      <c r="O291" s="701"/>
      <c r="P291" s="702"/>
      <c r="Q291" s="703"/>
      <c r="R291" s="560" t="str">
        <f t="shared" si="86"/>
        <v/>
      </c>
      <c r="S291" s="560"/>
      <c r="T291" s="560"/>
      <c r="U291" s="973" t="str">
        <f t="shared" si="87"/>
        <v/>
      </c>
      <c r="V291" s="974"/>
      <c r="W291" s="975"/>
      <c r="X291" s="541"/>
      <c r="Y291" s="541"/>
      <c r="Z291" s="701"/>
      <c r="AA291" s="702"/>
      <c r="AB291" s="703"/>
      <c r="AC291" s="560" t="str">
        <f t="shared" si="88"/>
        <v/>
      </c>
      <c r="AD291" s="560"/>
      <c r="AE291" s="560"/>
      <c r="AF291" s="560" t="str">
        <f t="shared" si="89"/>
        <v/>
      </c>
      <c r="AG291" s="560"/>
      <c r="AH291" s="560"/>
      <c r="AI291" s="995"/>
      <c r="AJ291" s="995"/>
      <c r="AK291" s="995"/>
      <c r="AL291" s="995"/>
      <c r="AM291" s="995"/>
      <c r="AN291" s="995"/>
      <c r="AO291" s="995"/>
      <c r="AP291" s="995"/>
      <c r="AQ291" s="995"/>
      <c r="AR291" s="995"/>
      <c r="AS291" s="995"/>
      <c r="AT291" s="1009"/>
    </row>
    <row r="292" spans="2:46" ht="18" customHeight="1">
      <c r="B292" s="964"/>
      <c r="C292" s="971"/>
      <c r="D292" s="971"/>
      <c r="E292" s="701"/>
      <c r="F292" s="703"/>
      <c r="G292" s="978"/>
      <c r="H292" s="979"/>
      <c r="I292" s="701"/>
      <c r="J292" s="703"/>
      <c r="K292" s="701"/>
      <c r="L292" s="703"/>
      <c r="M292" s="701"/>
      <c r="N292" s="703"/>
      <c r="O292" s="701"/>
      <c r="P292" s="702"/>
      <c r="Q292" s="703"/>
      <c r="R292" s="560" t="str">
        <f t="shared" si="86"/>
        <v/>
      </c>
      <c r="S292" s="560"/>
      <c r="T292" s="560"/>
      <c r="U292" s="973" t="str">
        <f t="shared" si="87"/>
        <v/>
      </c>
      <c r="V292" s="974"/>
      <c r="W292" s="975"/>
      <c r="X292" s="541"/>
      <c r="Y292" s="541"/>
      <c r="Z292" s="701"/>
      <c r="AA292" s="702"/>
      <c r="AB292" s="703"/>
      <c r="AC292" s="560" t="str">
        <f t="shared" si="88"/>
        <v/>
      </c>
      <c r="AD292" s="560"/>
      <c r="AE292" s="560"/>
      <c r="AF292" s="560" t="str">
        <f t="shared" si="89"/>
        <v/>
      </c>
      <c r="AG292" s="560"/>
      <c r="AH292" s="560"/>
      <c r="AI292" s="995"/>
      <c r="AJ292" s="995"/>
      <c r="AK292" s="995"/>
      <c r="AL292" s="995"/>
      <c r="AM292" s="995"/>
      <c r="AN292" s="995"/>
      <c r="AO292" s="995"/>
      <c r="AP292" s="995"/>
      <c r="AQ292" s="995"/>
      <c r="AR292" s="995"/>
      <c r="AS292" s="995"/>
      <c r="AT292" s="1009"/>
    </row>
    <row r="293" spans="2:46" ht="18" customHeight="1">
      <c r="B293" s="964"/>
      <c r="C293" s="971"/>
      <c r="D293" s="971"/>
      <c r="E293" s="701"/>
      <c r="F293" s="703"/>
      <c r="G293" s="978"/>
      <c r="H293" s="979"/>
      <c r="I293" s="701"/>
      <c r="J293" s="703"/>
      <c r="K293" s="701"/>
      <c r="L293" s="703"/>
      <c r="M293" s="701"/>
      <c r="N293" s="703"/>
      <c r="O293" s="701"/>
      <c r="P293" s="702"/>
      <c r="Q293" s="703"/>
      <c r="R293" s="560" t="str">
        <f t="shared" si="86"/>
        <v/>
      </c>
      <c r="S293" s="560"/>
      <c r="T293" s="560"/>
      <c r="U293" s="973" t="str">
        <f t="shared" si="87"/>
        <v/>
      </c>
      <c r="V293" s="974"/>
      <c r="W293" s="975"/>
      <c r="X293" s="541"/>
      <c r="Y293" s="541"/>
      <c r="Z293" s="701"/>
      <c r="AA293" s="702"/>
      <c r="AB293" s="703"/>
      <c r="AC293" s="560" t="str">
        <f t="shared" si="88"/>
        <v/>
      </c>
      <c r="AD293" s="560"/>
      <c r="AE293" s="560"/>
      <c r="AF293" s="560" t="str">
        <f t="shared" si="89"/>
        <v/>
      </c>
      <c r="AG293" s="560"/>
      <c r="AH293" s="560"/>
      <c r="AI293" s="995"/>
      <c r="AJ293" s="995"/>
      <c r="AK293" s="995"/>
      <c r="AL293" s="995"/>
      <c r="AM293" s="995"/>
      <c r="AN293" s="995"/>
      <c r="AO293" s="995"/>
      <c r="AP293" s="995"/>
      <c r="AQ293" s="995"/>
      <c r="AR293" s="995"/>
      <c r="AS293" s="995"/>
      <c r="AT293" s="1009"/>
    </row>
    <row r="294" spans="2:46" ht="18" customHeight="1">
      <c r="B294" s="964"/>
      <c r="C294" s="971"/>
      <c r="D294" s="971"/>
      <c r="E294" s="701"/>
      <c r="F294" s="703"/>
      <c r="G294" s="978"/>
      <c r="H294" s="979"/>
      <c r="I294" s="701"/>
      <c r="J294" s="703"/>
      <c r="K294" s="701"/>
      <c r="L294" s="703"/>
      <c r="M294" s="701"/>
      <c r="N294" s="703"/>
      <c r="O294" s="701"/>
      <c r="P294" s="702"/>
      <c r="Q294" s="703"/>
      <c r="R294" s="560" t="str">
        <f t="shared" si="86"/>
        <v/>
      </c>
      <c r="S294" s="560"/>
      <c r="T294" s="560"/>
      <c r="U294" s="973" t="str">
        <f t="shared" si="87"/>
        <v/>
      </c>
      <c r="V294" s="974"/>
      <c r="W294" s="975"/>
      <c r="X294" s="541"/>
      <c r="Y294" s="541"/>
      <c r="Z294" s="701"/>
      <c r="AA294" s="702"/>
      <c r="AB294" s="703"/>
      <c r="AC294" s="560" t="str">
        <f t="shared" si="88"/>
        <v/>
      </c>
      <c r="AD294" s="560"/>
      <c r="AE294" s="560"/>
      <c r="AF294" s="560" t="str">
        <f t="shared" si="89"/>
        <v/>
      </c>
      <c r="AG294" s="560"/>
      <c r="AH294" s="560"/>
      <c r="AI294" s="995"/>
      <c r="AJ294" s="995"/>
      <c r="AK294" s="995"/>
      <c r="AL294" s="995"/>
      <c r="AM294" s="995"/>
      <c r="AN294" s="995"/>
      <c r="AO294" s="995"/>
      <c r="AP294" s="995"/>
      <c r="AQ294" s="995"/>
      <c r="AR294" s="995"/>
      <c r="AS294" s="995"/>
      <c r="AT294" s="1009"/>
    </row>
    <row r="295" spans="2:46" ht="18" customHeight="1">
      <c r="B295" s="964"/>
      <c r="C295" s="971"/>
      <c r="D295" s="971"/>
      <c r="E295" s="701"/>
      <c r="F295" s="703"/>
      <c r="G295" s="978"/>
      <c r="H295" s="979"/>
      <c r="I295" s="701"/>
      <c r="J295" s="703"/>
      <c r="K295" s="701"/>
      <c r="L295" s="703"/>
      <c r="M295" s="701"/>
      <c r="N295" s="703"/>
      <c r="O295" s="701"/>
      <c r="P295" s="702"/>
      <c r="Q295" s="703"/>
      <c r="R295" s="560" t="str">
        <f t="shared" si="86"/>
        <v/>
      </c>
      <c r="S295" s="560"/>
      <c r="T295" s="560"/>
      <c r="U295" s="973" t="str">
        <f t="shared" si="87"/>
        <v/>
      </c>
      <c r="V295" s="974"/>
      <c r="W295" s="975"/>
      <c r="X295" s="541"/>
      <c r="Y295" s="541"/>
      <c r="Z295" s="701"/>
      <c r="AA295" s="702"/>
      <c r="AB295" s="703"/>
      <c r="AC295" s="560" t="str">
        <f t="shared" si="88"/>
        <v/>
      </c>
      <c r="AD295" s="560"/>
      <c r="AE295" s="560"/>
      <c r="AF295" s="560" t="str">
        <f t="shared" si="89"/>
        <v/>
      </c>
      <c r="AG295" s="560"/>
      <c r="AH295" s="560"/>
      <c r="AI295" s="995"/>
      <c r="AJ295" s="995"/>
      <c r="AK295" s="995"/>
      <c r="AL295" s="995"/>
      <c r="AM295" s="995"/>
      <c r="AN295" s="995"/>
      <c r="AO295" s="995"/>
      <c r="AP295" s="995"/>
      <c r="AQ295" s="995"/>
      <c r="AR295" s="995"/>
      <c r="AS295" s="995"/>
      <c r="AT295" s="1009"/>
    </row>
    <row r="296" spans="2:46" ht="18" customHeight="1">
      <c r="B296" s="964"/>
      <c r="C296" s="971"/>
      <c r="D296" s="971"/>
      <c r="E296" s="701"/>
      <c r="F296" s="703"/>
      <c r="G296" s="978"/>
      <c r="H296" s="979"/>
      <c r="I296" s="701"/>
      <c r="J296" s="703"/>
      <c r="K296" s="701"/>
      <c r="L296" s="703"/>
      <c r="M296" s="701"/>
      <c r="N296" s="703"/>
      <c r="O296" s="701"/>
      <c r="P296" s="702"/>
      <c r="Q296" s="703"/>
      <c r="R296" s="560" t="str">
        <f t="shared" si="86"/>
        <v/>
      </c>
      <c r="S296" s="560"/>
      <c r="T296" s="560"/>
      <c r="U296" s="973" t="str">
        <f t="shared" si="87"/>
        <v/>
      </c>
      <c r="V296" s="974"/>
      <c r="W296" s="975"/>
      <c r="X296" s="541"/>
      <c r="Y296" s="541"/>
      <c r="Z296" s="701"/>
      <c r="AA296" s="702"/>
      <c r="AB296" s="703"/>
      <c r="AC296" s="560" t="str">
        <f t="shared" si="88"/>
        <v/>
      </c>
      <c r="AD296" s="560"/>
      <c r="AE296" s="560"/>
      <c r="AF296" s="560" t="str">
        <f t="shared" si="89"/>
        <v/>
      </c>
      <c r="AG296" s="560"/>
      <c r="AH296" s="560"/>
      <c r="AI296" s="995"/>
      <c r="AJ296" s="995"/>
      <c r="AK296" s="995"/>
      <c r="AL296" s="995"/>
      <c r="AM296" s="995"/>
      <c r="AN296" s="995"/>
      <c r="AO296" s="995"/>
      <c r="AP296" s="995"/>
      <c r="AQ296" s="995"/>
      <c r="AR296" s="995"/>
      <c r="AS296" s="995"/>
      <c r="AT296" s="1009"/>
    </row>
    <row r="297" spans="2:46" ht="18" customHeight="1">
      <c r="B297" s="964"/>
      <c r="C297" s="971"/>
      <c r="D297" s="971"/>
      <c r="E297" s="701"/>
      <c r="F297" s="703"/>
      <c r="G297" s="978"/>
      <c r="H297" s="979"/>
      <c r="I297" s="701"/>
      <c r="J297" s="703"/>
      <c r="K297" s="701"/>
      <c r="L297" s="703"/>
      <c r="M297" s="701"/>
      <c r="N297" s="703"/>
      <c r="O297" s="701"/>
      <c r="P297" s="702"/>
      <c r="Q297" s="703"/>
      <c r="R297" s="560" t="str">
        <f t="shared" si="86"/>
        <v/>
      </c>
      <c r="S297" s="560"/>
      <c r="T297" s="560"/>
      <c r="U297" s="973" t="str">
        <f t="shared" si="87"/>
        <v/>
      </c>
      <c r="V297" s="974"/>
      <c r="W297" s="975"/>
      <c r="X297" s="541"/>
      <c r="Y297" s="541"/>
      <c r="Z297" s="701"/>
      <c r="AA297" s="702"/>
      <c r="AB297" s="703"/>
      <c r="AC297" s="560" t="str">
        <f t="shared" si="88"/>
        <v/>
      </c>
      <c r="AD297" s="560"/>
      <c r="AE297" s="560"/>
      <c r="AF297" s="560" t="str">
        <f t="shared" si="89"/>
        <v/>
      </c>
      <c r="AG297" s="560"/>
      <c r="AH297" s="560"/>
      <c r="AI297" s="995"/>
      <c r="AJ297" s="995"/>
      <c r="AK297" s="995"/>
      <c r="AL297" s="995"/>
      <c r="AM297" s="995"/>
      <c r="AN297" s="995"/>
      <c r="AO297" s="995"/>
      <c r="AP297" s="995"/>
      <c r="AQ297" s="995"/>
      <c r="AR297" s="995"/>
      <c r="AS297" s="995"/>
      <c r="AT297" s="1009"/>
    </row>
    <row r="298" spans="2:46" ht="18" customHeight="1">
      <c r="B298" s="964"/>
      <c r="C298" s="971"/>
      <c r="D298" s="971"/>
      <c r="E298" s="701"/>
      <c r="F298" s="703"/>
      <c r="G298" s="978"/>
      <c r="H298" s="979"/>
      <c r="I298" s="701"/>
      <c r="J298" s="703"/>
      <c r="K298" s="701"/>
      <c r="L298" s="703"/>
      <c r="M298" s="701"/>
      <c r="N298" s="703"/>
      <c r="O298" s="701"/>
      <c r="P298" s="702"/>
      <c r="Q298" s="703"/>
      <c r="R298" s="560" t="str">
        <f t="shared" si="86"/>
        <v/>
      </c>
      <c r="S298" s="560"/>
      <c r="T298" s="560"/>
      <c r="U298" s="973" t="str">
        <f t="shared" si="87"/>
        <v/>
      </c>
      <c r="V298" s="974"/>
      <c r="W298" s="975"/>
      <c r="X298" s="541"/>
      <c r="Y298" s="541"/>
      <c r="Z298" s="701"/>
      <c r="AA298" s="702"/>
      <c r="AB298" s="703"/>
      <c r="AC298" s="560" t="str">
        <f t="shared" si="88"/>
        <v/>
      </c>
      <c r="AD298" s="560"/>
      <c r="AE298" s="560"/>
      <c r="AF298" s="560" t="str">
        <f t="shared" si="89"/>
        <v/>
      </c>
      <c r="AG298" s="560"/>
      <c r="AH298" s="560"/>
      <c r="AI298" s="995"/>
      <c r="AJ298" s="995"/>
      <c r="AK298" s="995"/>
      <c r="AL298" s="995"/>
      <c r="AM298" s="995"/>
      <c r="AN298" s="995"/>
      <c r="AO298" s="995"/>
      <c r="AP298" s="995"/>
      <c r="AQ298" s="995"/>
      <c r="AR298" s="995"/>
      <c r="AS298" s="995"/>
      <c r="AT298" s="1009"/>
    </row>
    <row r="299" spans="2:46" ht="18" customHeight="1">
      <c r="B299" s="964"/>
      <c r="C299" s="971"/>
      <c r="D299" s="971"/>
      <c r="E299" s="701"/>
      <c r="F299" s="703"/>
      <c r="G299" s="978"/>
      <c r="H299" s="979"/>
      <c r="I299" s="701"/>
      <c r="J299" s="703"/>
      <c r="K299" s="701"/>
      <c r="L299" s="703"/>
      <c r="M299" s="701"/>
      <c r="N299" s="703"/>
      <c r="O299" s="701"/>
      <c r="P299" s="702"/>
      <c r="Q299" s="703"/>
      <c r="R299" s="560" t="str">
        <f t="shared" si="86"/>
        <v/>
      </c>
      <c r="S299" s="560"/>
      <c r="T299" s="560"/>
      <c r="U299" s="973" t="str">
        <f t="shared" si="87"/>
        <v/>
      </c>
      <c r="V299" s="974"/>
      <c r="W299" s="975"/>
      <c r="X299" s="541"/>
      <c r="Y299" s="541"/>
      <c r="Z299" s="701"/>
      <c r="AA299" s="702"/>
      <c r="AB299" s="703"/>
      <c r="AC299" s="560" t="str">
        <f t="shared" si="88"/>
        <v/>
      </c>
      <c r="AD299" s="560"/>
      <c r="AE299" s="560"/>
      <c r="AF299" s="560" t="str">
        <f t="shared" si="89"/>
        <v/>
      </c>
      <c r="AG299" s="560"/>
      <c r="AH299" s="560"/>
      <c r="AI299" s="995"/>
      <c r="AJ299" s="995"/>
      <c r="AK299" s="995"/>
      <c r="AL299" s="995"/>
      <c r="AM299" s="995"/>
      <c r="AN299" s="995"/>
      <c r="AO299" s="995"/>
      <c r="AP299" s="995"/>
      <c r="AQ299" s="995"/>
      <c r="AR299" s="995"/>
      <c r="AS299" s="995"/>
      <c r="AT299" s="1009"/>
    </row>
    <row r="300" spans="2:46" ht="18" customHeight="1">
      <c r="B300" s="964"/>
      <c r="C300" s="971"/>
      <c r="D300" s="971"/>
      <c r="E300" s="701"/>
      <c r="F300" s="703"/>
      <c r="G300" s="978"/>
      <c r="H300" s="979"/>
      <c r="I300" s="701"/>
      <c r="J300" s="703"/>
      <c r="K300" s="701"/>
      <c r="L300" s="703"/>
      <c r="M300" s="701"/>
      <c r="N300" s="703"/>
      <c r="O300" s="701"/>
      <c r="P300" s="702"/>
      <c r="Q300" s="703"/>
      <c r="R300" s="560" t="str">
        <f t="shared" si="86"/>
        <v/>
      </c>
      <c r="S300" s="560"/>
      <c r="T300" s="560"/>
      <c r="U300" s="973" t="str">
        <f t="shared" si="87"/>
        <v/>
      </c>
      <c r="V300" s="974"/>
      <c r="W300" s="975"/>
      <c r="X300" s="541"/>
      <c r="Y300" s="541"/>
      <c r="Z300" s="701"/>
      <c r="AA300" s="702"/>
      <c r="AB300" s="703"/>
      <c r="AC300" s="560" t="str">
        <f t="shared" si="88"/>
        <v/>
      </c>
      <c r="AD300" s="560"/>
      <c r="AE300" s="560"/>
      <c r="AF300" s="560" t="str">
        <f t="shared" si="89"/>
        <v/>
      </c>
      <c r="AG300" s="560"/>
      <c r="AH300" s="560"/>
      <c r="AI300" s="995"/>
      <c r="AJ300" s="995"/>
      <c r="AK300" s="995"/>
      <c r="AL300" s="995"/>
      <c r="AM300" s="995"/>
      <c r="AN300" s="995"/>
      <c r="AO300" s="995"/>
      <c r="AP300" s="995"/>
      <c r="AQ300" s="995"/>
      <c r="AR300" s="995"/>
      <c r="AS300" s="995"/>
      <c r="AT300" s="1009"/>
    </row>
    <row r="301" spans="2:46" ht="18" customHeight="1">
      <c r="B301" s="964"/>
      <c r="C301" s="971"/>
      <c r="D301" s="971"/>
      <c r="E301" s="701"/>
      <c r="F301" s="703"/>
      <c r="G301" s="978"/>
      <c r="H301" s="979"/>
      <c r="I301" s="701"/>
      <c r="J301" s="703"/>
      <c r="K301" s="701"/>
      <c r="L301" s="703"/>
      <c r="M301" s="701"/>
      <c r="N301" s="703"/>
      <c r="O301" s="701"/>
      <c r="P301" s="702"/>
      <c r="Q301" s="703"/>
      <c r="R301" s="560" t="str">
        <f t="shared" si="86"/>
        <v/>
      </c>
      <c r="S301" s="560"/>
      <c r="T301" s="560"/>
      <c r="U301" s="973" t="str">
        <f t="shared" si="87"/>
        <v/>
      </c>
      <c r="V301" s="974"/>
      <c r="W301" s="975"/>
      <c r="X301" s="541"/>
      <c r="Y301" s="541"/>
      <c r="Z301" s="701"/>
      <c r="AA301" s="702"/>
      <c r="AB301" s="703"/>
      <c r="AC301" s="560" t="str">
        <f t="shared" si="88"/>
        <v/>
      </c>
      <c r="AD301" s="560"/>
      <c r="AE301" s="560"/>
      <c r="AF301" s="560" t="str">
        <f t="shared" si="89"/>
        <v/>
      </c>
      <c r="AG301" s="560"/>
      <c r="AH301" s="560"/>
      <c r="AI301" s="995"/>
      <c r="AJ301" s="995"/>
      <c r="AK301" s="995"/>
      <c r="AL301" s="995"/>
      <c r="AM301" s="995"/>
      <c r="AN301" s="995"/>
      <c r="AO301" s="995"/>
      <c r="AP301" s="995"/>
      <c r="AQ301" s="995"/>
      <c r="AR301" s="995"/>
      <c r="AS301" s="995"/>
      <c r="AT301" s="1009"/>
    </row>
    <row r="302" spans="2:46" ht="18" customHeight="1">
      <c r="B302" s="964"/>
      <c r="C302" s="971"/>
      <c r="D302" s="971"/>
      <c r="E302" s="701"/>
      <c r="F302" s="703"/>
      <c r="G302" s="978"/>
      <c r="H302" s="979"/>
      <c r="I302" s="701"/>
      <c r="J302" s="703"/>
      <c r="K302" s="701"/>
      <c r="L302" s="703"/>
      <c r="M302" s="701"/>
      <c r="N302" s="703"/>
      <c r="O302" s="701"/>
      <c r="P302" s="702"/>
      <c r="Q302" s="703"/>
      <c r="R302" s="560" t="str">
        <f t="shared" si="86"/>
        <v/>
      </c>
      <c r="S302" s="560"/>
      <c r="T302" s="560"/>
      <c r="U302" s="973" t="str">
        <f t="shared" si="87"/>
        <v/>
      </c>
      <c r="V302" s="974"/>
      <c r="W302" s="975"/>
      <c r="X302" s="541"/>
      <c r="Y302" s="541"/>
      <c r="Z302" s="701"/>
      <c r="AA302" s="702"/>
      <c r="AB302" s="703"/>
      <c r="AC302" s="560" t="str">
        <f t="shared" si="88"/>
        <v/>
      </c>
      <c r="AD302" s="560"/>
      <c r="AE302" s="560"/>
      <c r="AF302" s="560" t="str">
        <f t="shared" si="89"/>
        <v/>
      </c>
      <c r="AG302" s="560"/>
      <c r="AH302" s="560"/>
      <c r="AI302" s="995"/>
      <c r="AJ302" s="995"/>
      <c r="AK302" s="995"/>
      <c r="AL302" s="995"/>
      <c r="AM302" s="995"/>
      <c r="AN302" s="995"/>
      <c r="AO302" s="995"/>
      <c r="AP302" s="995"/>
      <c r="AQ302" s="995"/>
      <c r="AR302" s="995"/>
      <c r="AS302" s="995"/>
      <c r="AT302" s="1009"/>
    </row>
    <row r="303" spans="2:46" ht="18" customHeight="1">
      <c r="B303" s="964"/>
      <c r="C303" s="971"/>
      <c r="D303" s="971"/>
      <c r="E303" s="701"/>
      <c r="F303" s="703"/>
      <c r="G303" s="978"/>
      <c r="H303" s="979"/>
      <c r="I303" s="701"/>
      <c r="J303" s="703"/>
      <c r="K303" s="701"/>
      <c r="L303" s="703"/>
      <c r="M303" s="701"/>
      <c r="N303" s="703"/>
      <c r="O303" s="701"/>
      <c r="P303" s="702"/>
      <c r="Q303" s="703"/>
      <c r="R303" s="560" t="str">
        <f t="shared" si="86"/>
        <v/>
      </c>
      <c r="S303" s="560"/>
      <c r="T303" s="560"/>
      <c r="U303" s="973" t="str">
        <f t="shared" si="87"/>
        <v/>
      </c>
      <c r="V303" s="974"/>
      <c r="W303" s="975"/>
      <c r="X303" s="541"/>
      <c r="Y303" s="541"/>
      <c r="Z303" s="701"/>
      <c r="AA303" s="702"/>
      <c r="AB303" s="703"/>
      <c r="AC303" s="560" t="str">
        <f t="shared" si="88"/>
        <v/>
      </c>
      <c r="AD303" s="560"/>
      <c r="AE303" s="560"/>
      <c r="AF303" s="560" t="str">
        <f t="shared" si="89"/>
        <v/>
      </c>
      <c r="AG303" s="560"/>
      <c r="AH303" s="560"/>
      <c r="AI303" s="995"/>
      <c r="AJ303" s="995"/>
      <c r="AK303" s="995"/>
      <c r="AL303" s="995"/>
      <c r="AM303" s="995"/>
      <c r="AN303" s="995"/>
      <c r="AO303" s="995"/>
      <c r="AP303" s="995"/>
      <c r="AQ303" s="995"/>
      <c r="AR303" s="995"/>
      <c r="AS303" s="995"/>
      <c r="AT303" s="1009"/>
    </row>
    <row r="304" spans="2:46" ht="18" customHeight="1">
      <c r="B304" s="964"/>
      <c r="C304" s="971"/>
      <c r="D304" s="971"/>
      <c r="E304" s="701"/>
      <c r="F304" s="703"/>
      <c r="G304" s="978"/>
      <c r="H304" s="979"/>
      <c r="I304" s="701"/>
      <c r="J304" s="703"/>
      <c r="K304" s="701"/>
      <c r="L304" s="703"/>
      <c r="M304" s="701"/>
      <c r="N304" s="703"/>
      <c r="O304" s="701"/>
      <c r="P304" s="702"/>
      <c r="Q304" s="703"/>
      <c r="R304" s="560" t="str">
        <f t="shared" si="86"/>
        <v/>
      </c>
      <c r="S304" s="560"/>
      <c r="T304" s="560"/>
      <c r="U304" s="973" t="str">
        <f t="shared" si="87"/>
        <v/>
      </c>
      <c r="V304" s="974"/>
      <c r="W304" s="975"/>
      <c r="X304" s="541"/>
      <c r="Y304" s="541"/>
      <c r="Z304" s="701"/>
      <c r="AA304" s="702"/>
      <c r="AB304" s="703"/>
      <c r="AC304" s="560" t="str">
        <f t="shared" si="88"/>
        <v/>
      </c>
      <c r="AD304" s="560"/>
      <c r="AE304" s="560"/>
      <c r="AF304" s="560" t="str">
        <f t="shared" si="89"/>
        <v/>
      </c>
      <c r="AG304" s="560"/>
      <c r="AH304" s="560"/>
      <c r="AI304" s="995"/>
      <c r="AJ304" s="995"/>
      <c r="AK304" s="995"/>
      <c r="AL304" s="995"/>
      <c r="AM304" s="995"/>
      <c r="AN304" s="995"/>
      <c r="AO304" s="995"/>
      <c r="AP304" s="995"/>
      <c r="AQ304" s="995"/>
      <c r="AR304" s="995"/>
      <c r="AS304" s="995"/>
      <c r="AT304" s="1009"/>
    </row>
    <row r="305" spans="2:46" ht="18" customHeight="1">
      <c r="B305" s="964"/>
      <c r="C305" s="971"/>
      <c r="D305" s="971"/>
      <c r="E305" s="701"/>
      <c r="F305" s="703"/>
      <c r="G305" s="978"/>
      <c r="H305" s="979"/>
      <c r="I305" s="701"/>
      <c r="J305" s="703"/>
      <c r="K305" s="701"/>
      <c r="L305" s="703"/>
      <c r="M305" s="701"/>
      <c r="N305" s="703"/>
      <c r="O305" s="701"/>
      <c r="P305" s="702"/>
      <c r="Q305" s="703"/>
      <c r="R305" s="560" t="str">
        <f t="shared" si="86"/>
        <v/>
      </c>
      <c r="S305" s="560"/>
      <c r="T305" s="560"/>
      <c r="U305" s="973" t="str">
        <f t="shared" si="87"/>
        <v/>
      </c>
      <c r="V305" s="974"/>
      <c r="W305" s="975"/>
      <c r="X305" s="541"/>
      <c r="Y305" s="541"/>
      <c r="Z305" s="701"/>
      <c r="AA305" s="702"/>
      <c r="AB305" s="703"/>
      <c r="AC305" s="560" t="str">
        <f t="shared" si="88"/>
        <v/>
      </c>
      <c r="AD305" s="560"/>
      <c r="AE305" s="560"/>
      <c r="AF305" s="560" t="str">
        <f t="shared" si="89"/>
        <v/>
      </c>
      <c r="AG305" s="560"/>
      <c r="AH305" s="560"/>
      <c r="AI305" s="995"/>
      <c r="AJ305" s="995"/>
      <c r="AK305" s="995"/>
      <c r="AL305" s="995"/>
      <c r="AM305" s="995"/>
      <c r="AN305" s="995"/>
      <c r="AO305" s="995"/>
      <c r="AP305" s="995"/>
      <c r="AQ305" s="995"/>
      <c r="AR305" s="995"/>
      <c r="AS305" s="995"/>
      <c r="AT305" s="1009"/>
    </row>
    <row r="306" spans="2:46" ht="18" customHeight="1">
      <c r="B306" s="964"/>
      <c r="C306" s="971"/>
      <c r="D306" s="971"/>
      <c r="E306" s="701"/>
      <c r="F306" s="703"/>
      <c r="G306" s="978"/>
      <c r="H306" s="979"/>
      <c r="I306" s="701"/>
      <c r="J306" s="703"/>
      <c r="K306" s="701"/>
      <c r="L306" s="703"/>
      <c r="M306" s="701"/>
      <c r="N306" s="703"/>
      <c r="O306" s="701"/>
      <c r="P306" s="702"/>
      <c r="Q306" s="703"/>
      <c r="R306" s="560" t="str">
        <f t="shared" si="86"/>
        <v/>
      </c>
      <c r="S306" s="560"/>
      <c r="T306" s="560"/>
      <c r="U306" s="973" t="str">
        <f t="shared" si="87"/>
        <v/>
      </c>
      <c r="V306" s="974"/>
      <c r="W306" s="975"/>
      <c r="X306" s="541"/>
      <c r="Y306" s="541"/>
      <c r="Z306" s="701"/>
      <c r="AA306" s="702"/>
      <c r="AB306" s="703"/>
      <c r="AC306" s="560" t="str">
        <f t="shared" si="88"/>
        <v/>
      </c>
      <c r="AD306" s="560"/>
      <c r="AE306" s="560"/>
      <c r="AF306" s="560" t="str">
        <f t="shared" si="89"/>
        <v/>
      </c>
      <c r="AG306" s="560"/>
      <c r="AH306" s="560"/>
      <c r="AI306" s="995"/>
      <c r="AJ306" s="995"/>
      <c r="AK306" s="995"/>
      <c r="AL306" s="995"/>
      <c r="AM306" s="995"/>
      <c r="AN306" s="995"/>
      <c r="AO306" s="995"/>
      <c r="AP306" s="995"/>
      <c r="AQ306" s="995"/>
      <c r="AR306" s="995"/>
      <c r="AS306" s="995"/>
      <c r="AT306" s="1009"/>
    </row>
    <row r="307" spans="2:46" ht="18" customHeight="1">
      <c r="B307" s="964"/>
      <c r="C307" s="971"/>
      <c r="D307" s="971"/>
      <c r="E307" s="701"/>
      <c r="F307" s="703"/>
      <c r="G307" s="978"/>
      <c r="H307" s="979"/>
      <c r="I307" s="701"/>
      <c r="J307" s="703"/>
      <c r="K307" s="701"/>
      <c r="L307" s="703"/>
      <c r="M307" s="701"/>
      <c r="N307" s="703"/>
      <c r="O307" s="701"/>
      <c r="P307" s="702"/>
      <c r="Q307" s="703"/>
      <c r="R307" s="560" t="str">
        <f t="shared" si="86"/>
        <v/>
      </c>
      <c r="S307" s="560"/>
      <c r="T307" s="560"/>
      <c r="U307" s="973" t="str">
        <f t="shared" si="87"/>
        <v/>
      </c>
      <c r="V307" s="974"/>
      <c r="W307" s="975"/>
      <c r="X307" s="541"/>
      <c r="Y307" s="541"/>
      <c r="Z307" s="701"/>
      <c r="AA307" s="702"/>
      <c r="AB307" s="703"/>
      <c r="AC307" s="560" t="str">
        <f t="shared" si="88"/>
        <v/>
      </c>
      <c r="AD307" s="560"/>
      <c r="AE307" s="560"/>
      <c r="AF307" s="560" t="str">
        <f t="shared" si="89"/>
        <v/>
      </c>
      <c r="AG307" s="560"/>
      <c r="AH307" s="560"/>
      <c r="AI307" s="995"/>
      <c r="AJ307" s="995"/>
      <c r="AK307" s="995"/>
      <c r="AL307" s="995"/>
      <c r="AM307" s="995"/>
      <c r="AN307" s="995"/>
      <c r="AO307" s="995"/>
      <c r="AP307" s="995"/>
      <c r="AQ307" s="995"/>
      <c r="AR307" s="995"/>
      <c r="AS307" s="995"/>
      <c r="AT307" s="1009"/>
    </row>
    <row r="308" spans="2:46" ht="18" customHeight="1">
      <c r="B308" s="964"/>
      <c r="C308" s="971"/>
      <c r="D308" s="971"/>
      <c r="E308" s="701"/>
      <c r="F308" s="703"/>
      <c r="G308" s="978"/>
      <c r="H308" s="979"/>
      <c r="I308" s="701"/>
      <c r="J308" s="703"/>
      <c r="K308" s="701"/>
      <c r="L308" s="703"/>
      <c r="M308" s="701"/>
      <c r="N308" s="703"/>
      <c r="O308" s="701"/>
      <c r="P308" s="702"/>
      <c r="Q308" s="703"/>
      <c r="R308" s="560" t="str">
        <f t="shared" si="86"/>
        <v/>
      </c>
      <c r="S308" s="560"/>
      <c r="T308" s="560"/>
      <c r="U308" s="973" t="str">
        <f t="shared" si="87"/>
        <v/>
      </c>
      <c r="V308" s="974"/>
      <c r="W308" s="975"/>
      <c r="X308" s="541"/>
      <c r="Y308" s="541"/>
      <c r="Z308" s="701"/>
      <c r="AA308" s="702"/>
      <c r="AB308" s="703"/>
      <c r="AC308" s="560" t="str">
        <f t="shared" si="88"/>
        <v/>
      </c>
      <c r="AD308" s="560"/>
      <c r="AE308" s="560"/>
      <c r="AF308" s="560" t="str">
        <f t="shared" si="89"/>
        <v/>
      </c>
      <c r="AG308" s="560"/>
      <c r="AH308" s="560"/>
      <c r="AI308" s="995"/>
      <c r="AJ308" s="995"/>
      <c r="AK308" s="995"/>
      <c r="AL308" s="995"/>
      <c r="AM308" s="995"/>
      <c r="AN308" s="995"/>
      <c r="AO308" s="995"/>
      <c r="AP308" s="995"/>
      <c r="AQ308" s="995"/>
      <c r="AR308" s="995"/>
      <c r="AS308" s="995"/>
      <c r="AT308" s="1009"/>
    </row>
    <row r="309" spans="2:46" ht="18" customHeight="1">
      <c r="B309" s="964"/>
      <c r="C309" s="971"/>
      <c r="D309" s="971"/>
      <c r="E309" s="701"/>
      <c r="F309" s="703"/>
      <c r="G309" s="978"/>
      <c r="H309" s="979"/>
      <c r="I309" s="701"/>
      <c r="J309" s="703"/>
      <c r="K309" s="701"/>
      <c r="L309" s="703"/>
      <c r="M309" s="701"/>
      <c r="N309" s="703"/>
      <c r="O309" s="701"/>
      <c r="P309" s="702"/>
      <c r="Q309" s="703"/>
      <c r="R309" s="560" t="str">
        <f t="shared" si="86"/>
        <v/>
      </c>
      <c r="S309" s="560"/>
      <c r="T309" s="560"/>
      <c r="U309" s="973" t="str">
        <f t="shared" si="87"/>
        <v/>
      </c>
      <c r="V309" s="974"/>
      <c r="W309" s="975"/>
      <c r="X309" s="541"/>
      <c r="Y309" s="541"/>
      <c r="Z309" s="701"/>
      <c r="AA309" s="702"/>
      <c r="AB309" s="703"/>
      <c r="AC309" s="560" t="str">
        <f t="shared" si="88"/>
        <v/>
      </c>
      <c r="AD309" s="560"/>
      <c r="AE309" s="560"/>
      <c r="AF309" s="560" t="str">
        <f t="shared" si="89"/>
        <v/>
      </c>
      <c r="AG309" s="560"/>
      <c r="AH309" s="560"/>
      <c r="AI309" s="995"/>
      <c r="AJ309" s="995"/>
      <c r="AK309" s="995"/>
      <c r="AL309" s="995"/>
      <c r="AM309" s="995"/>
      <c r="AN309" s="995"/>
      <c r="AO309" s="995"/>
      <c r="AP309" s="995"/>
      <c r="AQ309" s="995"/>
      <c r="AR309" s="995"/>
      <c r="AS309" s="995"/>
      <c r="AT309" s="1009"/>
    </row>
    <row r="310" spans="2:46" ht="18" customHeight="1">
      <c r="B310" s="964"/>
      <c r="C310" s="971"/>
      <c r="D310" s="971"/>
      <c r="E310" s="701"/>
      <c r="F310" s="703"/>
      <c r="G310" s="978"/>
      <c r="H310" s="979"/>
      <c r="I310" s="701"/>
      <c r="J310" s="703"/>
      <c r="K310" s="701"/>
      <c r="L310" s="703"/>
      <c r="M310" s="701"/>
      <c r="N310" s="703"/>
      <c r="O310" s="701"/>
      <c r="P310" s="702"/>
      <c r="Q310" s="703"/>
      <c r="R310" s="560" t="str">
        <f t="shared" si="86"/>
        <v/>
      </c>
      <c r="S310" s="560"/>
      <c r="T310" s="560"/>
      <c r="U310" s="973" t="str">
        <f t="shared" si="87"/>
        <v/>
      </c>
      <c r="V310" s="974"/>
      <c r="W310" s="975"/>
      <c r="X310" s="541"/>
      <c r="Y310" s="541"/>
      <c r="Z310" s="701"/>
      <c r="AA310" s="702"/>
      <c r="AB310" s="703"/>
      <c r="AC310" s="560" t="str">
        <f t="shared" si="88"/>
        <v/>
      </c>
      <c r="AD310" s="560"/>
      <c r="AE310" s="560"/>
      <c r="AF310" s="560" t="str">
        <f t="shared" si="89"/>
        <v/>
      </c>
      <c r="AG310" s="560"/>
      <c r="AH310" s="560"/>
      <c r="AI310" s="995"/>
      <c r="AJ310" s="995"/>
      <c r="AK310" s="995"/>
      <c r="AL310" s="995"/>
      <c r="AM310" s="995"/>
      <c r="AN310" s="995"/>
      <c r="AO310" s="995"/>
      <c r="AP310" s="995"/>
      <c r="AQ310" s="995"/>
      <c r="AR310" s="995"/>
      <c r="AS310" s="995"/>
      <c r="AT310" s="1009"/>
    </row>
    <row r="311" spans="2:46" ht="18" customHeight="1">
      <c r="B311" s="964"/>
      <c r="C311" s="971"/>
      <c r="D311" s="971"/>
      <c r="E311" s="701"/>
      <c r="F311" s="703"/>
      <c r="G311" s="978"/>
      <c r="H311" s="979"/>
      <c r="I311" s="701"/>
      <c r="J311" s="703"/>
      <c r="K311" s="701"/>
      <c r="L311" s="703"/>
      <c r="M311" s="701"/>
      <c r="N311" s="703"/>
      <c r="O311" s="701"/>
      <c r="P311" s="702"/>
      <c r="Q311" s="703"/>
      <c r="R311" s="560" t="str">
        <f t="shared" si="86"/>
        <v/>
      </c>
      <c r="S311" s="560"/>
      <c r="T311" s="560"/>
      <c r="U311" s="973" t="str">
        <f t="shared" si="87"/>
        <v/>
      </c>
      <c r="V311" s="974"/>
      <c r="W311" s="975"/>
      <c r="X311" s="541"/>
      <c r="Y311" s="541"/>
      <c r="Z311" s="701"/>
      <c r="AA311" s="702"/>
      <c r="AB311" s="703"/>
      <c r="AC311" s="560" t="str">
        <f t="shared" si="88"/>
        <v/>
      </c>
      <c r="AD311" s="560"/>
      <c r="AE311" s="560"/>
      <c r="AF311" s="560" t="str">
        <f t="shared" si="89"/>
        <v/>
      </c>
      <c r="AG311" s="560"/>
      <c r="AH311" s="560"/>
      <c r="AI311" s="995"/>
      <c r="AJ311" s="995"/>
      <c r="AK311" s="995"/>
      <c r="AL311" s="995"/>
      <c r="AM311" s="995"/>
      <c r="AN311" s="995"/>
      <c r="AO311" s="995"/>
      <c r="AP311" s="995"/>
      <c r="AQ311" s="995"/>
      <c r="AR311" s="995"/>
      <c r="AS311" s="995"/>
      <c r="AT311" s="1009"/>
    </row>
    <row r="312" spans="2:46" ht="18" customHeight="1">
      <c r="B312" s="964"/>
      <c r="C312" s="971"/>
      <c r="D312" s="971"/>
      <c r="E312" s="701"/>
      <c r="F312" s="703"/>
      <c r="G312" s="978"/>
      <c r="H312" s="979"/>
      <c r="I312" s="701"/>
      <c r="J312" s="703"/>
      <c r="K312" s="701"/>
      <c r="L312" s="703"/>
      <c r="M312" s="701"/>
      <c r="N312" s="703"/>
      <c r="O312" s="701"/>
      <c r="P312" s="702"/>
      <c r="Q312" s="703"/>
      <c r="R312" s="560" t="str">
        <f t="shared" si="86"/>
        <v/>
      </c>
      <c r="S312" s="560"/>
      <c r="T312" s="560"/>
      <c r="U312" s="973" t="str">
        <f t="shared" si="87"/>
        <v/>
      </c>
      <c r="V312" s="974"/>
      <c r="W312" s="975"/>
      <c r="X312" s="541"/>
      <c r="Y312" s="541"/>
      <c r="Z312" s="701"/>
      <c r="AA312" s="702"/>
      <c r="AB312" s="703"/>
      <c r="AC312" s="560" t="str">
        <f t="shared" si="88"/>
        <v/>
      </c>
      <c r="AD312" s="560"/>
      <c r="AE312" s="560"/>
      <c r="AF312" s="560" t="str">
        <f t="shared" si="89"/>
        <v/>
      </c>
      <c r="AG312" s="560"/>
      <c r="AH312" s="560"/>
      <c r="AI312" s="995"/>
      <c r="AJ312" s="995"/>
      <c r="AK312" s="995"/>
      <c r="AL312" s="995"/>
      <c r="AM312" s="995"/>
      <c r="AN312" s="995"/>
      <c r="AO312" s="995"/>
      <c r="AP312" s="995"/>
      <c r="AQ312" s="995"/>
      <c r="AR312" s="995"/>
      <c r="AS312" s="995"/>
      <c r="AT312" s="1009"/>
    </row>
    <row r="313" spans="2:46" ht="18" customHeight="1">
      <c r="B313" s="964"/>
      <c r="C313" s="971"/>
      <c r="D313" s="971"/>
      <c r="E313" s="701"/>
      <c r="F313" s="703"/>
      <c r="G313" s="978"/>
      <c r="H313" s="979"/>
      <c r="I313" s="701"/>
      <c r="J313" s="703"/>
      <c r="K313" s="701"/>
      <c r="L313" s="703"/>
      <c r="M313" s="701"/>
      <c r="N313" s="703"/>
      <c r="O313" s="701"/>
      <c r="P313" s="702"/>
      <c r="Q313" s="703"/>
      <c r="R313" s="560" t="str">
        <f t="shared" si="86"/>
        <v/>
      </c>
      <c r="S313" s="560"/>
      <c r="T313" s="560"/>
      <c r="U313" s="973" t="str">
        <f t="shared" si="87"/>
        <v/>
      </c>
      <c r="V313" s="974"/>
      <c r="W313" s="975"/>
      <c r="X313" s="541"/>
      <c r="Y313" s="541"/>
      <c r="Z313" s="701"/>
      <c r="AA313" s="702"/>
      <c r="AB313" s="703"/>
      <c r="AC313" s="560" t="str">
        <f t="shared" si="88"/>
        <v/>
      </c>
      <c r="AD313" s="560"/>
      <c r="AE313" s="560"/>
      <c r="AF313" s="560" t="str">
        <f t="shared" si="89"/>
        <v/>
      </c>
      <c r="AG313" s="560"/>
      <c r="AH313" s="560"/>
      <c r="AI313" s="995"/>
      <c r="AJ313" s="995"/>
      <c r="AK313" s="995"/>
      <c r="AL313" s="995"/>
      <c r="AM313" s="995"/>
      <c r="AN313" s="995"/>
      <c r="AO313" s="995"/>
      <c r="AP313" s="995"/>
      <c r="AQ313" s="995"/>
      <c r="AR313" s="995"/>
      <c r="AS313" s="995"/>
      <c r="AT313" s="1009"/>
    </row>
    <row r="314" spans="2:46" ht="18" customHeight="1">
      <c r="B314" s="964"/>
      <c r="C314" s="971"/>
      <c r="D314" s="971"/>
      <c r="E314" s="701"/>
      <c r="F314" s="703"/>
      <c r="G314" s="978"/>
      <c r="H314" s="979"/>
      <c r="I314" s="701"/>
      <c r="J314" s="703"/>
      <c r="K314" s="701"/>
      <c r="L314" s="703"/>
      <c r="M314" s="701"/>
      <c r="N314" s="703"/>
      <c r="O314" s="701"/>
      <c r="P314" s="702"/>
      <c r="Q314" s="703"/>
      <c r="R314" s="560" t="str">
        <f t="shared" si="86"/>
        <v/>
      </c>
      <c r="S314" s="560"/>
      <c r="T314" s="560"/>
      <c r="U314" s="973" t="str">
        <f t="shared" si="87"/>
        <v/>
      </c>
      <c r="V314" s="974"/>
      <c r="W314" s="975"/>
      <c r="X314" s="541"/>
      <c r="Y314" s="541"/>
      <c r="Z314" s="701"/>
      <c r="AA314" s="702"/>
      <c r="AB314" s="703"/>
      <c r="AC314" s="560" t="str">
        <f t="shared" si="88"/>
        <v/>
      </c>
      <c r="AD314" s="560"/>
      <c r="AE314" s="560"/>
      <c r="AF314" s="560" t="str">
        <f t="shared" si="89"/>
        <v/>
      </c>
      <c r="AG314" s="560"/>
      <c r="AH314" s="560"/>
      <c r="AI314" s="995"/>
      <c r="AJ314" s="995"/>
      <c r="AK314" s="995"/>
      <c r="AL314" s="995"/>
      <c r="AM314" s="995"/>
      <c r="AN314" s="995"/>
      <c r="AO314" s="995"/>
      <c r="AP314" s="995"/>
      <c r="AQ314" s="995"/>
      <c r="AR314" s="995"/>
      <c r="AS314" s="995"/>
      <c r="AT314" s="1009"/>
    </row>
    <row r="315" spans="2:46" ht="18" customHeight="1">
      <c r="B315" s="964"/>
      <c r="C315" s="971"/>
      <c r="D315" s="971"/>
      <c r="E315" s="701"/>
      <c r="F315" s="703"/>
      <c r="G315" s="978"/>
      <c r="H315" s="979"/>
      <c r="I315" s="701"/>
      <c r="J315" s="703"/>
      <c r="K315" s="701"/>
      <c r="L315" s="703"/>
      <c r="M315" s="701"/>
      <c r="N315" s="703"/>
      <c r="O315" s="701"/>
      <c r="P315" s="702"/>
      <c r="Q315" s="703"/>
      <c r="R315" s="560" t="str">
        <f t="shared" si="86"/>
        <v/>
      </c>
      <c r="S315" s="560"/>
      <c r="T315" s="560"/>
      <c r="U315" s="973" t="str">
        <f t="shared" si="87"/>
        <v/>
      </c>
      <c r="V315" s="974"/>
      <c r="W315" s="975"/>
      <c r="X315" s="541"/>
      <c r="Y315" s="541"/>
      <c r="Z315" s="701"/>
      <c r="AA315" s="702"/>
      <c r="AB315" s="703"/>
      <c r="AC315" s="560" t="str">
        <f t="shared" si="88"/>
        <v/>
      </c>
      <c r="AD315" s="560"/>
      <c r="AE315" s="560"/>
      <c r="AF315" s="560" t="str">
        <f t="shared" si="89"/>
        <v/>
      </c>
      <c r="AG315" s="560"/>
      <c r="AH315" s="560"/>
      <c r="AI315" s="995"/>
      <c r="AJ315" s="995"/>
      <c r="AK315" s="995"/>
      <c r="AL315" s="995"/>
      <c r="AM315" s="995"/>
      <c r="AN315" s="995"/>
      <c r="AO315" s="995"/>
      <c r="AP315" s="995"/>
      <c r="AQ315" s="995"/>
      <c r="AR315" s="995"/>
      <c r="AS315" s="995"/>
      <c r="AT315" s="1009"/>
    </row>
    <row r="316" spans="2:46" ht="18" customHeight="1">
      <c r="B316" s="964"/>
      <c r="C316" s="971"/>
      <c r="D316" s="971"/>
      <c r="E316" s="701"/>
      <c r="F316" s="703"/>
      <c r="G316" s="978"/>
      <c r="H316" s="979"/>
      <c r="I316" s="701"/>
      <c r="J316" s="703"/>
      <c r="K316" s="701"/>
      <c r="L316" s="703"/>
      <c r="M316" s="701"/>
      <c r="N316" s="703"/>
      <c r="O316" s="701"/>
      <c r="P316" s="702"/>
      <c r="Q316" s="703"/>
      <c r="R316" s="560" t="str">
        <f t="shared" si="86"/>
        <v/>
      </c>
      <c r="S316" s="560"/>
      <c r="T316" s="560"/>
      <c r="U316" s="973" t="str">
        <f t="shared" si="87"/>
        <v/>
      </c>
      <c r="V316" s="974"/>
      <c r="W316" s="975"/>
      <c r="X316" s="541"/>
      <c r="Y316" s="541"/>
      <c r="Z316" s="701"/>
      <c r="AA316" s="702"/>
      <c r="AB316" s="703"/>
      <c r="AC316" s="560" t="str">
        <f t="shared" si="88"/>
        <v/>
      </c>
      <c r="AD316" s="560"/>
      <c r="AE316" s="560"/>
      <c r="AF316" s="560" t="str">
        <f t="shared" si="89"/>
        <v/>
      </c>
      <c r="AG316" s="560"/>
      <c r="AH316" s="560"/>
      <c r="AI316" s="995"/>
      <c r="AJ316" s="995"/>
      <c r="AK316" s="995"/>
      <c r="AL316" s="995"/>
      <c r="AM316" s="995"/>
      <c r="AN316" s="995"/>
      <c r="AO316" s="995"/>
      <c r="AP316" s="995"/>
      <c r="AQ316" s="995"/>
      <c r="AR316" s="995"/>
      <c r="AS316" s="995"/>
      <c r="AT316" s="1009"/>
    </row>
    <row r="317" spans="2:46" ht="18" customHeight="1">
      <c r="B317" s="964"/>
      <c r="C317" s="971"/>
      <c r="D317" s="971"/>
      <c r="E317" s="701"/>
      <c r="F317" s="703"/>
      <c r="G317" s="978"/>
      <c r="H317" s="979"/>
      <c r="I317" s="701"/>
      <c r="J317" s="703"/>
      <c r="K317" s="701"/>
      <c r="L317" s="703"/>
      <c r="M317" s="701"/>
      <c r="N317" s="703"/>
      <c r="O317" s="701"/>
      <c r="P317" s="702"/>
      <c r="Q317" s="703"/>
      <c r="R317" s="560" t="str">
        <f t="shared" ref="R317:R351" si="93">IF($E317="","",IF($O317="","",ROUND(($O317-$E317)/$E317*100,1)))</f>
        <v/>
      </c>
      <c r="S317" s="560"/>
      <c r="T317" s="560"/>
      <c r="U317" s="973" t="str">
        <f t="shared" ref="U317:U359" si="94">IF(G317="","",IF(R317="","",ROUND(100*(R317+G317)/(100+R317),1)))</f>
        <v/>
      </c>
      <c r="V317" s="974"/>
      <c r="W317" s="975"/>
      <c r="X317" s="541"/>
      <c r="Y317" s="541"/>
      <c r="Z317" s="701"/>
      <c r="AA317" s="702"/>
      <c r="AB317" s="703"/>
      <c r="AC317" s="560" t="str">
        <f t="shared" ref="AC317:AC351" si="95">IF($E317="","",IF($Z317="","",ROUND(($Z317-$E317)/$E317*100,1)))</f>
        <v/>
      </c>
      <c r="AD317" s="560"/>
      <c r="AE317" s="560"/>
      <c r="AF317" s="560" t="str">
        <f t="shared" si="89"/>
        <v/>
      </c>
      <c r="AG317" s="560"/>
      <c r="AH317" s="560"/>
      <c r="AI317" s="995"/>
      <c r="AJ317" s="995"/>
      <c r="AK317" s="995"/>
      <c r="AL317" s="995"/>
      <c r="AM317" s="995"/>
      <c r="AN317" s="995"/>
      <c r="AO317" s="995"/>
      <c r="AP317" s="995"/>
      <c r="AQ317" s="995"/>
      <c r="AR317" s="995"/>
      <c r="AS317" s="995"/>
      <c r="AT317" s="1009"/>
    </row>
    <row r="318" spans="2:46" ht="18" customHeight="1">
      <c r="B318" s="964"/>
      <c r="C318" s="971"/>
      <c r="D318" s="971"/>
      <c r="E318" s="701"/>
      <c r="F318" s="703"/>
      <c r="G318" s="978"/>
      <c r="H318" s="979"/>
      <c r="I318" s="701"/>
      <c r="J318" s="703"/>
      <c r="K318" s="701"/>
      <c r="L318" s="703"/>
      <c r="M318" s="701"/>
      <c r="N318" s="703"/>
      <c r="O318" s="701"/>
      <c r="P318" s="702"/>
      <c r="Q318" s="703"/>
      <c r="R318" s="560" t="str">
        <f t="shared" si="93"/>
        <v/>
      </c>
      <c r="S318" s="560"/>
      <c r="T318" s="560"/>
      <c r="U318" s="973" t="str">
        <f t="shared" si="94"/>
        <v/>
      </c>
      <c r="V318" s="974"/>
      <c r="W318" s="975"/>
      <c r="X318" s="541"/>
      <c r="Y318" s="541"/>
      <c r="Z318" s="701"/>
      <c r="AA318" s="702"/>
      <c r="AB318" s="703"/>
      <c r="AC318" s="560" t="str">
        <f t="shared" si="95"/>
        <v/>
      </c>
      <c r="AD318" s="560"/>
      <c r="AE318" s="560"/>
      <c r="AF318" s="560" t="str">
        <f t="shared" si="89"/>
        <v/>
      </c>
      <c r="AG318" s="560"/>
      <c r="AH318" s="560"/>
      <c r="AI318" s="995"/>
      <c r="AJ318" s="995"/>
      <c r="AK318" s="995"/>
      <c r="AL318" s="995"/>
      <c r="AM318" s="995"/>
      <c r="AN318" s="995"/>
      <c r="AO318" s="995"/>
      <c r="AP318" s="995"/>
      <c r="AQ318" s="995"/>
      <c r="AR318" s="995"/>
      <c r="AS318" s="995"/>
      <c r="AT318" s="1009"/>
    </row>
    <row r="319" spans="2:46" ht="18" customHeight="1">
      <c r="B319" s="964"/>
      <c r="C319" s="971"/>
      <c r="D319" s="971"/>
      <c r="E319" s="701"/>
      <c r="F319" s="703"/>
      <c r="G319" s="978"/>
      <c r="H319" s="979"/>
      <c r="I319" s="701"/>
      <c r="J319" s="703"/>
      <c r="K319" s="701"/>
      <c r="L319" s="703"/>
      <c r="M319" s="701"/>
      <c r="N319" s="703"/>
      <c r="O319" s="701"/>
      <c r="P319" s="702"/>
      <c r="Q319" s="703"/>
      <c r="R319" s="560" t="str">
        <f t="shared" si="93"/>
        <v/>
      </c>
      <c r="S319" s="560"/>
      <c r="T319" s="560"/>
      <c r="U319" s="973" t="str">
        <f t="shared" si="94"/>
        <v/>
      </c>
      <c r="V319" s="974"/>
      <c r="W319" s="975"/>
      <c r="X319" s="541"/>
      <c r="Y319" s="541"/>
      <c r="Z319" s="701"/>
      <c r="AA319" s="702"/>
      <c r="AB319" s="703"/>
      <c r="AC319" s="560" t="str">
        <f t="shared" si="95"/>
        <v/>
      </c>
      <c r="AD319" s="560"/>
      <c r="AE319" s="560"/>
      <c r="AF319" s="560" t="str">
        <f t="shared" si="89"/>
        <v/>
      </c>
      <c r="AG319" s="560"/>
      <c r="AH319" s="560"/>
      <c r="AI319" s="995"/>
      <c r="AJ319" s="995"/>
      <c r="AK319" s="995"/>
      <c r="AL319" s="995"/>
      <c r="AM319" s="995"/>
      <c r="AN319" s="995"/>
      <c r="AO319" s="995"/>
      <c r="AP319" s="995"/>
      <c r="AQ319" s="995"/>
      <c r="AR319" s="995"/>
      <c r="AS319" s="995"/>
      <c r="AT319" s="1009"/>
    </row>
    <row r="320" spans="2:46" ht="18" customHeight="1">
      <c r="B320" s="964"/>
      <c r="C320" s="971"/>
      <c r="D320" s="971"/>
      <c r="E320" s="701"/>
      <c r="F320" s="703"/>
      <c r="G320" s="978"/>
      <c r="H320" s="979"/>
      <c r="I320" s="701"/>
      <c r="J320" s="703"/>
      <c r="K320" s="701"/>
      <c r="L320" s="703"/>
      <c r="M320" s="701"/>
      <c r="N320" s="703"/>
      <c r="O320" s="701"/>
      <c r="P320" s="702"/>
      <c r="Q320" s="703"/>
      <c r="R320" s="560" t="str">
        <f t="shared" si="93"/>
        <v/>
      </c>
      <c r="S320" s="560"/>
      <c r="T320" s="560"/>
      <c r="U320" s="973" t="str">
        <f t="shared" si="94"/>
        <v/>
      </c>
      <c r="V320" s="974"/>
      <c r="W320" s="975"/>
      <c r="X320" s="541"/>
      <c r="Y320" s="541"/>
      <c r="Z320" s="701"/>
      <c r="AA320" s="702"/>
      <c r="AB320" s="703"/>
      <c r="AC320" s="560" t="str">
        <f t="shared" si="95"/>
        <v/>
      </c>
      <c r="AD320" s="560"/>
      <c r="AE320" s="560"/>
      <c r="AF320" s="560" t="str">
        <f t="shared" si="89"/>
        <v/>
      </c>
      <c r="AG320" s="560"/>
      <c r="AH320" s="560"/>
      <c r="AI320" s="995"/>
      <c r="AJ320" s="995"/>
      <c r="AK320" s="995"/>
      <c r="AL320" s="995"/>
      <c r="AM320" s="995"/>
      <c r="AN320" s="995"/>
      <c r="AO320" s="995"/>
      <c r="AP320" s="995"/>
      <c r="AQ320" s="995"/>
      <c r="AR320" s="995"/>
      <c r="AS320" s="995"/>
      <c r="AT320" s="1009"/>
    </row>
    <row r="321" spans="2:46" ht="18" customHeight="1">
      <c r="B321" s="964"/>
      <c r="C321" s="971"/>
      <c r="D321" s="971"/>
      <c r="E321" s="701"/>
      <c r="F321" s="703"/>
      <c r="G321" s="978"/>
      <c r="H321" s="979"/>
      <c r="I321" s="701"/>
      <c r="J321" s="703"/>
      <c r="K321" s="701"/>
      <c r="L321" s="703"/>
      <c r="M321" s="701"/>
      <c r="N321" s="703"/>
      <c r="O321" s="701"/>
      <c r="P321" s="702"/>
      <c r="Q321" s="703"/>
      <c r="R321" s="560" t="str">
        <f t="shared" si="93"/>
        <v/>
      </c>
      <c r="S321" s="560"/>
      <c r="T321" s="560"/>
      <c r="U321" s="973" t="str">
        <f t="shared" si="94"/>
        <v/>
      </c>
      <c r="V321" s="974"/>
      <c r="W321" s="975"/>
      <c r="X321" s="541"/>
      <c r="Y321" s="541"/>
      <c r="Z321" s="701"/>
      <c r="AA321" s="702"/>
      <c r="AB321" s="703"/>
      <c r="AC321" s="560" t="str">
        <f t="shared" si="95"/>
        <v/>
      </c>
      <c r="AD321" s="560"/>
      <c r="AE321" s="560"/>
      <c r="AF321" s="560" t="str">
        <f t="shared" si="89"/>
        <v/>
      </c>
      <c r="AG321" s="560"/>
      <c r="AH321" s="560"/>
      <c r="AI321" s="995"/>
      <c r="AJ321" s="995"/>
      <c r="AK321" s="995"/>
      <c r="AL321" s="995"/>
      <c r="AM321" s="995"/>
      <c r="AN321" s="995"/>
      <c r="AO321" s="995"/>
      <c r="AP321" s="995"/>
      <c r="AQ321" s="995"/>
      <c r="AR321" s="995"/>
      <c r="AS321" s="995"/>
      <c r="AT321" s="1009"/>
    </row>
    <row r="322" spans="2:46" ht="18" customHeight="1">
      <c r="B322" s="964"/>
      <c r="C322" s="971"/>
      <c r="D322" s="971"/>
      <c r="E322" s="701"/>
      <c r="F322" s="703"/>
      <c r="G322" s="978"/>
      <c r="H322" s="979"/>
      <c r="I322" s="701"/>
      <c r="J322" s="703"/>
      <c r="K322" s="701"/>
      <c r="L322" s="703"/>
      <c r="M322" s="701"/>
      <c r="N322" s="703"/>
      <c r="O322" s="701"/>
      <c r="P322" s="702"/>
      <c r="Q322" s="703"/>
      <c r="R322" s="560" t="str">
        <f t="shared" si="93"/>
        <v/>
      </c>
      <c r="S322" s="560"/>
      <c r="T322" s="560"/>
      <c r="U322" s="973" t="str">
        <f t="shared" si="94"/>
        <v/>
      </c>
      <c r="V322" s="974"/>
      <c r="W322" s="975"/>
      <c r="X322" s="541"/>
      <c r="Y322" s="541"/>
      <c r="Z322" s="701"/>
      <c r="AA322" s="702"/>
      <c r="AB322" s="703"/>
      <c r="AC322" s="560" t="str">
        <f t="shared" si="95"/>
        <v/>
      </c>
      <c r="AD322" s="560"/>
      <c r="AE322" s="560"/>
      <c r="AF322" s="560" t="str">
        <f t="shared" si="89"/>
        <v/>
      </c>
      <c r="AG322" s="560"/>
      <c r="AH322" s="560"/>
      <c r="AI322" s="995"/>
      <c r="AJ322" s="995"/>
      <c r="AK322" s="995"/>
      <c r="AL322" s="995"/>
      <c r="AM322" s="995"/>
      <c r="AN322" s="995"/>
      <c r="AO322" s="995"/>
      <c r="AP322" s="995"/>
      <c r="AQ322" s="995"/>
      <c r="AR322" s="995"/>
      <c r="AS322" s="995"/>
      <c r="AT322" s="1009"/>
    </row>
    <row r="323" spans="2:46" ht="18" customHeight="1">
      <c r="B323" s="964"/>
      <c r="C323" s="971"/>
      <c r="D323" s="971"/>
      <c r="E323" s="701"/>
      <c r="F323" s="703"/>
      <c r="G323" s="978"/>
      <c r="H323" s="979"/>
      <c r="I323" s="701"/>
      <c r="J323" s="703"/>
      <c r="K323" s="701"/>
      <c r="L323" s="703"/>
      <c r="M323" s="701"/>
      <c r="N323" s="703"/>
      <c r="O323" s="701"/>
      <c r="P323" s="702"/>
      <c r="Q323" s="703"/>
      <c r="R323" s="560" t="str">
        <f t="shared" si="93"/>
        <v/>
      </c>
      <c r="S323" s="560"/>
      <c r="T323" s="560"/>
      <c r="U323" s="973" t="str">
        <f t="shared" si="94"/>
        <v/>
      </c>
      <c r="V323" s="974"/>
      <c r="W323" s="975"/>
      <c r="X323" s="541"/>
      <c r="Y323" s="541"/>
      <c r="Z323" s="701"/>
      <c r="AA323" s="702"/>
      <c r="AB323" s="703"/>
      <c r="AC323" s="560" t="str">
        <f t="shared" si="95"/>
        <v/>
      </c>
      <c r="AD323" s="560"/>
      <c r="AE323" s="560"/>
      <c r="AF323" s="560" t="str">
        <f t="shared" si="89"/>
        <v/>
      </c>
      <c r="AG323" s="560"/>
      <c r="AH323" s="560"/>
      <c r="AI323" s="995"/>
      <c r="AJ323" s="995"/>
      <c r="AK323" s="995"/>
      <c r="AL323" s="995"/>
      <c r="AM323" s="995"/>
      <c r="AN323" s="995"/>
      <c r="AO323" s="995"/>
      <c r="AP323" s="995"/>
      <c r="AQ323" s="995"/>
      <c r="AR323" s="995"/>
      <c r="AS323" s="995"/>
      <c r="AT323" s="1009"/>
    </row>
    <row r="324" spans="2:46" ht="18" customHeight="1">
      <c r="B324" s="964"/>
      <c r="C324" s="971"/>
      <c r="D324" s="971"/>
      <c r="E324" s="701"/>
      <c r="F324" s="703"/>
      <c r="G324" s="978"/>
      <c r="H324" s="979"/>
      <c r="I324" s="701"/>
      <c r="J324" s="703"/>
      <c r="K324" s="701"/>
      <c r="L324" s="703"/>
      <c r="M324" s="701"/>
      <c r="N324" s="703"/>
      <c r="O324" s="701"/>
      <c r="P324" s="702"/>
      <c r="Q324" s="703"/>
      <c r="R324" s="560" t="str">
        <f t="shared" si="93"/>
        <v/>
      </c>
      <c r="S324" s="560"/>
      <c r="T324" s="560"/>
      <c r="U324" s="973" t="str">
        <f t="shared" si="94"/>
        <v/>
      </c>
      <c r="V324" s="974"/>
      <c r="W324" s="975"/>
      <c r="X324" s="541"/>
      <c r="Y324" s="541"/>
      <c r="Z324" s="701"/>
      <c r="AA324" s="702"/>
      <c r="AB324" s="703"/>
      <c r="AC324" s="560" t="str">
        <f t="shared" si="95"/>
        <v/>
      </c>
      <c r="AD324" s="560"/>
      <c r="AE324" s="560"/>
      <c r="AF324" s="560" t="str">
        <f t="shared" si="89"/>
        <v/>
      </c>
      <c r="AG324" s="560"/>
      <c r="AH324" s="560"/>
      <c r="AI324" s="995"/>
      <c r="AJ324" s="995"/>
      <c r="AK324" s="995"/>
      <c r="AL324" s="995"/>
      <c r="AM324" s="995"/>
      <c r="AN324" s="995"/>
      <c r="AO324" s="995"/>
      <c r="AP324" s="995"/>
      <c r="AQ324" s="995"/>
      <c r="AR324" s="995"/>
      <c r="AS324" s="995"/>
      <c r="AT324" s="1009"/>
    </row>
    <row r="325" spans="2:46" ht="18" customHeight="1">
      <c r="B325" s="964"/>
      <c r="C325" s="971"/>
      <c r="D325" s="971"/>
      <c r="E325" s="701"/>
      <c r="F325" s="703"/>
      <c r="G325" s="978"/>
      <c r="H325" s="979"/>
      <c r="I325" s="701"/>
      <c r="J325" s="703"/>
      <c r="K325" s="701"/>
      <c r="L325" s="703"/>
      <c r="M325" s="701"/>
      <c r="N325" s="703"/>
      <c r="O325" s="701"/>
      <c r="P325" s="702"/>
      <c r="Q325" s="703"/>
      <c r="R325" s="560" t="str">
        <f t="shared" si="93"/>
        <v/>
      </c>
      <c r="S325" s="560"/>
      <c r="T325" s="560"/>
      <c r="U325" s="973" t="str">
        <f t="shared" si="94"/>
        <v/>
      </c>
      <c r="V325" s="974"/>
      <c r="W325" s="975"/>
      <c r="X325" s="541"/>
      <c r="Y325" s="541"/>
      <c r="Z325" s="701"/>
      <c r="AA325" s="702"/>
      <c r="AB325" s="703"/>
      <c r="AC325" s="560" t="str">
        <f t="shared" si="95"/>
        <v/>
      </c>
      <c r="AD325" s="560"/>
      <c r="AE325" s="560"/>
      <c r="AF325" s="560" t="str">
        <f t="shared" si="89"/>
        <v/>
      </c>
      <c r="AG325" s="560"/>
      <c r="AH325" s="560"/>
      <c r="AI325" s="995"/>
      <c r="AJ325" s="995"/>
      <c r="AK325" s="995"/>
      <c r="AL325" s="995"/>
      <c r="AM325" s="995"/>
      <c r="AN325" s="995"/>
      <c r="AO325" s="995"/>
      <c r="AP325" s="995"/>
      <c r="AQ325" s="995"/>
      <c r="AR325" s="995"/>
      <c r="AS325" s="995"/>
      <c r="AT325" s="1009"/>
    </row>
    <row r="326" spans="2:46" ht="18" customHeight="1">
      <c r="B326" s="964"/>
      <c r="C326" s="971"/>
      <c r="D326" s="971"/>
      <c r="E326" s="701"/>
      <c r="F326" s="703"/>
      <c r="G326" s="978"/>
      <c r="H326" s="979"/>
      <c r="I326" s="701"/>
      <c r="J326" s="703"/>
      <c r="K326" s="701"/>
      <c r="L326" s="703"/>
      <c r="M326" s="701"/>
      <c r="N326" s="703"/>
      <c r="O326" s="701"/>
      <c r="P326" s="702"/>
      <c r="Q326" s="703"/>
      <c r="R326" s="560" t="str">
        <f t="shared" si="93"/>
        <v/>
      </c>
      <c r="S326" s="560"/>
      <c r="T326" s="560"/>
      <c r="U326" s="973" t="str">
        <f t="shared" si="94"/>
        <v/>
      </c>
      <c r="V326" s="974"/>
      <c r="W326" s="975"/>
      <c r="X326" s="541"/>
      <c r="Y326" s="541"/>
      <c r="Z326" s="701"/>
      <c r="AA326" s="702"/>
      <c r="AB326" s="703"/>
      <c r="AC326" s="560" t="str">
        <f t="shared" si="95"/>
        <v/>
      </c>
      <c r="AD326" s="560"/>
      <c r="AE326" s="560"/>
      <c r="AF326" s="560" t="str">
        <f t="shared" si="89"/>
        <v/>
      </c>
      <c r="AG326" s="560"/>
      <c r="AH326" s="560"/>
      <c r="AI326" s="995"/>
      <c r="AJ326" s="995"/>
      <c r="AK326" s="995"/>
      <c r="AL326" s="995"/>
      <c r="AM326" s="995"/>
      <c r="AN326" s="995"/>
      <c r="AO326" s="995"/>
      <c r="AP326" s="995"/>
      <c r="AQ326" s="995"/>
      <c r="AR326" s="995"/>
      <c r="AS326" s="995"/>
      <c r="AT326" s="1009"/>
    </row>
    <row r="327" spans="2:46" ht="18" customHeight="1">
      <c r="B327" s="964"/>
      <c r="C327" s="971"/>
      <c r="D327" s="971"/>
      <c r="E327" s="701"/>
      <c r="F327" s="703"/>
      <c r="G327" s="978"/>
      <c r="H327" s="979"/>
      <c r="I327" s="701"/>
      <c r="J327" s="703"/>
      <c r="K327" s="701"/>
      <c r="L327" s="703"/>
      <c r="M327" s="701"/>
      <c r="N327" s="703"/>
      <c r="O327" s="701"/>
      <c r="P327" s="702"/>
      <c r="Q327" s="703"/>
      <c r="R327" s="560" t="str">
        <f t="shared" si="93"/>
        <v/>
      </c>
      <c r="S327" s="560"/>
      <c r="T327" s="560"/>
      <c r="U327" s="973" t="str">
        <f t="shared" si="94"/>
        <v/>
      </c>
      <c r="V327" s="974"/>
      <c r="W327" s="975"/>
      <c r="X327" s="541"/>
      <c r="Y327" s="541"/>
      <c r="Z327" s="701"/>
      <c r="AA327" s="702"/>
      <c r="AB327" s="703"/>
      <c r="AC327" s="560" t="str">
        <f t="shared" si="95"/>
        <v/>
      </c>
      <c r="AD327" s="560"/>
      <c r="AE327" s="560"/>
      <c r="AF327" s="560" t="str">
        <f t="shared" si="89"/>
        <v/>
      </c>
      <c r="AG327" s="560"/>
      <c r="AH327" s="560"/>
      <c r="AI327" s="995"/>
      <c r="AJ327" s="995"/>
      <c r="AK327" s="995"/>
      <c r="AL327" s="995"/>
      <c r="AM327" s="995"/>
      <c r="AN327" s="995"/>
      <c r="AO327" s="995"/>
      <c r="AP327" s="995"/>
      <c r="AQ327" s="995"/>
      <c r="AR327" s="995"/>
      <c r="AS327" s="995"/>
      <c r="AT327" s="1009"/>
    </row>
    <row r="328" spans="2:46" ht="18" customHeight="1">
      <c r="B328" s="964"/>
      <c r="C328" s="971"/>
      <c r="D328" s="971"/>
      <c r="E328" s="701"/>
      <c r="F328" s="703"/>
      <c r="G328" s="978"/>
      <c r="H328" s="979"/>
      <c r="I328" s="701"/>
      <c r="J328" s="703"/>
      <c r="K328" s="701"/>
      <c r="L328" s="703"/>
      <c r="M328" s="701"/>
      <c r="N328" s="703"/>
      <c r="O328" s="701"/>
      <c r="P328" s="702"/>
      <c r="Q328" s="703"/>
      <c r="R328" s="560" t="str">
        <f t="shared" si="93"/>
        <v/>
      </c>
      <c r="S328" s="560"/>
      <c r="T328" s="560"/>
      <c r="U328" s="973" t="str">
        <f t="shared" si="94"/>
        <v/>
      </c>
      <c r="V328" s="974"/>
      <c r="W328" s="975"/>
      <c r="X328" s="541"/>
      <c r="Y328" s="541"/>
      <c r="Z328" s="701"/>
      <c r="AA328" s="702"/>
      <c r="AB328" s="703"/>
      <c r="AC328" s="560" t="str">
        <f t="shared" si="95"/>
        <v/>
      </c>
      <c r="AD328" s="560"/>
      <c r="AE328" s="560"/>
      <c r="AF328" s="560" t="str">
        <f t="shared" si="89"/>
        <v/>
      </c>
      <c r="AG328" s="560"/>
      <c r="AH328" s="560"/>
      <c r="AI328" s="995"/>
      <c r="AJ328" s="995"/>
      <c r="AK328" s="995"/>
      <c r="AL328" s="995"/>
      <c r="AM328" s="995"/>
      <c r="AN328" s="995"/>
      <c r="AO328" s="995"/>
      <c r="AP328" s="995"/>
      <c r="AQ328" s="995"/>
      <c r="AR328" s="995"/>
      <c r="AS328" s="995"/>
      <c r="AT328" s="1009"/>
    </row>
    <row r="329" spans="2:46" ht="18" customHeight="1">
      <c r="B329" s="964"/>
      <c r="C329" s="971"/>
      <c r="D329" s="971"/>
      <c r="E329" s="701"/>
      <c r="F329" s="703"/>
      <c r="G329" s="978"/>
      <c r="H329" s="979"/>
      <c r="I329" s="701"/>
      <c r="J329" s="703"/>
      <c r="K329" s="701"/>
      <c r="L329" s="703"/>
      <c r="M329" s="701"/>
      <c r="N329" s="703"/>
      <c r="O329" s="701"/>
      <c r="P329" s="702"/>
      <c r="Q329" s="703"/>
      <c r="R329" s="560" t="str">
        <f t="shared" si="93"/>
        <v/>
      </c>
      <c r="S329" s="560"/>
      <c r="T329" s="560"/>
      <c r="U329" s="973" t="str">
        <f t="shared" si="94"/>
        <v/>
      </c>
      <c r="V329" s="974"/>
      <c r="W329" s="975"/>
      <c r="X329" s="541"/>
      <c r="Y329" s="541"/>
      <c r="Z329" s="701"/>
      <c r="AA329" s="702"/>
      <c r="AB329" s="703"/>
      <c r="AC329" s="560" t="str">
        <f t="shared" si="95"/>
        <v/>
      </c>
      <c r="AD329" s="560"/>
      <c r="AE329" s="560"/>
      <c r="AF329" s="560" t="str">
        <f t="shared" si="89"/>
        <v/>
      </c>
      <c r="AG329" s="560"/>
      <c r="AH329" s="560"/>
      <c r="AI329" s="995"/>
      <c r="AJ329" s="995"/>
      <c r="AK329" s="995"/>
      <c r="AL329" s="995"/>
      <c r="AM329" s="995"/>
      <c r="AN329" s="995"/>
      <c r="AO329" s="995"/>
      <c r="AP329" s="995"/>
      <c r="AQ329" s="995"/>
      <c r="AR329" s="995"/>
      <c r="AS329" s="995"/>
      <c r="AT329" s="1009"/>
    </row>
    <row r="330" spans="2:46" ht="18" customHeight="1">
      <c r="B330" s="964"/>
      <c r="C330" s="971"/>
      <c r="D330" s="971"/>
      <c r="E330" s="701"/>
      <c r="F330" s="703"/>
      <c r="G330" s="978"/>
      <c r="H330" s="979"/>
      <c r="I330" s="701"/>
      <c r="J330" s="703"/>
      <c r="K330" s="701"/>
      <c r="L330" s="703"/>
      <c r="M330" s="701"/>
      <c r="N330" s="703"/>
      <c r="O330" s="701"/>
      <c r="P330" s="702"/>
      <c r="Q330" s="703"/>
      <c r="R330" s="560" t="str">
        <f t="shared" si="93"/>
        <v/>
      </c>
      <c r="S330" s="560"/>
      <c r="T330" s="560"/>
      <c r="U330" s="973" t="str">
        <f t="shared" si="94"/>
        <v/>
      </c>
      <c r="V330" s="974"/>
      <c r="W330" s="975"/>
      <c r="X330" s="541"/>
      <c r="Y330" s="541"/>
      <c r="Z330" s="701"/>
      <c r="AA330" s="702"/>
      <c r="AB330" s="703"/>
      <c r="AC330" s="560" t="str">
        <f t="shared" si="95"/>
        <v/>
      </c>
      <c r="AD330" s="560"/>
      <c r="AE330" s="560"/>
      <c r="AF330" s="560" t="str">
        <f t="shared" si="89"/>
        <v/>
      </c>
      <c r="AG330" s="560"/>
      <c r="AH330" s="560"/>
      <c r="AI330" s="995"/>
      <c r="AJ330" s="995"/>
      <c r="AK330" s="995"/>
      <c r="AL330" s="995"/>
      <c r="AM330" s="995"/>
      <c r="AN330" s="995"/>
      <c r="AO330" s="995"/>
      <c r="AP330" s="995"/>
      <c r="AQ330" s="995"/>
      <c r="AR330" s="995"/>
      <c r="AS330" s="995"/>
      <c r="AT330" s="1009"/>
    </row>
    <row r="331" spans="2:46" ht="18" customHeight="1">
      <c r="B331" s="964"/>
      <c r="C331" s="971"/>
      <c r="D331" s="971"/>
      <c r="E331" s="701"/>
      <c r="F331" s="703"/>
      <c r="G331" s="978"/>
      <c r="H331" s="979"/>
      <c r="I331" s="701"/>
      <c r="J331" s="703"/>
      <c r="K331" s="701"/>
      <c r="L331" s="703"/>
      <c r="M331" s="701"/>
      <c r="N331" s="703"/>
      <c r="O331" s="701"/>
      <c r="P331" s="702"/>
      <c r="Q331" s="703"/>
      <c r="R331" s="560" t="str">
        <f t="shared" si="93"/>
        <v/>
      </c>
      <c r="S331" s="560"/>
      <c r="T331" s="560"/>
      <c r="U331" s="973" t="str">
        <f t="shared" si="94"/>
        <v/>
      </c>
      <c r="V331" s="974"/>
      <c r="W331" s="975"/>
      <c r="X331" s="541"/>
      <c r="Y331" s="541"/>
      <c r="Z331" s="701"/>
      <c r="AA331" s="702"/>
      <c r="AB331" s="703"/>
      <c r="AC331" s="560" t="str">
        <f t="shared" si="95"/>
        <v/>
      </c>
      <c r="AD331" s="560"/>
      <c r="AE331" s="560"/>
      <c r="AF331" s="560" t="str">
        <f t="shared" si="89"/>
        <v/>
      </c>
      <c r="AG331" s="560"/>
      <c r="AH331" s="560"/>
      <c r="AI331" s="995"/>
      <c r="AJ331" s="995"/>
      <c r="AK331" s="995"/>
      <c r="AL331" s="995"/>
      <c r="AM331" s="995"/>
      <c r="AN331" s="995"/>
      <c r="AO331" s="995"/>
      <c r="AP331" s="995"/>
      <c r="AQ331" s="995"/>
      <c r="AR331" s="995"/>
      <c r="AS331" s="995"/>
      <c r="AT331" s="1009"/>
    </row>
    <row r="332" spans="2:46" ht="18" customHeight="1">
      <c r="B332" s="964"/>
      <c r="C332" s="971"/>
      <c r="D332" s="971"/>
      <c r="E332" s="701"/>
      <c r="F332" s="703"/>
      <c r="G332" s="978"/>
      <c r="H332" s="979"/>
      <c r="I332" s="701"/>
      <c r="J332" s="703"/>
      <c r="K332" s="701"/>
      <c r="L332" s="703"/>
      <c r="M332" s="701"/>
      <c r="N332" s="703"/>
      <c r="O332" s="701"/>
      <c r="P332" s="702"/>
      <c r="Q332" s="703"/>
      <c r="R332" s="560" t="str">
        <f t="shared" si="93"/>
        <v/>
      </c>
      <c r="S332" s="560"/>
      <c r="T332" s="560"/>
      <c r="U332" s="973" t="str">
        <f t="shared" si="94"/>
        <v/>
      </c>
      <c r="V332" s="974"/>
      <c r="W332" s="975"/>
      <c r="X332" s="541"/>
      <c r="Y332" s="541"/>
      <c r="Z332" s="701"/>
      <c r="AA332" s="702"/>
      <c r="AB332" s="703"/>
      <c r="AC332" s="560" t="str">
        <f t="shared" si="95"/>
        <v/>
      </c>
      <c r="AD332" s="560"/>
      <c r="AE332" s="560"/>
      <c r="AF332" s="560" t="str">
        <f t="shared" si="89"/>
        <v/>
      </c>
      <c r="AG332" s="560"/>
      <c r="AH332" s="560"/>
      <c r="AI332" s="995"/>
      <c r="AJ332" s="995"/>
      <c r="AK332" s="995"/>
      <c r="AL332" s="995"/>
      <c r="AM332" s="995"/>
      <c r="AN332" s="995"/>
      <c r="AO332" s="995"/>
      <c r="AP332" s="995"/>
      <c r="AQ332" s="995"/>
      <c r="AR332" s="995"/>
      <c r="AS332" s="995"/>
      <c r="AT332" s="1009"/>
    </row>
    <row r="333" spans="2:46" ht="18" customHeight="1">
      <c r="B333" s="964"/>
      <c r="C333" s="971"/>
      <c r="D333" s="971"/>
      <c r="E333" s="701"/>
      <c r="F333" s="703"/>
      <c r="G333" s="978"/>
      <c r="H333" s="979"/>
      <c r="I333" s="701"/>
      <c r="J333" s="703"/>
      <c r="K333" s="701"/>
      <c r="L333" s="703"/>
      <c r="M333" s="701"/>
      <c r="N333" s="703"/>
      <c r="O333" s="701"/>
      <c r="P333" s="702"/>
      <c r="Q333" s="703"/>
      <c r="R333" s="560" t="str">
        <f t="shared" si="93"/>
        <v/>
      </c>
      <c r="S333" s="560"/>
      <c r="T333" s="560"/>
      <c r="U333" s="973" t="str">
        <f t="shared" si="94"/>
        <v/>
      </c>
      <c r="V333" s="974"/>
      <c r="W333" s="975"/>
      <c r="X333" s="541"/>
      <c r="Y333" s="541"/>
      <c r="Z333" s="701"/>
      <c r="AA333" s="702"/>
      <c r="AB333" s="703"/>
      <c r="AC333" s="560" t="str">
        <f t="shared" si="95"/>
        <v/>
      </c>
      <c r="AD333" s="560"/>
      <c r="AE333" s="560"/>
      <c r="AF333" s="560" t="str">
        <f t="shared" si="89"/>
        <v/>
      </c>
      <c r="AG333" s="560"/>
      <c r="AH333" s="560"/>
      <c r="AI333" s="995"/>
      <c r="AJ333" s="995"/>
      <c r="AK333" s="995"/>
      <c r="AL333" s="995"/>
      <c r="AM333" s="995"/>
      <c r="AN333" s="995"/>
      <c r="AO333" s="995"/>
      <c r="AP333" s="995"/>
      <c r="AQ333" s="995"/>
      <c r="AR333" s="995"/>
      <c r="AS333" s="995"/>
      <c r="AT333" s="1009"/>
    </row>
    <row r="334" spans="2:46" ht="18" customHeight="1">
      <c r="B334" s="964"/>
      <c r="C334" s="971"/>
      <c r="D334" s="971"/>
      <c r="E334" s="701"/>
      <c r="F334" s="703"/>
      <c r="G334" s="978"/>
      <c r="H334" s="979"/>
      <c r="I334" s="701"/>
      <c r="J334" s="703"/>
      <c r="K334" s="701"/>
      <c r="L334" s="703"/>
      <c r="M334" s="701"/>
      <c r="N334" s="703"/>
      <c r="O334" s="701"/>
      <c r="P334" s="702"/>
      <c r="Q334" s="703"/>
      <c r="R334" s="560" t="str">
        <f t="shared" si="93"/>
        <v/>
      </c>
      <c r="S334" s="560"/>
      <c r="T334" s="560"/>
      <c r="U334" s="973" t="str">
        <f t="shared" si="94"/>
        <v/>
      </c>
      <c r="V334" s="974"/>
      <c r="W334" s="975"/>
      <c r="X334" s="541"/>
      <c r="Y334" s="541"/>
      <c r="Z334" s="701"/>
      <c r="AA334" s="702"/>
      <c r="AB334" s="703"/>
      <c r="AC334" s="560" t="str">
        <f t="shared" si="95"/>
        <v/>
      </c>
      <c r="AD334" s="560"/>
      <c r="AE334" s="560"/>
      <c r="AF334" s="560" t="str">
        <f t="shared" si="89"/>
        <v/>
      </c>
      <c r="AG334" s="560"/>
      <c r="AH334" s="560"/>
      <c r="AI334" s="995"/>
      <c r="AJ334" s="995"/>
      <c r="AK334" s="995"/>
      <c r="AL334" s="995"/>
      <c r="AM334" s="995"/>
      <c r="AN334" s="995"/>
      <c r="AO334" s="995"/>
      <c r="AP334" s="995"/>
      <c r="AQ334" s="995"/>
      <c r="AR334" s="995"/>
      <c r="AS334" s="995"/>
      <c r="AT334" s="1009"/>
    </row>
    <row r="335" spans="2:46" ht="18" customHeight="1">
      <c r="B335" s="964"/>
      <c r="C335" s="971"/>
      <c r="D335" s="971"/>
      <c r="E335" s="701"/>
      <c r="F335" s="703"/>
      <c r="G335" s="978"/>
      <c r="H335" s="979"/>
      <c r="I335" s="701"/>
      <c r="J335" s="703"/>
      <c r="K335" s="701"/>
      <c r="L335" s="703"/>
      <c r="M335" s="701"/>
      <c r="N335" s="703"/>
      <c r="O335" s="701"/>
      <c r="P335" s="702"/>
      <c r="Q335" s="703"/>
      <c r="R335" s="560" t="str">
        <f t="shared" si="93"/>
        <v/>
      </c>
      <c r="S335" s="560"/>
      <c r="T335" s="560"/>
      <c r="U335" s="973" t="str">
        <f t="shared" si="94"/>
        <v/>
      </c>
      <c r="V335" s="974"/>
      <c r="W335" s="975"/>
      <c r="X335" s="541"/>
      <c r="Y335" s="541"/>
      <c r="Z335" s="701"/>
      <c r="AA335" s="702"/>
      <c r="AB335" s="703"/>
      <c r="AC335" s="560" t="str">
        <f t="shared" si="95"/>
        <v/>
      </c>
      <c r="AD335" s="560"/>
      <c r="AE335" s="560"/>
      <c r="AF335" s="560" t="str">
        <f t="shared" si="89"/>
        <v/>
      </c>
      <c r="AG335" s="560"/>
      <c r="AH335" s="560"/>
      <c r="AI335" s="995"/>
      <c r="AJ335" s="995"/>
      <c r="AK335" s="995"/>
      <c r="AL335" s="995"/>
      <c r="AM335" s="995"/>
      <c r="AN335" s="995"/>
      <c r="AO335" s="995"/>
      <c r="AP335" s="995"/>
      <c r="AQ335" s="995"/>
      <c r="AR335" s="995"/>
      <c r="AS335" s="995"/>
      <c r="AT335" s="1009"/>
    </row>
    <row r="336" spans="2:46" ht="18" customHeight="1">
      <c r="B336" s="964"/>
      <c r="C336" s="971"/>
      <c r="D336" s="971"/>
      <c r="E336" s="701"/>
      <c r="F336" s="703"/>
      <c r="G336" s="978"/>
      <c r="H336" s="979"/>
      <c r="I336" s="701"/>
      <c r="J336" s="703"/>
      <c r="K336" s="701"/>
      <c r="L336" s="703"/>
      <c r="M336" s="701"/>
      <c r="N336" s="703"/>
      <c r="O336" s="701"/>
      <c r="P336" s="702"/>
      <c r="Q336" s="703"/>
      <c r="R336" s="560" t="str">
        <f t="shared" si="93"/>
        <v/>
      </c>
      <c r="S336" s="560"/>
      <c r="T336" s="560"/>
      <c r="U336" s="973" t="str">
        <f t="shared" si="94"/>
        <v/>
      </c>
      <c r="V336" s="974"/>
      <c r="W336" s="975"/>
      <c r="X336" s="541"/>
      <c r="Y336" s="541"/>
      <c r="Z336" s="701"/>
      <c r="AA336" s="702"/>
      <c r="AB336" s="703"/>
      <c r="AC336" s="560" t="str">
        <f t="shared" si="95"/>
        <v/>
      </c>
      <c r="AD336" s="560"/>
      <c r="AE336" s="560"/>
      <c r="AF336" s="560" t="str">
        <f t="shared" si="89"/>
        <v/>
      </c>
      <c r="AG336" s="560"/>
      <c r="AH336" s="560"/>
      <c r="AI336" s="995"/>
      <c r="AJ336" s="995"/>
      <c r="AK336" s="995"/>
      <c r="AL336" s="995"/>
      <c r="AM336" s="995"/>
      <c r="AN336" s="995"/>
      <c r="AO336" s="995"/>
      <c r="AP336" s="995"/>
      <c r="AQ336" s="995"/>
      <c r="AR336" s="995"/>
      <c r="AS336" s="995"/>
      <c r="AT336" s="1009"/>
    </row>
    <row r="337" spans="2:46" ht="18" customHeight="1">
      <c r="B337" s="964"/>
      <c r="C337" s="971"/>
      <c r="D337" s="971"/>
      <c r="E337" s="701"/>
      <c r="F337" s="703"/>
      <c r="G337" s="978"/>
      <c r="H337" s="979"/>
      <c r="I337" s="701"/>
      <c r="J337" s="703"/>
      <c r="K337" s="701"/>
      <c r="L337" s="703"/>
      <c r="M337" s="701"/>
      <c r="N337" s="703"/>
      <c r="O337" s="701"/>
      <c r="P337" s="702"/>
      <c r="Q337" s="703"/>
      <c r="R337" s="560" t="str">
        <f t="shared" si="93"/>
        <v/>
      </c>
      <c r="S337" s="560"/>
      <c r="T337" s="560"/>
      <c r="U337" s="973" t="str">
        <f t="shared" si="94"/>
        <v/>
      </c>
      <c r="V337" s="974"/>
      <c r="W337" s="975"/>
      <c r="X337" s="541"/>
      <c r="Y337" s="541"/>
      <c r="Z337" s="701"/>
      <c r="AA337" s="702"/>
      <c r="AB337" s="703"/>
      <c r="AC337" s="560" t="str">
        <f t="shared" si="95"/>
        <v/>
      </c>
      <c r="AD337" s="560"/>
      <c r="AE337" s="560"/>
      <c r="AF337" s="560" t="str">
        <f t="shared" si="89"/>
        <v/>
      </c>
      <c r="AG337" s="560"/>
      <c r="AH337" s="560"/>
      <c r="AI337" s="995"/>
      <c r="AJ337" s="995"/>
      <c r="AK337" s="995"/>
      <c r="AL337" s="995"/>
      <c r="AM337" s="995"/>
      <c r="AN337" s="995"/>
      <c r="AO337" s="995"/>
      <c r="AP337" s="995"/>
      <c r="AQ337" s="995"/>
      <c r="AR337" s="995"/>
      <c r="AS337" s="995"/>
      <c r="AT337" s="1009"/>
    </row>
    <row r="338" spans="2:46" ht="18" customHeight="1">
      <c r="B338" s="964"/>
      <c r="C338" s="971"/>
      <c r="D338" s="971"/>
      <c r="E338" s="701"/>
      <c r="F338" s="703"/>
      <c r="G338" s="978"/>
      <c r="H338" s="979"/>
      <c r="I338" s="701"/>
      <c r="J338" s="703"/>
      <c r="K338" s="701"/>
      <c r="L338" s="703"/>
      <c r="M338" s="701"/>
      <c r="N338" s="703"/>
      <c r="O338" s="701"/>
      <c r="P338" s="702"/>
      <c r="Q338" s="703"/>
      <c r="R338" s="560" t="str">
        <f t="shared" si="93"/>
        <v/>
      </c>
      <c r="S338" s="560"/>
      <c r="T338" s="560"/>
      <c r="U338" s="973" t="str">
        <f t="shared" si="94"/>
        <v/>
      </c>
      <c r="V338" s="974"/>
      <c r="W338" s="975"/>
      <c r="X338" s="541"/>
      <c r="Y338" s="541"/>
      <c r="Z338" s="701"/>
      <c r="AA338" s="702"/>
      <c r="AB338" s="703"/>
      <c r="AC338" s="560" t="str">
        <f t="shared" si="95"/>
        <v/>
      </c>
      <c r="AD338" s="560"/>
      <c r="AE338" s="560"/>
      <c r="AF338" s="560" t="str">
        <f t="shared" si="89"/>
        <v/>
      </c>
      <c r="AG338" s="560"/>
      <c r="AH338" s="560"/>
      <c r="AI338" s="995"/>
      <c r="AJ338" s="995"/>
      <c r="AK338" s="995"/>
      <c r="AL338" s="995"/>
      <c r="AM338" s="995"/>
      <c r="AN338" s="995"/>
      <c r="AO338" s="995"/>
      <c r="AP338" s="995"/>
      <c r="AQ338" s="995"/>
      <c r="AR338" s="995"/>
      <c r="AS338" s="995"/>
      <c r="AT338" s="1009"/>
    </row>
    <row r="339" spans="2:46" ht="18" customHeight="1">
      <c r="B339" s="964"/>
      <c r="C339" s="971"/>
      <c r="D339" s="971"/>
      <c r="E339" s="701"/>
      <c r="F339" s="703"/>
      <c r="G339" s="978"/>
      <c r="H339" s="979"/>
      <c r="I339" s="701"/>
      <c r="J339" s="703"/>
      <c r="K339" s="701"/>
      <c r="L339" s="703"/>
      <c r="M339" s="701"/>
      <c r="N339" s="703"/>
      <c r="O339" s="701"/>
      <c r="P339" s="702"/>
      <c r="Q339" s="703"/>
      <c r="R339" s="560" t="str">
        <f t="shared" si="93"/>
        <v/>
      </c>
      <c r="S339" s="560"/>
      <c r="T339" s="560"/>
      <c r="U339" s="973" t="str">
        <f t="shared" si="94"/>
        <v/>
      </c>
      <c r="V339" s="974"/>
      <c r="W339" s="975"/>
      <c r="X339" s="541"/>
      <c r="Y339" s="541"/>
      <c r="Z339" s="701"/>
      <c r="AA339" s="702"/>
      <c r="AB339" s="703"/>
      <c r="AC339" s="560" t="str">
        <f t="shared" si="95"/>
        <v/>
      </c>
      <c r="AD339" s="560"/>
      <c r="AE339" s="560"/>
      <c r="AF339" s="560" t="str">
        <f t="shared" si="89"/>
        <v/>
      </c>
      <c r="AG339" s="560"/>
      <c r="AH339" s="560"/>
      <c r="AI339" s="995"/>
      <c r="AJ339" s="995"/>
      <c r="AK339" s="995"/>
      <c r="AL339" s="995"/>
      <c r="AM339" s="995"/>
      <c r="AN339" s="995"/>
      <c r="AO339" s="995"/>
      <c r="AP339" s="995"/>
      <c r="AQ339" s="995"/>
      <c r="AR339" s="995"/>
      <c r="AS339" s="995"/>
      <c r="AT339" s="1009"/>
    </row>
    <row r="340" spans="2:46" ht="18" customHeight="1">
      <c r="B340" s="964"/>
      <c r="C340" s="971"/>
      <c r="D340" s="971"/>
      <c r="E340" s="701"/>
      <c r="F340" s="703"/>
      <c r="G340" s="978"/>
      <c r="H340" s="979"/>
      <c r="I340" s="701"/>
      <c r="J340" s="703"/>
      <c r="K340" s="701"/>
      <c r="L340" s="703"/>
      <c r="M340" s="701"/>
      <c r="N340" s="703"/>
      <c r="O340" s="701"/>
      <c r="P340" s="702"/>
      <c r="Q340" s="703"/>
      <c r="R340" s="560" t="str">
        <f t="shared" si="93"/>
        <v/>
      </c>
      <c r="S340" s="560"/>
      <c r="T340" s="560"/>
      <c r="U340" s="973" t="str">
        <f t="shared" si="94"/>
        <v/>
      </c>
      <c r="V340" s="974"/>
      <c r="W340" s="975"/>
      <c r="X340" s="541"/>
      <c r="Y340" s="541"/>
      <c r="Z340" s="701"/>
      <c r="AA340" s="702"/>
      <c r="AB340" s="703"/>
      <c r="AC340" s="560" t="str">
        <f t="shared" si="95"/>
        <v/>
      </c>
      <c r="AD340" s="560"/>
      <c r="AE340" s="560"/>
      <c r="AF340" s="560" t="str">
        <f t="shared" si="89"/>
        <v/>
      </c>
      <c r="AG340" s="560"/>
      <c r="AH340" s="560"/>
      <c r="AI340" s="995"/>
      <c r="AJ340" s="995"/>
      <c r="AK340" s="995"/>
      <c r="AL340" s="995"/>
      <c r="AM340" s="995"/>
      <c r="AN340" s="995"/>
      <c r="AO340" s="995"/>
      <c r="AP340" s="995"/>
      <c r="AQ340" s="995"/>
      <c r="AR340" s="995"/>
      <c r="AS340" s="995"/>
      <c r="AT340" s="1009"/>
    </row>
    <row r="341" spans="2:46" ht="18" customHeight="1">
      <c r="B341" s="964"/>
      <c r="C341" s="971"/>
      <c r="D341" s="971"/>
      <c r="E341" s="701"/>
      <c r="F341" s="703"/>
      <c r="G341" s="978"/>
      <c r="H341" s="979"/>
      <c r="I341" s="701"/>
      <c r="J341" s="703"/>
      <c r="K341" s="701"/>
      <c r="L341" s="703"/>
      <c r="M341" s="701"/>
      <c r="N341" s="703"/>
      <c r="O341" s="701"/>
      <c r="P341" s="702"/>
      <c r="Q341" s="703"/>
      <c r="R341" s="560" t="str">
        <f t="shared" si="93"/>
        <v/>
      </c>
      <c r="S341" s="560"/>
      <c r="T341" s="560"/>
      <c r="U341" s="973" t="str">
        <f t="shared" si="94"/>
        <v/>
      </c>
      <c r="V341" s="974"/>
      <c r="W341" s="975"/>
      <c r="X341" s="541"/>
      <c r="Y341" s="541"/>
      <c r="Z341" s="701"/>
      <c r="AA341" s="702"/>
      <c r="AB341" s="703"/>
      <c r="AC341" s="560" t="str">
        <f t="shared" si="95"/>
        <v/>
      </c>
      <c r="AD341" s="560"/>
      <c r="AE341" s="560"/>
      <c r="AF341" s="560" t="str">
        <f t="shared" si="89"/>
        <v/>
      </c>
      <c r="AG341" s="560"/>
      <c r="AH341" s="560"/>
      <c r="AI341" s="995"/>
      <c r="AJ341" s="995"/>
      <c r="AK341" s="995"/>
      <c r="AL341" s="995"/>
      <c r="AM341" s="995"/>
      <c r="AN341" s="995"/>
      <c r="AO341" s="995"/>
      <c r="AP341" s="995"/>
      <c r="AQ341" s="995"/>
      <c r="AR341" s="995"/>
      <c r="AS341" s="995"/>
      <c r="AT341" s="1009"/>
    </row>
    <row r="342" spans="2:46" ht="18" customHeight="1">
      <c r="B342" s="964"/>
      <c r="C342" s="971"/>
      <c r="D342" s="971"/>
      <c r="E342" s="701"/>
      <c r="F342" s="703"/>
      <c r="G342" s="978"/>
      <c r="H342" s="979"/>
      <c r="I342" s="701"/>
      <c r="J342" s="703"/>
      <c r="K342" s="701"/>
      <c r="L342" s="703"/>
      <c r="M342" s="701"/>
      <c r="N342" s="703"/>
      <c r="O342" s="701"/>
      <c r="P342" s="702"/>
      <c r="Q342" s="703"/>
      <c r="R342" s="560" t="str">
        <f t="shared" si="93"/>
        <v/>
      </c>
      <c r="S342" s="560"/>
      <c r="T342" s="560"/>
      <c r="U342" s="973" t="str">
        <f t="shared" si="94"/>
        <v/>
      </c>
      <c r="V342" s="974"/>
      <c r="W342" s="975"/>
      <c r="X342" s="541"/>
      <c r="Y342" s="541"/>
      <c r="Z342" s="701"/>
      <c r="AA342" s="702"/>
      <c r="AB342" s="703"/>
      <c r="AC342" s="560" t="str">
        <f t="shared" si="95"/>
        <v/>
      </c>
      <c r="AD342" s="560"/>
      <c r="AE342" s="560"/>
      <c r="AF342" s="560" t="str">
        <f t="shared" si="89"/>
        <v/>
      </c>
      <c r="AG342" s="560"/>
      <c r="AH342" s="560"/>
      <c r="AI342" s="995"/>
      <c r="AJ342" s="995"/>
      <c r="AK342" s="995"/>
      <c r="AL342" s="995"/>
      <c r="AM342" s="995"/>
      <c r="AN342" s="995"/>
      <c r="AO342" s="995"/>
      <c r="AP342" s="995"/>
      <c r="AQ342" s="995"/>
      <c r="AR342" s="995"/>
      <c r="AS342" s="995"/>
      <c r="AT342" s="1009"/>
    </row>
    <row r="343" spans="2:46" ht="18" customHeight="1">
      <c r="B343" s="964"/>
      <c r="C343" s="971"/>
      <c r="D343" s="971"/>
      <c r="E343" s="701"/>
      <c r="F343" s="703"/>
      <c r="G343" s="978"/>
      <c r="H343" s="979"/>
      <c r="I343" s="701"/>
      <c r="J343" s="703"/>
      <c r="K343" s="701"/>
      <c r="L343" s="703"/>
      <c r="M343" s="701"/>
      <c r="N343" s="703"/>
      <c r="O343" s="701"/>
      <c r="P343" s="702"/>
      <c r="Q343" s="703"/>
      <c r="R343" s="560" t="str">
        <f t="shared" si="93"/>
        <v/>
      </c>
      <c r="S343" s="560"/>
      <c r="T343" s="560"/>
      <c r="U343" s="973" t="str">
        <f t="shared" si="94"/>
        <v/>
      </c>
      <c r="V343" s="974"/>
      <c r="W343" s="975"/>
      <c r="X343" s="541"/>
      <c r="Y343" s="541"/>
      <c r="Z343" s="701"/>
      <c r="AA343" s="702"/>
      <c r="AB343" s="703"/>
      <c r="AC343" s="560" t="str">
        <f t="shared" si="95"/>
        <v/>
      </c>
      <c r="AD343" s="560"/>
      <c r="AE343" s="560"/>
      <c r="AF343" s="560" t="str">
        <f t="shared" si="89"/>
        <v/>
      </c>
      <c r="AG343" s="560"/>
      <c r="AH343" s="560"/>
      <c r="AI343" s="995"/>
      <c r="AJ343" s="995"/>
      <c r="AK343" s="995"/>
      <c r="AL343" s="995"/>
      <c r="AM343" s="995"/>
      <c r="AN343" s="995"/>
      <c r="AO343" s="995"/>
      <c r="AP343" s="995"/>
      <c r="AQ343" s="995"/>
      <c r="AR343" s="995"/>
      <c r="AS343" s="995"/>
      <c r="AT343" s="1009"/>
    </row>
    <row r="344" spans="2:46" ht="18" customHeight="1">
      <c r="B344" s="964"/>
      <c r="C344" s="971"/>
      <c r="D344" s="971"/>
      <c r="E344" s="701"/>
      <c r="F344" s="703"/>
      <c r="G344" s="978"/>
      <c r="H344" s="979"/>
      <c r="I344" s="701"/>
      <c r="J344" s="703"/>
      <c r="K344" s="701"/>
      <c r="L344" s="703"/>
      <c r="M344" s="701"/>
      <c r="N344" s="703"/>
      <c r="O344" s="701"/>
      <c r="P344" s="702"/>
      <c r="Q344" s="703"/>
      <c r="R344" s="560" t="str">
        <f t="shared" si="93"/>
        <v/>
      </c>
      <c r="S344" s="560"/>
      <c r="T344" s="560"/>
      <c r="U344" s="973" t="str">
        <f t="shared" si="94"/>
        <v/>
      </c>
      <c r="V344" s="974"/>
      <c r="W344" s="975"/>
      <c r="X344" s="541"/>
      <c r="Y344" s="541"/>
      <c r="Z344" s="701"/>
      <c r="AA344" s="702"/>
      <c r="AB344" s="703"/>
      <c r="AC344" s="560" t="str">
        <f t="shared" si="95"/>
        <v/>
      </c>
      <c r="AD344" s="560"/>
      <c r="AE344" s="560"/>
      <c r="AF344" s="560" t="str">
        <f t="shared" si="89"/>
        <v/>
      </c>
      <c r="AG344" s="560"/>
      <c r="AH344" s="560"/>
      <c r="AI344" s="995"/>
      <c r="AJ344" s="995"/>
      <c r="AK344" s="995"/>
      <c r="AL344" s="995"/>
      <c r="AM344" s="995"/>
      <c r="AN344" s="995"/>
      <c r="AO344" s="995"/>
      <c r="AP344" s="995"/>
      <c r="AQ344" s="995"/>
      <c r="AR344" s="995"/>
      <c r="AS344" s="995"/>
      <c r="AT344" s="1009"/>
    </row>
    <row r="345" spans="2:46" ht="18" customHeight="1">
      <c r="B345" s="964"/>
      <c r="C345" s="971"/>
      <c r="D345" s="971"/>
      <c r="E345" s="701"/>
      <c r="F345" s="703"/>
      <c r="G345" s="978"/>
      <c r="H345" s="979"/>
      <c r="I345" s="701"/>
      <c r="J345" s="703"/>
      <c r="K345" s="701"/>
      <c r="L345" s="703"/>
      <c r="M345" s="701"/>
      <c r="N345" s="703"/>
      <c r="O345" s="701"/>
      <c r="P345" s="702"/>
      <c r="Q345" s="703"/>
      <c r="R345" s="560" t="str">
        <f t="shared" si="93"/>
        <v/>
      </c>
      <c r="S345" s="560"/>
      <c r="T345" s="560"/>
      <c r="U345" s="973" t="str">
        <f t="shared" si="94"/>
        <v/>
      </c>
      <c r="V345" s="974"/>
      <c r="W345" s="975"/>
      <c r="X345" s="541"/>
      <c r="Y345" s="541"/>
      <c r="Z345" s="701"/>
      <c r="AA345" s="702"/>
      <c r="AB345" s="703"/>
      <c r="AC345" s="560" t="str">
        <f t="shared" si="95"/>
        <v/>
      </c>
      <c r="AD345" s="560"/>
      <c r="AE345" s="560"/>
      <c r="AF345" s="560" t="str">
        <f t="shared" si="89"/>
        <v/>
      </c>
      <c r="AG345" s="560"/>
      <c r="AH345" s="560"/>
      <c r="AI345" s="995"/>
      <c r="AJ345" s="995"/>
      <c r="AK345" s="995"/>
      <c r="AL345" s="995"/>
      <c r="AM345" s="995"/>
      <c r="AN345" s="995"/>
      <c r="AO345" s="995"/>
      <c r="AP345" s="995"/>
      <c r="AQ345" s="995"/>
      <c r="AR345" s="995"/>
      <c r="AS345" s="995"/>
      <c r="AT345" s="1009"/>
    </row>
    <row r="346" spans="2:46" ht="18" customHeight="1">
      <c r="B346" s="964"/>
      <c r="C346" s="971"/>
      <c r="D346" s="971"/>
      <c r="E346" s="701"/>
      <c r="F346" s="703"/>
      <c r="G346" s="978"/>
      <c r="H346" s="979"/>
      <c r="I346" s="701"/>
      <c r="J346" s="703"/>
      <c r="K346" s="701"/>
      <c r="L346" s="703"/>
      <c r="M346" s="701"/>
      <c r="N346" s="703"/>
      <c r="O346" s="701"/>
      <c r="P346" s="702"/>
      <c r="Q346" s="703"/>
      <c r="R346" s="560" t="str">
        <f t="shared" si="93"/>
        <v/>
      </c>
      <c r="S346" s="560"/>
      <c r="T346" s="560"/>
      <c r="U346" s="973" t="str">
        <f t="shared" si="94"/>
        <v/>
      </c>
      <c r="V346" s="974"/>
      <c r="W346" s="975"/>
      <c r="X346" s="541"/>
      <c r="Y346" s="541"/>
      <c r="Z346" s="701"/>
      <c r="AA346" s="702"/>
      <c r="AB346" s="703"/>
      <c r="AC346" s="560" t="str">
        <f t="shared" si="95"/>
        <v/>
      </c>
      <c r="AD346" s="560"/>
      <c r="AE346" s="560"/>
      <c r="AF346" s="560" t="str">
        <f t="shared" si="89"/>
        <v/>
      </c>
      <c r="AG346" s="560"/>
      <c r="AH346" s="560"/>
      <c r="AI346" s="995"/>
      <c r="AJ346" s="995"/>
      <c r="AK346" s="995"/>
      <c r="AL346" s="995"/>
      <c r="AM346" s="995"/>
      <c r="AN346" s="995"/>
      <c r="AO346" s="995"/>
      <c r="AP346" s="995"/>
      <c r="AQ346" s="995"/>
      <c r="AR346" s="995"/>
      <c r="AS346" s="995"/>
      <c r="AT346" s="1009"/>
    </row>
    <row r="347" spans="2:46" ht="18" customHeight="1">
      <c r="B347" s="964"/>
      <c r="C347" s="971"/>
      <c r="D347" s="971"/>
      <c r="E347" s="701"/>
      <c r="F347" s="703"/>
      <c r="G347" s="978"/>
      <c r="H347" s="979"/>
      <c r="I347" s="701"/>
      <c r="J347" s="703"/>
      <c r="K347" s="701"/>
      <c r="L347" s="703"/>
      <c r="M347" s="701"/>
      <c r="N347" s="703"/>
      <c r="O347" s="701"/>
      <c r="P347" s="702"/>
      <c r="Q347" s="703"/>
      <c r="R347" s="560" t="str">
        <f t="shared" si="93"/>
        <v/>
      </c>
      <c r="S347" s="560"/>
      <c r="T347" s="560"/>
      <c r="U347" s="973" t="str">
        <f t="shared" si="94"/>
        <v/>
      </c>
      <c r="V347" s="974"/>
      <c r="W347" s="975"/>
      <c r="X347" s="541"/>
      <c r="Y347" s="541"/>
      <c r="Z347" s="701"/>
      <c r="AA347" s="702"/>
      <c r="AB347" s="703"/>
      <c r="AC347" s="560" t="str">
        <f t="shared" si="95"/>
        <v/>
      </c>
      <c r="AD347" s="560"/>
      <c r="AE347" s="560"/>
      <c r="AF347" s="560" t="str">
        <f t="shared" si="89"/>
        <v/>
      </c>
      <c r="AG347" s="560"/>
      <c r="AH347" s="560"/>
      <c r="AI347" s="995"/>
      <c r="AJ347" s="995"/>
      <c r="AK347" s="995"/>
      <c r="AL347" s="995"/>
      <c r="AM347" s="995"/>
      <c r="AN347" s="995"/>
      <c r="AO347" s="995"/>
      <c r="AP347" s="995"/>
      <c r="AQ347" s="995"/>
      <c r="AR347" s="995"/>
      <c r="AS347" s="995"/>
      <c r="AT347" s="1009"/>
    </row>
    <row r="348" spans="2:46" ht="18" customHeight="1">
      <c r="B348" s="964"/>
      <c r="C348" s="971"/>
      <c r="D348" s="971"/>
      <c r="E348" s="701"/>
      <c r="F348" s="703"/>
      <c r="G348" s="978"/>
      <c r="H348" s="979"/>
      <c r="I348" s="701"/>
      <c r="J348" s="703"/>
      <c r="K348" s="701"/>
      <c r="L348" s="703"/>
      <c r="M348" s="701"/>
      <c r="N348" s="703"/>
      <c r="O348" s="701"/>
      <c r="P348" s="702"/>
      <c r="Q348" s="703"/>
      <c r="R348" s="560" t="str">
        <f t="shared" si="93"/>
        <v/>
      </c>
      <c r="S348" s="560"/>
      <c r="T348" s="560"/>
      <c r="U348" s="973" t="str">
        <f t="shared" si="94"/>
        <v/>
      </c>
      <c r="V348" s="974"/>
      <c r="W348" s="975"/>
      <c r="X348" s="541"/>
      <c r="Y348" s="541"/>
      <c r="Z348" s="701"/>
      <c r="AA348" s="702"/>
      <c r="AB348" s="703"/>
      <c r="AC348" s="560" t="str">
        <f t="shared" si="95"/>
        <v/>
      </c>
      <c r="AD348" s="560"/>
      <c r="AE348" s="560"/>
      <c r="AF348" s="560" t="str">
        <f t="shared" si="89"/>
        <v/>
      </c>
      <c r="AG348" s="560"/>
      <c r="AH348" s="560"/>
      <c r="AI348" s="995"/>
      <c r="AJ348" s="995"/>
      <c r="AK348" s="995"/>
      <c r="AL348" s="995"/>
      <c r="AM348" s="995"/>
      <c r="AN348" s="995"/>
      <c r="AO348" s="995"/>
      <c r="AP348" s="995"/>
      <c r="AQ348" s="995"/>
      <c r="AR348" s="995"/>
      <c r="AS348" s="995"/>
      <c r="AT348" s="1009"/>
    </row>
    <row r="349" spans="2:46" ht="18" customHeight="1">
      <c r="B349" s="964"/>
      <c r="C349" s="971"/>
      <c r="D349" s="971"/>
      <c r="E349" s="701"/>
      <c r="F349" s="703"/>
      <c r="G349" s="978"/>
      <c r="H349" s="979"/>
      <c r="I349" s="701"/>
      <c r="J349" s="703"/>
      <c r="K349" s="701"/>
      <c r="L349" s="703"/>
      <c r="M349" s="701"/>
      <c r="N349" s="703"/>
      <c r="O349" s="701"/>
      <c r="P349" s="702"/>
      <c r="Q349" s="703"/>
      <c r="R349" s="560" t="str">
        <f t="shared" si="93"/>
        <v/>
      </c>
      <c r="S349" s="560"/>
      <c r="T349" s="560"/>
      <c r="U349" s="973" t="str">
        <f t="shared" si="94"/>
        <v/>
      </c>
      <c r="V349" s="974"/>
      <c r="W349" s="975"/>
      <c r="X349" s="541"/>
      <c r="Y349" s="541"/>
      <c r="Z349" s="701"/>
      <c r="AA349" s="702"/>
      <c r="AB349" s="703"/>
      <c r="AC349" s="560" t="str">
        <f t="shared" si="95"/>
        <v/>
      </c>
      <c r="AD349" s="560"/>
      <c r="AE349" s="560"/>
      <c r="AF349" s="560" t="str">
        <f t="shared" si="89"/>
        <v/>
      </c>
      <c r="AG349" s="560"/>
      <c r="AH349" s="560"/>
      <c r="AI349" s="995"/>
      <c r="AJ349" s="995"/>
      <c r="AK349" s="995"/>
      <c r="AL349" s="995"/>
      <c r="AM349" s="995"/>
      <c r="AN349" s="995"/>
      <c r="AO349" s="995"/>
      <c r="AP349" s="995"/>
      <c r="AQ349" s="995"/>
      <c r="AR349" s="995"/>
      <c r="AS349" s="995"/>
      <c r="AT349" s="1009"/>
    </row>
    <row r="350" spans="2:46" ht="18" customHeight="1">
      <c r="B350" s="964"/>
      <c r="C350" s="971"/>
      <c r="D350" s="971"/>
      <c r="E350" s="701"/>
      <c r="F350" s="703"/>
      <c r="G350" s="978"/>
      <c r="H350" s="979"/>
      <c r="I350" s="701"/>
      <c r="J350" s="703"/>
      <c r="K350" s="701"/>
      <c r="L350" s="703"/>
      <c r="M350" s="701"/>
      <c r="N350" s="703"/>
      <c r="O350" s="701"/>
      <c r="P350" s="702"/>
      <c r="Q350" s="703"/>
      <c r="R350" s="560" t="str">
        <f t="shared" si="93"/>
        <v/>
      </c>
      <c r="S350" s="560"/>
      <c r="T350" s="560"/>
      <c r="U350" s="973" t="str">
        <f t="shared" si="94"/>
        <v/>
      </c>
      <c r="V350" s="974"/>
      <c r="W350" s="975"/>
      <c r="X350" s="541"/>
      <c r="Y350" s="541"/>
      <c r="Z350" s="701"/>
      <c r="AA350" s="702"/>
      <c r="AB350" s="703"/>
      <c r="AC350" s="560" t="str">
        <f t="shared" si="95"/>
        <v/>
      </c>
      <c r="AD350" s="560"/>
      <c r="AE350" s="560"/>
      <c r="AF350" s="560" t="str">
        <f t="shared" si="89"/>
        <v/>
      </c>
      <c r="AG350" s="560"/>
      <c r="AH350" s="560"/>
      <c r="AI350" s="995"/>
      <c r="AJ350" s="995"/>
      <c r="AK350" s="995"/>
      <c r="AL350" s="995"/>
      <c r="AM350" s="995"/>
      <c r="AN350" s="995"/>
      <c r="AO350" s="995"/>
      <c r="AP350" s="995"/>
      <c r="AQ350" s="995"/>
      <c r="AR350" s="995"/>
      <c r="AS350" s="995"/>
      <c r="AT350" s="1009"/>
    </row>
    <row r="351" spans="2:46" ht="18" customHeight="1">
      <c r="B351" s="964"/>
      <c r="C351" s="971"/>
      <c r="D351" s="971"/>
      <c r="E351" s="701"/>
      <c r="F351" s="703"/>
      <c r="G351" s="978"/>
      <c r="H351" s="979"/>
      <c r="I351" s="701"/>
      <c r="J351" s="703"/>
      <c r="K351" s="701"/>
      <c r="L351" s="703"/>
      <c r="M351" s="701"/>
      <c r="N351" s="703"/>
      <c r="O351" s="701"/>
      <c r="P351" s="702"/>
      <c r="Q351" s="703"/>
      <c r="R351" s="560" t="str">
        <f t="shared" si="93"/>
        <v/>
      </c>
      <c r="S351" s="560"/>
      <c r="T351" s="560"/>
      <c r="U351" s="973" t="str">
        <f t="shared" si="94"/>
        <v/>
      </c>
      <c r="V351" s="974"/>
      <c r="W351" s="975"/>
      <c r="X351" s="541"/>
      <c r="Y351" s="541"/>
      <c r="Z351" s="701"/>
      <c r="AA351" s="702"/>
      <c r="AB351" s="703"/>
      <c r="AC351" s="560" t="str">
        <f t="shared" si="95"/>
        <v/>
      </c>
      <c r="AD351" s="560"/>
      <c r="AE351" s="560"/>
      <c r="AF351" s="560" t="str">
        <f t="shared" si="89"/>
        <v/>
      </c>
      <c r="AG351" s="560"/>
      <c r="AH351" s="560"/>
      <c r="AI351" s="995"/>
      <c r="AJ351" s="995"/>
      <c r="AK351" s="995"/>
      <c r="AL351" s="995"/>
      <c r="AM351" s="995"/>
      <c r="AN351" s="995"/>
      <c r="AO351" s="995"/>
      <c r="AP351" s="995"/>
      <c r="AQ351" s="995"/>
      <c r="AR351" s="995"/>
      <c r="AS351" s="995"/>
      <c r="AT351" s="1009"/>
    </row>
    <row r="352" spans="2:46" ht="18" customHeight="1">
      <c r="B352" s="964"/>
      <c r="C352" s="683" t="s">
        <v>352</v>
      </c>
      <c r="D352" s="684"/>
      <c r="E352" s="984">
        <f>SUMIF(C252:D351,C352,E252:F351)</f>
        <v>0</v>
      </c>
      <c r="F352" s="985"/>
      <c r="G352" s="982" t="str">
        <f>IFERROR(AVERAGEIF(C$252:D$351,C352,G$252:H$351),"")</f>
        <v/>
      </c>
      <c r="H352" s="983"/>
      <c r="I352" s="984" t="str">
        <f>IFERROR(AVERAGEIF(C$252:D$351,C352,I$252:J$351),"")</f>
        <v/>
      </c>
      <c r="J352" s="985"/>
      <c r="K352" s="984" t="str">
        <f>IFERROR(AVERAGEIF(C$252:D$351,C352,K$252:L$351),"")</f>
        <v/>
      </c>
      <c r="L352" s="985"/>
      <c r="M352" s="984" t="str">
        <f>IFERROR(AVERAGEIF(C$252:D$351,C352,M$252:N$351),"")</f>
        <v/>
      </c>
      <c r="N352" s="985"/>
      <c r="O352" s="984">
        <f>SUMIF(C252:D351,C352,O252:Q351)</f>
        <v>0</v>
      </c>
      <c r="P352" s="993"/>
      <c r="Q352" s="985"/>
      <c r="R352" s="560" t="str">
        <f>IF($E352=0,"",IF($O352=0,"",ROUND(($O352-$E352)/$E352*100,1)))</f>
        <v/>
      </c>
      <c r="S352" s="560"/>
      <c r="T352" s="560"/>
      <c r="U352" s="973" t="str">
        <f t="shared" si="94"/>
        <v/>
      </c>
      <c r="V352" s="974"/>
      <c r="W352" s="975"/>
      <c r="X352" s="666" t="str">
        <f>IFERROR(AVERAGEIF(C$252:D$351,C352,X$252:Y$351),"")</f>
        <v/>
      </c>
      <c r="Y352" s="666"/>
      <c r="Z352" s="984">
        <f>SUMIF(C$252:D$351,C352,Z$252:AB$351)</f>
        <v>0</v>
      </c>
      <c r="AA352" s="993"/>
      <c r="AB352" s="985"/>
      <c r="AC352" s="560" t="str">
        <f>IF($E352=0,"",IF($Z352=0,"",ROUND(($Z352-$E352)/$E352*100,1)))</f>
        <v/>
      </c>
      <c r="AD352" s="560"/>
      <c r="AE352" s="560"/>
      <c r="AF352" s="999" t="str">
        <f>IF(G352="","",IF(AC352="","",ROUND(100*(AC352+G352)/(100+AC352),1)))</f>
        <v/>
      </c>
      <c r="AG352" s="999"/>
      <c r="AH352" s="999"/>
      <c r="AI352" s="916" t="s">
        <v>338</v>
      </c>
      <c r="AJ352" s="976"/>
      <c r="AK352" s="977"/>
      <c r="AL352" s="984" t="str">
        <f>IF(AL252="","",AL252)</f>
        <v/>
      </c>
      <c r="AM352" s="993"/>
      <c r="AN352" s="985"/>
      <c r="AO352" s="984" t="str">
        <f t="shared" ref="AO352:AO359" si="96">IF(AO252="","",AO252)</f>
        <v/>
      </c>
      <c r="AP352" s="993"/>
      <c r="AQ352" s="985"/>
      <c r="AR352" s="984" t="str">
        <f t="shared" ref="AR352:AR359" si="97">IF(AR252="","",AR252)</f>
        <v/>
      </c>
      <c r="AS352" s="993"/>
      <c r="AT352" s="985"/>
    </row>
    <row r="353" spans="2:46" ht="18" customHeight="1">
      <c r="B353" s="964"/>
      <c r="C353" s="683" t="s">
        <v>345</v>
      </c>
      <c r="D353" s="684"/>
      <c r="E353" s="984">
        <f>SUMIF(C252:D351,C353,E252:F351)</f>
        <v>0</v>
      </c>
      <c r="F353" s="985"/>
      <c r="G353" s="982" t="str">
        <f t="shared" ref="G353:G359" si="98">IFERROR(AVERAGEIF(C$252:D$351,C353,G$252:H$351),"")</f>
        <v/>
      </c>
      <c r="H353" s="983"/>
      <c r="I353" s="984" t="str">
        <f t="shared" ref="I353:I359" si="99">IFERROR(AVERAGEIF(C$252:D$351,C353,I$252:J$351),"")</f>
        <v/>
      </c>
      <c r="J353" s="985"/>
      <c r="K353" s="984" t="str">
        <f t="shared" ref="K353:K359" si="100">IFERROR(AVERAGEIF(C$252:D$351,C353,K$252:L$351),"")</f>
        <v/>
      </c>
      <c r="L353" s="985"/>
      <c r="M353" s="984" t="str">
        <f t="shared" ref="M353:M359" si="101">IFERROR(AVERAGEIF(C$252:D$351,C353,M$252:N$351),"")</f>
        <v/>
      </c>
      <c r="N353" s="985"/>
      <c r="O353" s="984">
        <f>SUMIF(C252:D351,C353,O252:Q351)</f>
        <v>0</v>
      </c>
      <c r="P353" s="993"/>
      <c r="Q353" s="985"/>
      <c r="R353" s="560" t="str">
        <f t="shared" ref="R353:R358" si="102">IF($E353=0,"",IF($O353=0,"",ROUND(($O353-$E353)/$E353*100,1)))</f>
        <v/>
      </c>
      <c r="S353" s="560"/>
      <c r="T353" s="560"/>
      <c r="U353" s="973" t="str">
        <f t="shared" si="94"/>
        <v/>
      </c>
      <c r="V353" s="974"/>
      <c r="W353" s="975"/>
      <c r="X353" s="666" t="str">
        <f t="shared" ref="X353:X359" si="103">IFERROR(AVERAGEIF(C$252:D$351,C353,X$252:Y$351),"")</f>
        <v/>
      </c>
      <c r="Y353" s="666"/>
      <c r="Z353" s="984">
        <f t="shared" ref="Z353:Z359" si="104">SUMIF(C$252:D$351,C353,Z$252:AB$351)</f>
        <v>0</v>
      </c>
      <c r="AA353" s="993"/>
      <c r="AB353" s="985"/>
      <c r="AC353" s="560" t="str">
        <f t="shared" ref="AC353:AC358" si="105">IF($E353=0,"",IF($Z353=0,"",ROUND(($Z353-$E353)/$E353*100,1)))</f>
        <v/>
      </c>
      <c r="AD353" s="560"/>
      <c r="AE353" s="560"/>
      <c r="AF353" s="999" t="str">
        <f t="shared" si="89"/>
        <v/>
      </c>
      <c r="AG353" s="999"/>
      <c r="AH353" s="999"/>
      <c r="AI353" s="916" t="s">
        <v>252</v>
      </c>
      <c r="AJ353" s="976"/>
      <c r="AK353" s="977"/>
      <c r="AL353" s="984" t="str">
        <f t="shared" ref="AL353:AL359" si="106">IF(AL253="","",AL253)</f>
        <v/>
      </c>
      <c r="AM353" s="993"/>
      <c r="AN353" s="985"/>
      <c r="AO353" s="984" t="str">
        <f t="shared" si="96"/>
        <v/>
      </c>
      <c r="AP353" s="993"/>
      <c r="AQ353" s="985"/>
      <c r="AR353" s="984" t="str">
        <f t="shared" si="97"/>
        <v/>
      </c>
      <c r="AS353" s="993"/>
      <c r="AT353" s="985"/>
    </row>
    <row r="354" spans="2:46" ht="18" customHeight="1">
      <c r="B354" s="964"/>
      <c r="C354" s="683" t="s">
        <v>346</v>
      </c>
      <c r="D354" s="684"/>
      <c r="E354" s="984">
        <f>SUMIF(C252:D351,C354,E252:F351)</f>
        <v>0</v>
      </c>
      <c r="F354" s="985"/>
      <c r="G354" s="982" t="str">
        <f t="shared" si="98"/>
        <v/>
      </c>
      <c r="H354" s="983"/>
      <c r="I354" s="984" t="str">
        <f t="shared" si="99"/>
        <v/>
      </c>
      <c r="J354" s="985"/>
      <c r="K354" s="984" t="str">
        <f t="shared" si="100"/>
        <v/>
      </c>
      <c r="L354" s="985"/>
      <c r="M354" s="984" t="str">
        <f t="shared" si="101"/>
        <v/>
      </c>
      <c r="N354" s="985"/>
      <c r="O354" s="984">
        <f>SUMIF(C252:D351,C354,O252:Q351)</f>
        <v>0</v>
      </c>
      <c r="P354" s="993"/>
      <c r="Q354" s="985"/>
      <c r="R354" s="560" t="str">
        <f t="shared" si="102"/>
        <v/>
      </c>
      <c r="S354" s="560"/>
      <c r="T354" s="560"/>
      <c r="U354" s="973" t="str">
        <f t="shared" si="94"/>
        <v/>
      </c>
      <c r="V354" s="974"/>
      <c r="W354" s="975"/>
      <c r="X354" s="666" t="str">
        <f t="shared" si="103"/>
        <v/>
      </c>
      <c r="Y354" s="666"/>
      <c r="Z354" s="984">
        <f t="shared" si="104"/>
        <v>0</v>
      </c>
      <c r="AA354" s="993"/>
      <c r="AB354" s="985"/>
      <c r="AC354" s="560" t="str">
        <f t="shared" si="105"/>
        <v/>
      </c>
      <c r="AD354" s="560"/>
      <c r="AE354" s="560"/>
      <c r="AF354" s="999" t="str">
        <f t="shared" si="89"/>
        <v/>
      </c>
      <c r="AG354" s="999"/>
      <c r="AH354" s="999"/>
      <c r="AI354" s="916" t="s">
        <v>342</v>
      </c>
      <c r="AJ354" s="976"/>
      <c r="AK354" s="977"/>
      <c r="AL354" s="984" t="str">
        <f t="shared" si="106"/>
        <v/>
      </c>
      <c r="AM354" s="993"/>
      <c r="AN354" s="985"/>
      <c r="AO354" s="984" t="str">
        <f t="shared" si="96"/>
        <v/>
      </c>
      <c r="AP354" s="993"/>
      <c r="AQ354" s="985"/>
      <c r="AR354" s="984" t="str">
        <f t="shared" si="97"/>
        <v/>
      </c>
      <c r="AS354" s="993"/>
      <c r="AT354" s="985"/>
    </row>
    <row r="355" spans="2:46" ht="18" customHeight="1">
      <c r="B355" s="964"/>
      <c r="C355" s="665" t="s">
        <v>347</v>
      </c>
      <c r="D355" s="665"/>
      <c r="E355" s="984">
        <f>SUMIF(C252:D351,C355,E252:F351)</f>
        <v>0</v>
      </c>
      <c r="F355" s="985"/>
      <c r="G355" s="982" t="str">
        <f t="shared" si="98"/>
        <v/>
      </c>
      <c r="H355" s="983"/>
      <c r="I355" s="984" t="str">
        <f t="shared" si="99"/>
        <v/>
      </c>
      <c r="J355" s="985"/>
      <c r="K355" s="984" t="str">
        <f t="shared" si="100"/>
        <v/>
      </c>
      <c r="L355" s="985"/>
      <c r="M355" s="984" t="str">
        <f t="shared" si="101"/>
        <v/>
      </c>
      <c r="N355" s="985"/>
      <c r="O355" s="984">
        <f>SUMIF(C252:D351,C355,O252:Q351)</f>
        <v>0</v>
      </c>
      <c r="P355" s="993"/>
      <c r="Q355" s="985"/>
      <c r="R355" s="560" t="str">
        <f t="shared" si="102"/>
        <v/>
      </c>
      <c r="S355" s="560"/>
      <c r="T355" s="560"/>
      <c r="U355" s="973" t="str">
        <f t="shared" si="94"/>
        <v/>
      </c>
      <c r="V355" s="974"/>
      <c r="W355" s="975"/>
      <c r="X355" s="666" t="str">
        <f t="shared" si="103"/>
        <v/>
      </c>
      <c r="Y355" s="666"/>
      <c r="Z355" s="984">
        <f t="shared" si="104"/>
        <v>0</v>
      </c>
      <c r="AA355" s="993"/>
      <c r="AB355" s="985"/>
      <c r="AC355" s="560" t="str">
        <f t="shared" si="105"/>
        <v/>
      </c>
      <c r="AD355" s="560"/>
      <c r="AE355" s="560"/>
      <c r="AF355" s="999" t="str">
        <f t="shared" si="89"/>
        <v/>
      </c>
      <c r="AG355" s="999"/>
      <c r="AH355" s="999"/>
      <c r="AI355" s="916" t="s">
        <v>343</v>
      </c>
      <c r="AJ355" s="976"/>
      <c r="AK355" s="977"/>
      <c r="AL355" s="984" t="str">
        <f t="shared" si="106"/>
        <v/>
      </c>
      <c r="AM355" s="993"/>
      <c r="AN355" s="985"/>
      <c r="AO355" s="984" t="str">
        <f t="shared" si="96"/>
        <v/>
      </c>
      <c r="AP355" s="993"/>
      <c r="AQ355" s="985"/>
      <c r="AR355" s="984" t="str">
        <f t="shared" si="97"/>
        <v/>
      </c>
      <c r="AS355" s="993"/>
      <c r="AT355" s="985"/>
    </row>
    <row r="356" spans="2:46" ht="18" customHeight="1">
      <c r="B356" s="964"/>
      <c r="C356" s="683" t="s">
        <v>348</v>
      </c>
      <c r="D356" s="684"/>
      <c r="E356" s="984">
        <f>SUMIF(C252:D351,C356,E252:F351)</f>
        <v>0</v>
      </c>
      <c r="F356" s="985"/>
      <c r="G356" s="982" t="str">
        <f t="shared" si="98"/>
        <v/>
      </c>
      <c r="H356" s="983"/>
      <c r="I356" s="984" t="str">
        <f t="shared" si="99"/>
        <v/>
      </c>
      <c r="J356" s="985"/>
      <c r="K356" s="984" t="str">
        <f t="shared" si="100"/>
        <v/>
      </c>
      <c r="L356" s="985"/>
      <c r="M356" s="984" t="str">
        <f t="shared" si="101"/>
        <v/>
      </c>
      <c r="N356" s="985"/>
      <c r="O356" s="984">
        <f>SUMIF(C252:D351,C356,O252:Q351)</f>
        <v>0</v>
      </c>
      <c r="P356" s="993"/>
      <c r="Q356" s="985"/>
      <c r="R356" s="560" t="str">
        <f t="shared" si="102"/>
        <v/>
      </c>
      <c r="S356" s="560"/>
      <c r="T356" s="560"/>
      <c r="U356" s="973" t="str">
        <f t="shared" si="94"/>
        <v/>
      </c>
      <c r="V356" s="974"/>
      <c r="W356" s="975"/>
      <c r="X356" s="666" t="str">
        <f t="shared" si="103"/>
        <v/>
      </c>
      <c r="Y356" s="666"/>
      <c r="Z356" s="984">
        <f t="shared" si="104"/>
        <v>0</v>
      </c>
      <c r="AA356" s="993"/>
      <c r="AB356" s="985"/>
      <c r="AC356" s="560" t="str">
        <f t="shared" si="105"/>
        <v/>
      </c>
      <c r="AD356" s="560"/>
      <c r="AE356" s="560"/>
      <c r="AF356" s="999" t="str">
        <f t="shared" si="89"/>
        <v/>
      </c>
      <c r="AG356" s="999"/>
      <c r="AH356" s="999"/>
      <c r="AI356" s="916" t="s">
        <v>344</v>
      </c>
      <c r="AJ356" s="976"/>
      <c r="AK356" s="977"/>
      <c r="AL356" s="984" t="str">
        <f t="shared" si="106"/>
        <v/>
      </c>
      <c r="AM356" s="993"/>
      <c r="AN356" s="985"/>
      <c r="AO356" s="984" t="str">
        <f t="shared" si="96"/>
        <v/>
      </c>
      <c r="AP356" s="993"/>
      <c r="AQ356" s="985"/>
      <c r="AR356" s="984" t="str">
        <f t="shared" si="97"/>
        <v/>
      </c>
      <c r="AS356" s="993"/>
      <c r="AT356" s="985"/>
    </row>
    <row r="357" spans="2:46" ht="18" customHeight="1">
      <c r="B357" s="964"/>
      <c r="C357" s="683" t="s">
        <v>349</v>
      </c>
      <c r="D357" s="684"/>
      <c r="E357" s="984">
        <f>SUMIF(C252:D351,C357,E252:F351)</f>
        <v>0</v>
      </c>
      <c r="F357" s="985"/>
      <c r="G357" s="982" t="str">
        <f t="shared" si="98"/>
        <v/>
      </c>
      <c r="H357" s="983"/>
      <c r="I357" s="984" t="str">
        <f t="shared" si="99"/>
        <v/>
      </c>
      <c r="J357" s="985"/>
      <c r="K357" s="984" t="str">
        <f t="shared" si="100"/>
        <v/>
      </c>
      <c r="L357" s="985"/>
      <c r="M357" s="984" t="str">
        <f t="shared" si="101"/>
        <v/>
      </c>
      <c r="N357" s="985"/>
      <c r="O357" s="984">
        <f>SUMIF(C252:D351,C357,O252:Q351)</f>
        <v>0</v>
      </c>
      <c r="P357" s="993"/>
      <c r="Q357" s="985"/>
      <c r="R357" s="560" t="str">
        <f t="shared" si="102"/>
        <v/>
      </c>
      <c r="S357" s="560"/>
      <c r="T357" s="560"/>
      <c r="U357" s="973" t="str">
        <f t="shared" si="94"/>
        <v/>
      </c>
      <c r="V357" s="974"/>
      <c r="W357" s="975"/>
      <c r="X357" s="666" t="str">
        <f t="shared" si="103"/>
        <v/>
      </c>
      <c r="Y357" s="666"/>
      <c r="Z357" s="984">
        <f t="shared" si="104"/>
        <v>0</v>
      </c>
      <c r="AA357" s="993"/>
      <c r="AB357" s="985"/>
      <c r="AC357" s="560" t="str">
        <f t="shared" si="105"/>
        <v/>
      </c>
      <c r="AD357" s="560"/>
      <c r="AE357" s="560"/>
      <c r="AF357" s="999" t="str">
        <f t="shared" si="89"/>
        <v/>
      </c>
      <c r="AG357" s="999"/>
      <c r="AH357" s="999"/>
      <c r="AI357" s="916" t="s">
        <v>340</v>
      </c>
      <c r="AJ357" s="976"/>
      <c r="AK357" s="977"/>
      <c r="AL357" s="984" t="str">
        <f t="shared" si="106"/>
        <v/>
      </c>
      <c r="AM357" s="993"/>
      <c r="AN357" s="985"/>
      <c r="AO357" s="984" t="str">
        <f t="shared" si="96"/>
        <v/>
      </c>
      <c r="AP357" s="993"/>
      <c r="AQ357" s="985"/>
      <c r="AR357" s="984" t="str">
        <f t="shared" si="97"/>
        <v/>
      </c>
      <c r="AS357" s="993"/>
      <c r="AT357" s="985"/>
    </row>
    <row r="358" spans="2:46" ht="18" customHeight="1">
      <c r="B358" s="964"/>
      <c r="C358" s="665" t="s">
        <v>350</v>
      </c>
      <c r="D358" s="665"/>
      <c r="E358" s="984">
        <f>SUMIF(C252:D351,C358,E252:F351)</f>
        <v>0</v>
      </c>
      <c r="F358" s="985"/>
      <c r="G358" s="982" t="str">
        <f t="shared" si="98"/>
        <v/>
      </c>
      <c r="H358" s="983"/>
      <c r="I358" s="984" t="str">
        <f t="shared" si="99"/>
        <v/>
      </c>
      <c r="J358" s="985"/>
      <c r="K358" s="984" t="str">
        <f t="shared" si="100"/>
        <v/>
      </c>
      <c r="L358" s="985"/>
      <c r="M358" s="984" t="str">
        <f t="shared" si="101"/>
        <v/>
      </c>
      <c r="N358" s="985"/>
      <c r="O358" s="984">
        <f>SUMIF(C252:D351,C358,O252:Q351)</f>
        <v>0</v>
      </c>
      <c r="P358" s="993"/>
      <c r="Q358" s="985"/>
      <c r="R358" s="560" t="str">
        <f t="shared" si="102"/>
        <v/>
      </c>
      <c r="S358" s="560"/>
      <c r="T358" s="560"/>
      <c r="U358" s="973" t="str">
        <f t="shared" si="94"/>
        <v/>
      </c>
      <c r="V358" s="974"/>
      <c r="W358" s="975"/>
      <c r="X358" s="666" t="str">
        <f t="shared" si="103"/>
        <v/>
      </c>
      <c r="Y358" s="666"/>
      <c r="Z358" s="984">
        <f t="shared" si="104"/>
        <v>0</v>
      </c>
      <c r="AA358" s="993"/>
      <c r="AB358" s="985"/>
      <c r="AC358" s="560" t="str">
        <f t="shared" si="105"/>
        <v/>
      </c>
      <c r="AD358" s="560"/>
      <c r="AE358" s="560"/>
      <c r="AF358" s="999" t="str">
        <f t="shared" si="89"/>
        <v/>
      </c>
      <c r="AG358" s="999"/>
      <c r="AH358" s="999"/>
      <c r="AI358" s="916" t="s">
        <v>341</v>
      </c>
      <c r="AJ358" s="976"/>
      <c r="AK358" s="977"/>
      <c r="AL358" s="984" t="str">
        <f t="shared" si="106"/>
        <v/>
      </c>
      <c r="AM358" s="993"/>
      <c r="AN358" s="985"/>
      <c r="AO358" s="984" t="str">
        <f t="shared" si="96"/>
        <v/>
      </c>
      <c r="AP358" s="993"/>
      <c r="AQ358" s="985"/>
      <c r="AR358" s="984" t="str">
        <f t="shared" si="97"/>
        <v/>
      </c>
      <c r="AS358" s="993"/>
      <c r="AT358" s="985"/>
    </row>
    <row r="359" spans="2:46" ht="18" customHeight="1">
      <c r="B359" s="964"/>
      <c r="C359" s="980" t="s">
        <v>351</v>
      </c>
      <c r="D359" s="980"/>
      <c r="E359" s="981">
        <f>SUMIF(C252:D351,C359,E252:F351)</f>
        <v>0</v>
      </c>
      <c r="F359" s="981"/>
      <c r="G359" s="982" t="str">
        <f t="shared" si="98"/>
        <v/>
      </c>
      <c r="H359" s="983"/>
      <c r="I359" s="984" t="str">
        <f t="shared" si="99"/>
        <v/>
      </c>
      <c r="J359" s="985"/>
      <c r="K359" s="984" t="str">
        <f t="shared" si="100"/>
        <v/>
      </c>
      <c r="L359" s="985"/>
      <c r="M359" s="984" t="str">
        <f t="shared" si="101"/>
        <v/>
      </c>
      <c r="N359" s="985"/>
      <c r="O359" s="986">
        <f>SUMIF(C252:D351,C359,O252:Q351)</f>
        <v>0</v>
      </c>
      <c r="P359" s="987"/>
      <c r="Q359" s="988"/>
      <c r="R359" s="989" t="str">
        <f>IF($E359=0,"",IF($O359=0,"",ROUND(($O359-$E359)/$E359*100,1)))</f>
        <v/>
      </c>
      <c r="S359" s="989"/>
      <c r="T359" s="989"/>
      <c r="U359" s="990" t="str">
        <f t="shared" si="94"/>
        <v/>
      </c>
      <c r="V359" s="991"/>
      <c r="W359" s="992"/>
      <c r="X359" s="666" t="str">
        <f t="shared" si="103"/>
        <v/>
      </c>
      <c r="Y359" s="666"/>
      <c r="Z359" s="984">
        <f t="shared" si="104"/>
        <v>0</v>
      </c>
      <c r="AA359" s="993"/>
      <c r="AB359" s="985"/>
      <c r="AC359" s="989" t="str">
        <f>IF($E359=0,"",IF($Z359=0,"",ROUND(($Z359-$E359)/$E359*100,1)))</f>
        <v/>
      </c>
      <c r="AD359" s="989"/>
      <c r="AE359" s="989"/>
      <c r="AF359" s="994" t="str">
        <f t="shared" si="89"/>
        <v/>
      </c>
      <c r="AG359" s="994"/>
      <c r="AH359" s="994"/>
      <c r="AI359" s="916" t="s">
        <v>339</v>
      </c>
      <c r="AJ359" s="976"/>
      <c r="AK359" s="977"/>
      <c r="AL359" s="984" t="str">
        <f t="shared" si="106"/>
        <v/>
      </c>
      <c r="AM359" s="993"/>
      <c r="AN359" s="985"/>
      <c r="AO359" s="984" t="str">
        <f t="shared" si="96"/>
        <v/>
      </c>
      <c r="AP359" s="993"/>
      <c r="AQ359" s="985"/>
      <c r="AR359" s="984" t="str">
        <f t="shared" si="97"/>
        <v/>
      </c>
      <c r="AS359" s="993"/>
      <c r="AT359" s="985"/>
    </row>
    <row r="360" spans="2:46" ht="18" customHeight="1">
      <c r="B360" s="403"/>
      <c r="C360" s="665" t="s">
        <v>71</v>
      </c>
      <c r="D360" s="665"/>
      <c r="E360" s="685" t="s">
        <v>262</v>
      </c>
      <c r="F360" s="620"/>
      <c r="G360" s="685" t="s">
        <v>93</v>
      </c>
      <c r="H360" s="542"/>
      <c r="I360" s="542" t="s">
        <v>75</v>
      </c>
      <c r="J360" s="542"/>
      <c r="K360" s="542"/>
      <c r="L360" s="542"/>
      <c r="M360" s="542" t="s">
        <v>76</v>
      </c>
      <c r="N360" s="542"/>
      <c r="O360" s="542"/>
      <c r="P360" s="542"/>
      <c r="Q360" s="542"/>
      <c r="R360" s="542"/>
      <c r="S360" s="542"/>
      <c r="T360" s="542"/>
      <c r="U360" s="542"/>
      <c r="V360" s="542"/>
      <c r="W360" s="542"/>
      <c r="X360" s="509" t="s">
        <v>77</v>
      </c>
      <c r="Y360" s="510"/>
      <c r="Z360" s="510"/>
      <c r="AA360" s="510"/>
      <c r="AB360" s="510"/>
      <c r="AC360" s="510"/>
      <c r="AD360" s="510"/>
      <c r="AE360" s="510"/>
      <c r="AF360" s="510"/>
      <c r="AG360" s="510"/>
      <c r="AH360" s="510"/>
      <c r="AI360" s="510"/>
      <c r="AJ360" s="510"/>
      <c r="AK360" s="510"/>
      <c r="AL360" s="510"/>
      <c r="AM360" s="510"/>
      <c r="AN360" s="510"/>
      <c r="AO360" s="510"/>
      <c r="AP360" s="510"/>
      <c r="AQ360" s="510"/>
      <c r="AR360" s="501"/>
      <c r="AS360" s="501"/>
      <c r="AT360" s="529"/>
    </row>
    <row r="361" spans="2:46" ht="18" customHeight="1">
      <c r="B361" s="404"/>
      <c r="C361" s="665"/>
      <c r="D361" s="665"/>
      <c r="E361" s="620"/>
      <c r="F361" s="620"/>
      <c r="G361" s="542"/>
      <c r="H361" s="542"/>
      <c r="I361" s="542" t="s">
        <v>257</v>
      </c>
      <c r="J361" s="542"/>
      <c r="K361" s="542" t="s">
        <v>78</v>
      </c>
      <c r="L361" s="542"/>
      <c r="M361" s="542" t="s">
        <v>78</v>
      </c>
      <c r="N361" s="542"/>
      <c r="O361" s="685" t="s">
        <v>261</v>
      </c>
      <c r="P361" s="620"/>
      <c r="Q361" s="620"/>
      <c r="R361" s="619" t="s">
        <v>253</v>
      </c>
      <c r="S361" s="619"/>
      <c r="T361" s="619"/>
      <c r="U361" s="619" t="s">
        <v>258</v>
      </c>
      <c r="V361" s="619"/>
      <c r="W361" s="619"/>
      <c r="X361" s="542" t="s">
        <v>78</v>
      </c>
      <c r="Y361" s="542"/>
      <c r="Z361" s="685" t="s">
        <v>90</v>
      </c>
      <c r="AA361" s="620"/>
      <c r="AB361" s="620"/>
      <c r="AC361" s="619" t="s">
        <v>154</v>
      </c>
      <c r="AD361" s="619"/>
      <c r="AE361" s="619"/>
      <c r="AF361" s="619" t="s">
        <v>259</v>
      </c>
      <c r="AG361" s="619"/>
      <c r="AH361" s="619"/>
      <c r="AI361" s="965" t="s">
        <v>71</v>
      </c>
      <c r="AJ361" s="966"/>
      <c r="AK361" s="967"/>
      <c r="AL361" s="685" t="s">
        <v>94</v>
      </c>
      <c r="AM361" s="620"/>
      <c r="AN361" s="620"/>
      <c r="AO361" s="619" t="s">
        <v>155</v>
      </c>
      <c r="AP361" s="619"/>
      <c r="AQ361" s="619"/>
      <c r="AR361" s="619" t="s">
        <v>260</v>
      </c>
      <c r="AS361" s="619"/>
      <c r="AT361" s="686"/>
    </row>
    <row r="362" spans="2:46" ht="18" customHeight="1" thickBot="1">
      <c r="B362" s="405"/>
      <c r="C362" s="668"/>
      <c r="D362" s="668"/>
      <c r="E362" s="1004"/>
      <c r="F362" s="1004"/>
      <c r="G362" s="575"/>
      <c r="H362" s="575"/>
      <c r="I362" s="575"/>
      <c r="J362" s="575"/>
      <c r="K362" s="575"/>
      <c r="L362" s="575"/>
      <c r="M362" s="575"/>
      <c r="N362" s="575"/>
      <c r="O362" s="1004"/>
      <c r="P362" s="1004"/>
      <c r="Q362" s="1004"/>
      <c r="R362" s="1005"/>
      <c r="S362" s="1005"/>
      <c r="T362" s="1005"/>
      <c r="U362" s="1005"/>
      <c r="V362" s="1005"/>
      <c r="W362" s="1005"/>
      <c r="X362" s="575"/>
      <c r="Y362" s="575"/>
      <c r="Z362" s="1004"/>
      <c r="AA362" s="1004"/>
      <c r="AB362" s="1004"/>
      <c r="AC362" s="1005"/>
      <c r="AD362" s="1005"/>
      <c r="AE362" s="1005"/>
      <c r="AF362" s="1005"/>
      <c r="AG362" s="1005"/>
      <c r="AH362" s="1005"/>
      <c r="AI362" s="1006"/>
      <c r="AJ362" s="1007"/>
      <c r="AK362" s="1008"/>
      <c r="AL362" s="1004"/>
      <c r="AM362" s="1004"/>
      <c r="AN362" s="1004"/>
      <c r="AO362" s="1005"/>
      <c r="AP362" s="1005"/>
      <c r="AQ362" s="1005"/>
      <c r="AR362" s="1005"/>
      <c r="AS362" s="1005"/>
      <c r="AT362" s="1010"/>
    </row>
  </sheetData>
  <sheetProtection algorithmName="SHA-512" hashValue="qrb6vh88DasI8Pmg0irALkeTJo4B6EZBYSwhaGFbV/wWpfimdWxTbymSXtXBhUhU4+g3T7iVzQLc4cPjj4990A==" saltValue="4aHjsvLhdqNiYenEv3nP+A==" spinCount="100000" sheet="1" objects="1" scenarios="1"/>
  <protectedRanges>
    <protectedRange sqref="V135 X135 D146:H152 D139:E139 I31:M32 D135:T135 A136:T137 V136:Y136 V137:AL137 U135:U137 D138:X138" name="範囲1_21_21_22_22_22"/>
    <protectedRange sqref="I33:M33" name="範囲1_21_21_22_22_1_1"/>
    <protectedRange sqref="F139:X139" name="範囲1_21_21_22_22_1_1_1"/>
  </protectedRanges>
  <mergeCells count="2841">
    <mergeCell ref="AR352:AT352"/>
    <mergeCell ref="AR353:AT353"/>
    <mergeCell ref="AR354:AT354"/>
    <mergeCell ref="AR355:AT355"/>
    <mergeCell ref="AR356:AT356"/>
    <mergeCell ref="AR357:AT357"/>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 ref="AR318:AT318"/>
    <mergeCell ref="AR319:AT319"/>
    <mergeCell ref="AR320:AT320"/>
    <mergeCell ref="AR321:AT321"/>
    <mergeCell ref="AR322:AT322"/>
    <mergeCell ref="AR323:AT323"/>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01:AT301"/>
    <mergeCell ref="AR302:AT302"/>
    <mergeCell ref="AR303:AT303"/>
    <mergeCell ref="AR304:AT304"/>
    <mergeCell ref="AR305:AT305"/>
    <mergeCell ref="AR306:AT306"/>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F252:AH252"/>
    <mergeCell ref="AI252:AK252"/>
    <mergeCell ref="AL252:AN252"/>
    <mergeCell ref="AF250:AH251"/>
    <mergeCell ref="AI250:AK251"/>
    <mergeCell ref="AL250:AN251"/>
    <mergeCell ref="AO250:AQ251"/>
    <mergeCell ref="AC253:AE253"/>
    <mergeCell ref="AF253:AH253"/>
    <mergeCell ref="AI253:AK253"/>
    <mergeCell ref="AL253:AN253"/>
    <mergeCell ref="AO256:AQ256"/>
    <mergeCell ref="AO258:AQ258"/>
    <mergeCell ref="AO260:AQ260"/>
    <mergeCell ref="L2:R2"/>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A8:C8"/>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AN111:AQ111"/>
    <mergeCell ref="AR111:AT111"/>
    <mergeCell ref="F112:H112"/>
    <mergeCell ref="I112:J112"/>
    <mergeCell ref="L112:M112"/>
    <mergeCell ref="O112:P112"/>
    <mergeCell ref="V112:X112"/>
    <mergeCell ref="Y112:Z112"/>
    <mergeCell ref="AB112:AC112"/>
    <mergeCell ref="AE112:AF112"/>
    <mergeCell ref="AM111:AM115"/>
    <mergeCell ref="AH115:AJ115"/>
    <mergeCell ref="AN114:AQ114"/>
    <mergeCell ref="AR114:AT114"/>
    <mergeCell ref="F115:H115"/>
    <mergeCell ref="I115:K115"/>
    <mergeCell ref="L115:N115"/>
    <mergeCell ref="O115:Q115"/>
    <mergeCell ref="V115:X115"/>
    <mergeCell ref="Y115:AA115"/>
    <mergeCell ref="AB115:AD115"/>
    <mergeCell ref="AE115:AG115"/>
    <mergeCell ref="AN113:AQ113"/>
    <mergeCell ref="AR113:AT113"/>
    <mergeCell ref="F114:H114"/>
    <mergeCell ref="I114:K114"/>
    <mergeCell ref="L114:N114"/>
    <mergeCell ref="O114:Q114"/>
    <mergeCell ref="V114:X114"/>
    <mergeCell ref="Y114:AA114"/>
    <mergeCell ref="AB114:AD114"/>
    <mergeCell ref="AE114:AG114"/>
    <mergeCell ref="AN115:AQ115"/>
    <mergeCell ref="AR115:AT115"/>
    <mergeCell ref="AH117:AJ117"/>
    <mergeCell ref="AE118:AG118"/>
    <mergeCell ref="AH118:AJ118"/>
    <mergeCell ref="U111:U120"/>
    <mergeCell ref="F116:H116"/>
    <mergeCell ref="I116:K116"/>
    <mergeCell ref="L116:N116"/>
    <mergeCell ref="O116:Q116"/>
    <mergeCell ref="V116:X116"/>
    <mergeCell ref="Y116:AA116"/>
    <mergeCell ref="AB116:AD116"/>
    <mergeCell ref="AE116:AG116"/>
    <mergeCell ref="AH119:AJ119"/>
    <mergeCell ref="V111:X111"/>
    <mergeCell ref="Y111:AA111"/>
    <mergeCell ref="AB111:AD111"/>
    <mergeCell ref="AE111:AG111"/>
    <mergeCell ref="AH111:AJ114"/>
    <mergeCell ref="AT119:AX119"/>
    <mergeCell ref="AY119:AZ119"/>
    <mergeCell ref="F120:H120"/>
    <mergeCell ref="I120:K120"/>
    <mergeCell ref="L120:N120"/>
    <mergeCell ref="O120:Q120"/>
    <mergeCell ref="V120:X120"/>
    <mergeCell ref="AT118:AX118"/>
    <mergeCell ref="AY118:AZ118"/>
    <mergeCell ref="F119:H119"/>
    <mergeCell ref="I119:K119"/>
    <mergeCell ref="L119:N119"/>
    <mergeCell ref="O119:Q119"/>
    <mergeCell ref="V119:X119"/>
    <mergeCell ref="Y119:AA119"/>
    <mergeCell ref="AB119:AD119"/>
    <mergeCell ref="AE119:AG119"/>
    <mergeCell ref="Y118:AA118"/>
    <mergeCell ref="AB118:AD118"/>
    <mergeCell ref="I118:K118"/>
    <mergeCell ref="L118:N118"/>
    <mergeCell ref="O118:Q118"/>
    <mergeCell ref="V118:X118"/>
    <mergeCell ref="AT117:AX117"/>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Y120:AA120"/>
    <mergeCell ref="AB120:AD120"/>
    <mergeCell ref="AE120:AG120"/>
    <mergeCell ref="AH120:AJ120"/>
    <mergeCell ref="AN120:AQ120"/>
    <mergeCell ref="AR120:AS120"/>
    <mergeCell ref="F122:H122"/>
    <mergeCell ref="I122:K122"/>
    <mergeCell ref="L122:N122"/>
    <mergeCell ref="O122:Q122"/>
    <mergeCell ref="AN119:AQ119"/>
    <mergeCell ref="X124:Z124"/>
    <mergeCell ref="AA124:AB124"/>
    <mergeCell ref="AC124:AD124"/>
    <mergeCell ref="AE124:AF124"/>
    <mergeCell ref="AG124:AH124"/>
    <mergeCell ref="AI124:AJ124"/>
    <mergeCell ref="E124:G125"/>
    <mergeCell ref="H124:H125"/>
    <mergeCell ref="L124:M125"/>
    <mergeCell ref="N124:P125"/>
    <mergeCell ref="Q124:S125"/>
    <mergeCell ref="T124:V125"/>
    <mergeCell ref="AN118:AQ118"/>
    <mergeCell ref="AR118:AS118"/>
    <mergeCell ref="AM117:AM123"/>
    <mergeCell ref="AN117:AQ117"/>
    <mergeCell ref="AR117:AS117"/>
    <mergeCell ref="E111:E122"/>
    <mergeCell ref="F111:H111"/>
    <mergeCell ref="I111:K111"/>
    <mergeCell ref="L111:N111"/>
    <mergeCell ref="O111:Q111"/>
    <mergeCell ref="AR119:AS119"/>
    <mergeCell ref="AH116:AJ116"/>
    <mergeCell ref="F117:H117"/>
    <mergeCell ref="I117:K117"/>
    <mergeCell ref="L117:N117"/>
    <mergeCell ref="O117:Q117"/>
    <mergeCell ref="V117:X117"/>
    <mergeCell ref="Y117:AA117"/>
    <mergeCell ref="AB117:AD117"/>
    <mergeCell ref="AE117:AG117"/>
    <mergeCell ref="A130:C130"/>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A169:C169"/>
    <mergeCell ref="A170:B170"/>
    <mergeCell ref="A172:B172"/>
    <mergeCell ref="A157:E157"/>
    <mergeCell ref="A159:E159"/>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M189:P189"/>
    <mergeCell ref="D207:F207"/>
    <mergeCell ref="G207:I207"/>
    <mergeCell ref="J207:L207"/>
    <mergeCell ref="A208:C208"/>
    <mergeCell ref="D208:F208"/>
    <mergeCell ref="G208:I208"/>
    <mergeCell ref="J208:L208"/>
    <mergeCell ref="A203:C203"/>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O253:Q253"/>
    <mergeCell ref="R253:T253"/>
    <mergeCell ref="U253:W253"/>
    <mergeCell ref="X252:Y252"/>
    <mergeCell ref="Z252:AB252"/>
    <mergeCell ref="AC252:AE252"/>
    <mergeCell ref="C252:D252"/>
    <mergeCell ref="E252:F252"/>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I254:J254"/>
    <mergeCell ref="K254:L254"/>
    <mergeCell ref="M254:N254"/>
    <mergeCell ref="O254:Q254"/>
    <mergeCell ref="R254:T254"/>
    <mergeCell ref="U254:W254"/>
    <mergeCell ref="X253:Y253"/>
    <mergeCell ref="Z253:AB253"/>
    <mergeCell ref="G257:H257"/>
    <mergeCell ref="I257:J257"/>
    <mergeCell ref="K257:L257"/>
    <mergeCell ref="M257:N257"/>
    <mergeCell ref="O257:Q257"/>
    <mergeCell ref="R257:T257"/>
    <mergeCell ref="U257:W257"/>
    <mergeCell ref="X256:Y256"/>
    <mergeCell ref="Z256:AB256"/>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4:AQ324"/>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6:AQ326"/>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AO328:AQ328"/>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AO330:AQ330"/>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AO332:AQ332"/>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AO334:AQ334"/>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X336:Y336"/>
    <mergeCell ref="Z336:AB336"/>
    <mergeCell ref="AC336:AE336"/>
    <mergeCell ref="AF336:AH336"/>
    <mergeCell ref="AI336:AK336"/>
    <mergeCell ref="AL336:AN336"/>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X338:Y338"/>
    <mergeCell ref="Z338:AB338"/>
    <mergeCell ref="AC338:AE338"/>
    <mergeCell ref="AF338:AH338"/>
    <mergeCell ref="AI338:AK338"/>
    <mergeCell ref="AL338:AN338"/>
    <mergeCell ref="AO337:AQ337"/>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40:Y340"/>
    <mergeCell ref="Z340:AB340"/>
    <mergeCell ref="AC340:AE340"/>
    <mergeCell ref="AF340:AH340"/>
    <mergeCell ref="AI340:AK340"/>
    <mergeCell ref="AL340:AN340"/>
    <mergeCell ref="AO339:AQ339"/>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8:AQ358"/>
    <mergeCell ref="C359:D359"/>
    <mergeCell ref="E359:F359"/>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AO357:AQ357"/>
    <mergeCell ref="C358:D358"/>
    <mergeCell ref="E358:F358"/>
    <mergeCell ref="X357:Y357"/>
    <mergeCell ref="Z357:AB357"/>
    <mergeCell ref="AC357:AE357"/>
    <mergeCell ref="AF357:AH357"/>
    <mergeCell ref="AI357:AK357"/>
    <mergeCell ref="AL357:AN357"/>
    <mergeCell ref="G358:H358"/>
    <mergeCell ref="I358:J358"/>
    <mergeCell ref="K358:L358"/>
    <mergeCell ref="M358:N358"/>
    <mergeCell ref="O358:Q358"/>
    <mergeCell ref="R358:T358"/>
    <mergeCell ref="U358:W358"/>
    <mergeCell ref="AI361:AK362"/>
    <mergeCell ref="AL361:AN362"/>
    <mergeCell ref="AO361:AQ362"/>
    <mergeCell ref="O361:Q362"/>
    <mergeCell ref="R361:T362"/>
    <mergeCell ref="U361:W362"/>
    <mergeCell ref="X361:Y362"/>
    <mergeCell ref="Z361:AB362"/>
    <mergeCell ref="AC361:AE362"/>
    <mergeCell ref="AO359:AQ359"/>
    <mergeCell ref="C360:D362"/>
    <mergeCell ref="E360:F362"/>
    <mergeCell ref="G360:H362"/>
    <mergeCell ref="I360:L360"/>
    <mergeCell ref="M360:W360"/>
    <mergeCell ref="I361:J362"/>
    <mergeCell ref="K361:L362"/>
    <mergeCell ref="M361:N362"/>
    <mergeCell ref="X359:Y359"/>
    <mergeCell ref="Z359:AB359"/>
    <mergeCell ref="AC359:AE359"/>
    <mergeCell ref="AF359:AH359"/>
    <mergeCell ref="AI359:AK359"/>
    <mergeCell ref="AL359:AN359"/>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AF361:AH362"/>
    <mergeCell ref="C345:D345"/>
    <mergeCell ref="E345:F345"/>
    <mergeCell ref="G345:H345"/>
    <mergeCell ref="I345:J345"/>
    <mergeCell ref="K345:L345"/>
    <mergeCell ref="M345:N345"/>
    <mergeCell ref="O345:Q345"/>
    <mergeCell ref="R345:T345"/>
    <mergeCell ref="U345:W345"/>
    <mergeCell ref="X344:Y344"/>
    <mergeCell ref="Z344:AB344"/>
    <mergeCell ref="AC344:AE344"/>
    <mergeCell ref="AF344:AH344"/>
    <mergeCell ref="X342:Y342"/>
    <mergeCell ref="Z342:AB342"/>
    <mergeCell ref="A239:C239"/>
    <mergeCell ref="A240:C240"/>
    <mergeCell ref="A241:C241"/>
    <mergeCell ref="A242:C242"/>
    <mergeCell ref="A243:C243"/>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212:C212"/>
    <mergeCell ref="A207:C207"/>
    <mergeCell ref="A199:C199"/>
    <mergeCell ref="A173:B173"/>
    <mergeCell ref="A174:B174"/>
    <mergeCell ref="A177:B177"/>
    <mergeCell ref="B178:C178"/>
    <mergeCell ref="B179:C179"/>
    <mergeCell ref="A165:B165"/>
    <mergeCell ref="A166:B166"/>
    <mergeCell ref="A167:B167"/>
  </mergeCells>
  <phoneticPr fontId="1"/>
  <conditionalFormatting sqref="Y138:Y139">
    <cfRule type="top10" dxfId="537" priority="106" percent="1" bottom="1" rank="33"/>
    <cfRule type="top10" dxfId="536" priority="107" percent="1" rank="33"/>
  </conditionalFormatting>
  <conditionalFormatting sqref="Z138:Z139 Z135">
    <cfRule type="top10" dxfId="535" priority="108" percent="1" bottom="1" rank="33"/>
    <cfRule type="top10" dxfId="534" priority="109" percent="1" rank="33"/>
  </conditionalFormatting>
  <conditionalFormatting sqref="AA138:AA139 AA135">
    <cfRule type="top10" dxfId="533" priority="110" percent="1" bottom="1" rank="33"/>
    <cfRule type="top10" dxfId="532" priority="111" percent="1" rank="33"/>
  </conditionalFormatting>
  <conditionalFormatting sqref="AC138:AC139 AC135">
    <cfRule type="top10" dxfId="531" priority="122" percent="1" bottom="1" rank="33"/>
    <cfRule type="top10" dxfId="530" priority="123" percent="1" rank="33"/>
  </conditionalFormatting>
  <conditionalFormatting sqref="AB138:AB139 AB135">
    <cfRule type="top10" dxfId="529" priority="124" percent="1" bottom="1" rank="33"/>
    <cfRule type="top10" dxfId="528" priority="125" percent="1" rank="33"/>
  </conditionalFormatting>
  <conditionalFormatting sqref="AD138:AD139 AD135">
    <cfRule type="top10" dxfId="527" priority="126" percent="1" bottom="1" rank="33"/>
    <cfRule type="top10" dxfId="526" priority="127" percent="1" rank="33"/>
  </conditionalFormatting>
  <conditionalFormatting sqref="AE138:AE139 AE135">
    <cfRule type="top10" dxfId="525" priority="128" percent="1" bottom="1" rank="33"/>
    <cfRule type="top10" dxfId="524" priority="129" percent="1" rank="33"/>
  </conditionalFormatting>
  <conditionalFormatting sqref="AF138:AF139 AF135">
    <cfRule type="top10" dxfId="523" priority="130" percent="1" bottom="1" rank="33"/>
    <cfRule type="top10" dxfId="522" priority="131" percent="1" rank="33"/>
  </conditionalFormatting>
  <conditionalFormatting sqref="AG138:AG139 AG135">
    <cfRule type="top10" dxfId="521" priority="132" percent="1" bottom="1" rank="33"/>
    <cfRule type="top10" dxfId="520" priority="133" percent="1" rank="33"/>
  </conditionalFormatting>
  <conditionalFormatting sqref="AH138:AH139 AH135">
    <cfRule type="top10" dxfId="519" priority="134" percent="1" bottom="1" rank="33"/>
    <cfRule type="top10" dxfId="518" priority="135" percent="1" rank="33"/>
  </conditionalFormatting>
  <conditionalFormatting sqref="AI138:AI139 AI135">
    <cfRule type="top10" dxfId="517" priority="136" percent="1" bottom="1" rank="33"/>
    <cfRule type="top10" dxfId="516" priority="137" percent="1" rank="33"/>
  </conditionalFormatting>
  <conditionalFormatting sqref="AJ138:AJ139 AJ135">
    <cfRule type="top10" dxfId="515" priority="138" percent="1" bottom="1" rank="33"/>
    <cfRule type="top10" dxfId="514" priority="139" percent="1" rank="33"/>
  </conditionalFormatting>
  <conditionalFormatting sqref="AK138:AK139 AK135">
    <cfRule type="top10" dxfId="513" priority="140" percent="1" bottom="1" rank="33"/>
    <cfRule type="top10" dxfId="512" priority="141" percent="1" rank="33"/>
  </conditionalFormatting>
  <conditionalFormatting sqref="AL138:AL139 AL135">
    <cfRule type="top10" dxfId="511" priority="142" percent="1" bottom="1" rank="33"/>
    <cfRule type="top10" dxfId="510" priority="143" percent="1" rank="33"/>
  </conditionalFormatting>
  <conditionalFormatting sqref="AM138:AM139 AM135">
    <cfRule type="top10" dxfId="509" priority="144" percent="1" bottom="1" rank="33"/>
    <cfRule type="top10" dxfId="508" priority="145" percent="1" rank="33"/>
  </conditionalFormatting>
  <conditionalFormatting sqref="AN138:AN139 AN135">
    <cfRule type="top10" dxfId="507" priority="146" percent="1" bottom="1" rank="33"/>
    <cfRule type="top10" dxfId="506" priority="147" percent="1" rank="33"/>
  </conditionalFormatting>
  <conditionalFormatting sqref="AO138:AO139 AO135">
    <cfRule type="top10" dxfId="505" priority="148" percent="1" bottom="1" rank="33"/>
    <cfRule type="top10" dxfId="504" priority="149" percent="1" rank="33"/>
  </conditionalFormatting>
  <conditionalFormatting sqref="AP138:AP139 AP135">
    <cfRule type="top10" dxfId="503" priority="150" percent="1" bottom="1" rank="33"/>
    <cfRule type="top10" dxfId="502" priority="151" percent="1" rank="33"/>
  </conditionalFormatting>
  <conditionalFormatting sqref="AQ138:AQ139 AQ135">
    <cfRule type="top10" dxfId="501" priority="152" percent="1" bottom="1" rank="33"/>
    <cfRule type="top10" dxfId="500" priority="153" percent="1" rank="33"/>
  </conditionalFormatting>
  <conditionalFormatting sqref="AR138:AR139 AR135">
    <cfRule type="top10" dxfId="499" priority="154" percent="1" bottom="1" rank="33"/>
    <cfRule type="top10" dxfId="498" priority="155" percent="1" rank="33"/>
  </conditionalFormatting>
  <conditionalFormatting sqref="AS138:AS139 AS135">
    <cfRule type="top10" dxfId="497" priority="156" percent="1" bottom="1" rank="33"/>
    <cfRule type="top10" dxfId="496" priority="157" percent="1" rank="33"/>
  </conditionalFormatting>
  <conditionalFormatting sqref="AT138:AT139 AT135">
    <cfRule type="top10" dxfId="495" priority="158" percent="1" bottom="1" rank="33"/>
    <cfRule type="top10" dxfId="494" priority="159" percent="1" rank="33"/>
  </conditionalFormatting>
  <conditionalFormatting sqref="AU138:AU139 AU135">
    <cfRule type="top10" dxfId="493" priority="160" percent="1" bottom="1" rank="33"/>
    <cfRule type="top10" dxfId="492" priority="161" percent="1" rank="33"/>
  </conditionalFormatting>
  <conditionalFormatting sqref="AV138:AV139 AV135">
    <cfRule type="top10" dxfId="491" priority="162" percent="1" bottom="1" rank="33"/>
    <cfRule type="top10" dxfId="490" priority="163" percent="1" rank="33"/>
  </conditionalFormatting>
  <conditionalFormatting sqref="AW138:AW139 AW135">
    <cfRule type="top10" dxfId="489" priority="164" percent="1" bottom="1" rank="33"/>
    <cfRule type="top10" dxfId="488" priority="165" percent="1" rank="33"/>
  </conditionalFormatting>
  <conditionalFormatting sqref="AX138:AX139 AX135">
    <cfRule type="top10" dxfId="487" priority="166" percent="1" bottom="1" rank="33"/>
    <cfRule type="top10" dxfId="486" priority="167" percent="1" rank="33"/>
  </conditionalFormatting>
  <conditionalFormatting sqref="AY138:AY139 AY135">
    <cfRule type="top10" dxfId="485" priority="168" percent="1" bottom="1" rank="33"/>
    <cfRule type="top10" dxfId="484" priority="169" percent="1" rank="33"/>
  </conditionalFormatting>
  <conditionalFormatting sqref="AZ138:AZ139 AZ135">
    <cfRule type="top10" dxfId="483" priority="170" percent="1" bottom="1" rank="33"/>
    <cfRule type="top10" dxfId="482" priority="171" percent="1" rank="33"/>
  </conditionalFormatting>
  <conditionalFormatting sqref="BA138:BA139 BA135">
    <cfRule type="top10" dxfId="481" priority="172" percent="1" bottom="1" rank="33"/>
    <cfRule type="top10" dxfId="480" priority="173" percent="1" rank="33"/>
  </conditionalFormatting>
  <conditionalFormatting sqref="BB138:BB139 BB135">
    <cfRule type="top10" dxfId="479" priority="174" percent="1" bottom="1" rank="33"/>
    <cfRule type="top10" dxfId="478" priority="175" percent="1" rank="33"/>
  </conditionalFormatting>
  <conditionalFormatting sqref="BC138:BC139 BC135">
    <cfRule type="top10" dxfId="477" priority="176" percent="1" bottom="1" rank="33"/>
    <cfRule type="top10" dxfId="476" priority="177" percent="1" rank="33"/>
  </conditionalFormatting>
  <conditionalFormatting sqref="BD138:BD139 BD135">
    <cfRule type="top10" dxfId="475" priority="178" percent="1" bottom="1" rank="33"/>
    <cfRule type="top10" dxfId="474" priority="179"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473" priority="102">
      <formula>IF($V$2="カラー","TRUE","FALSE")</formula>
    </cfRule>
  </conditionalFormatting>
  <conditionalFormatting sqref="S4:BE4">
    <cfRule type="expression" dxfId="472" priority="101">
      <formula>IF($V$2="カラー","TRUE","FALSE")</formula>
    </cfRule>
  </conditionalFormatting>
  <conditionalFormatting sqref="D78:R78">
    <cfRule type="expression" dxfId="471" priority="97">
      <formula>IF($V$2="カラー","TRUE","FALSE")</formula>
    </cfRule>
  </conditionalFormatting>
  <conditionalFormatting sqref="G79:R79">
    <cfRule type="expression" dxfId="470" priority="96">
      <formula>IF($V$2="カラー","TRUE","FALSE")</formula>
    </cfRule>
  </conditionalFormatting>
  <conditionalFormatting sqref="S20:BE20">
    <cfRule type="expression" dxfId="469" priority="94">
      <formula>IF($V$2="カラー","TRUE","FALSE")</formula>
    </cfRule>
  </conditionalFormatting>
  <conditionalFormatting sqref="AR113">
    <cfRule type="expression" dxfId="468" priority="93">
      <formula>IF($V$2="カラー","TRUE","FALSE")</formula>
    </cfRule>
  </conditionalFormatting>
  <conditionalFormatting sqref="AF106">
    <cfRule type="expression" dxfId="467" priority="92">
      <formula>IF($V$2="カラー","TRUE","FALSE")</formula>
    </cfRule>
  </conditionalFormatting>
  <conditionalFormatting sqref="AJ106">
    <cfRule type="expression" dxfId="466" priority="91">
      <formula>IF($V$2="カラー","TRUE","FALSE")</formula>
    </cfRule>
  </conditionalFormatting>
  <conditionalFormatting sqref="AN106">
    <cfRule type="expression" dxfId="465" priority="90">
      <formula>IF($V$2="カラー","TRUE","FALSE")</formula>
    </cfRule>
  </conditionalFormatting>
  <conditionalFormatting sqref="AR106">
    <cfRule type="expression" dxfId="464" priority="89">
      <formula>IF($V$2="カラー","TRUE","FALSE")</formula>
    </cfRule>
  </conditionalFormatting>
  <conditionalFormatting sqref="AV106">
    <cfRule type="expression" dxfId="463" priority="88">
      <formula>IF($V$2="カラー","TRUE","FALSE")</formula>
    </cfRule>
  </conditionalFormatting>
  <conditionalFormatting sqref="AZ106">
    <cfRule type="expression" dxfId="462" priority="87">
      <formula>IF($V$2="カラー","TRUE","FALSE")</formula>
    </cfRule>
  </conditionalFormatting>
  <conditionalFormatting sqref="L118">
    <cfRule type="expression" dxfId="461" priority="86">
      <formula>IF($V$2="カラー","TRUE","FALSE")</formula>
    </cfRule>
  </conditionalFormatting>
  <conditionalFormatting sqref="O118">
    <cfRule type="expression" dxfId="460" priority="85">
      <formula>IF($V$2="カラー","TRUE","FALSE")</formula>
    </cfRule>
  </conditionalFormatting>
  <conditionalFormatting sqref="AF259:AH263">
    <cfRule type="expression" dxfId="459" priority="48">
      <formula>IF($V$2="カラー","TRUE","FALSE")</formula>
    </cfRule>
  </conditionalFormatting>
  <conditionalFormatting sqref="AF264:AH269">
    <cfRule type="expression" dxfId="458" priority="47">
      <formula>IF($V$2="カラー","TRUE","FALSE")</formula>
    </cfRule>
  </conditionalFormatting>
  <conditionalFormatting sqref="AF270:AH270 AF356:AH358">
    <cfRule type="expression" dxfId="457" priority="46">
      <formula>IF($V$2="カラー","TRUE","FALSE")</formula>
    </cfRule>
  </conditionalFormatting>
  <conditionalFormatting sqref="AF271:AH272 AF286:AH287 AF345:AH346">
    <cfRule type="expression" dxfId="456" priority="45">
      <formula>IF($V$2="カラー","TRUE","FALSE")</formula>
    </cfRule>
  </conditionalFormatting>
  <conditionalFormatting sqref="AF352:AH355">
    <cfRule type="expression" dxfId="455" priority="43">
      <formula>IF($V$2="カラー","TRUE","FALSE")</formula>
    </cfRule>
  </conditionalFormatting>
  <conditionalFormatting sqref="AF273:AH276">
    <cfRule type="expression" dxfId="454" priority="42">
      <formula>IF($V$2="カラー","TRUE","FALSE")</formula>
    </cfRule>
  </conditionalFormatting>
  <conditionalFormatting sqref="AF283:AH283">
    <cfRule type="expression" dxfId="453" priority="40">
      <formula>IF($V$2="カラー","TRUE","FALSE")</formula>
    </cfRule>
  </conditionalFormatting>
  <conditionalFormatting sqref="AF284:AH285">
    <cfRule type="expression" dxfId="452" priority="39">
      <formula>IF($V$2="カラー","TRUE","FALSE")</formula>
    </cfRule>
  </conditionalFormatting>
  <conditionalFormatting sqref="AF288:AH288">
    <cfRule type="expression" dxfId="451" priority="38">
      <formula>IF($V$2="カラー","TRUE","FALSE")</formula>
    </cfRule>
  </conditionalFormatting>
  <conditionalFormatting sqref="AF289:AH290 AF344:AH344">
    <cfRule type="expression" dxfId="450" priority="37">
      <formula>IF($V$2="カラー","TRUE","FALSE")</formula>
    </cfRule>
  </conditionalFormatting>
  <conditionalFormatting sqref="AF295:AH300">
    <cfRule type="expression" dxfId="449" priority="35">
      <formula>IF($V$2="カラー","TRUE","FALSE")</formula>
    </cfRule>
  </conditionalFormatting>
  <conditionalFormatting sqref="AF341:AH342">
    <cfRule type="expression" dxfId="448" priority="33">
      <formula>IF($V$2="カラー","TRUE","FALSE")</formula>
    </cfRule>
  </conditionalFormatting>
  <conditionalFormatting sqref="AF301:AH301 AF315:AH316">
    <cfRule type="expression" dxfId="447" priority="32">
      <formula>IF($V$2="カラー","TRUE","FALSE")</formula>
    </cfRule>
  </conditionalFormatting>
  <conditionalFormatting sqref="AF302:AH305">
    <cfRule type="expression" dxfId="446" priority="31">
      <formula>IF($V$2="カラー","TRUE","FALSE")</formula>
    </cfRule>
  </conditionalFormatting>
  <conditionalFormatting sqref="AF306:AH311">
    <cfRule type="expression" dxfId="445" priority="30">
      <formula>IF($V$2="カラー","TRUE","FALSE")</formula>
    </cfRule>
  </conditionalFormatting>
  <conditionalFormatting sqref="AF313:AH314">
    <cfRule type="expression" dxfId="444" priority="28">
      <formula>IF($V$2="カラー","TRUE","FALSE")</formula>
    </cfRule>
  </conditionalFormatting>
  <conditionalFormatting sqref="AF317:AH317">
    <cfRule type="expression" dxfId="443" priority="27">
      <formula>IF($V$2="カラー","TRUE","FALSE")</formula>
    </cfRule>
  </conditionalFormatting>
  <conditionalFormatting sqref="AF320:AH323">
    <cfRule type="expression" dxfId="442" priority="25">
      <formula>IF($V$2="カラー","TRUE","FALSE")</formula>
    </cfRule>
  </conditionalFormatting>
  <conditionalFormatting sqref="AF324:AH326 AF339:AH339">
    <cfRule type="expression" dxfId="441" priority="24">
      <formula>IF($V$2="カラー","TRUE","FALSE")</formula>
    </cfRule>
  </conditionalFormatting>
  <conditionalFormatting sqref="R327:W338 AC327:AE338">
    <cfRule type="expression" dxfId="440" priority="23">
      <formula>IF($V$2="カラー","TRUE","FALSE")</formula>
    </cfRule>
  </conditionalFormatting>
  <conditionalFormatting sqref="AF328:AH329">
    <cfRule type="expression" dxfId="439" priority="22">
      <formula>IF($V$2="カラー","TRUE","FALSE")</formula>
    </cfRule>
  </conditionalFormatting>
  <conditionalFormatting sqref="AF327:AH327">
    <cfRule type="expression" dxfId="438" priority="21">
      <formula>IF($V$2="カラー","TRUE","FALSE")</formula>
    </cfRule>
  </conditionalFormatting>
  <conditionalFormatting sqref="AF330:AH330">
    <cfRule type="expression" dxfId="437" priority="20">
      <formula>IF($V$2="カラー","TRUE","FALSE")</formula>
    </cfRule>
  </conditionalFormatting>
  <conditionalFormatting sqref="AF331:AH332">
    <cfRule type="expression" dxfId="436" priority="19">
      <formula>IF($V$2="カラー","TRUE","FALSE")</formula>
    </cfRule>
  </conditionalFormatting>
  <conditionalFormatting sqref="AF333:AH336">
    <cfRule type="expression" dxfId="435" priority="18">
      <formula>IF($V$2="カラー","TRUE","FALSE")</formula>
    </cfRule>
  </conditionalFormatting>
  <conditionalFormatting sqref="AF337:AH338">
    <cfRule type="expression" dxfId="434" priority="17">
      <formula>IF($V$2="カラー","TRUE","FALSE")</formula>
    </cfRule>
  </conditionalFormatting>
  <conditionalFormatting sqref="AC343:AE343 R343:W343">
    <cfRule type="expression" dxfId="433" priority="16">
      <formula>IF($V$2="カラー","TRUE","FALSE")</formula>
    </cfRule>
  </conditionalFormatting>
  <conditionalFormatting sqref="AF343:AH343">
    <cfRule type="expression" dxfId="432" priority="15">
      <formula>IF($V$2="カラー","TRUE","FALSE")</formula>
    </cfRule>
  </conditionalFormatting>
  <conditionalFormatting sqref="AC252:AH252 AF359:AH359 R252:W326 AF253:AH258 AC253:AE326 AC339:AE342 R339:W342 R344:W359 AC344:AE359 AO252:AT259">
    <cfRule type="expression" dxfId="431" priority="49">
      <formula>IF($V$2="カラー","TRUE","FALSE")</formula>
    </cfRule>
  </conditionalFormatting>
  <conditionalFormatting sqref="AF347:AH351">
    <cfRule type="expression" dxfId="430" priority="44">
      <formula>IF($V$2="カラー","TRUE","FALSE")</formula>
    </cfRule>
  </conditionalFormatting>
  <conditionalFormatting sqref="AF277:AH282">
    <cfRule type="expression" dxfId="429" priority="41">
      <formula>IF($V$2="カラー","TRUE","FALSE")</formula>
    </cfRule>
  </conditionalFormatting>
  <conditionalFormatting sqref="AF291:AH294">
    <cfRule type="expression" dxfId="428" priority="36">
      <formula>IF($V$2="カラー","TRUE","FALSE")</formula>
    </cfRule>
  </conditionalFormatting>
  <conditionalFormatting sqref="AF340:AH340">
    <cfRule type="expression" dxfId="427" priority="34">
      <formula>IF($V$2="カラー","TRUE","FALSE")</formula>
    </cfRule>
  </conditionalFormatting>
  <conditionalFormatting sqref="AF312:AH312">
    <cfRule type="expression" dxfId="426" priority="29">
      <formula>IF($V$2="カラー","TRUE","FALSE")</formula>
    </cfRule>
  </conditionalFormatting>
  <conditionalFormatting sqref="AF318:AH319">
    <cfRule type="expression" dxfId="425" priority="26">
      <formula>IF($V$2="カラー","TRUE","FALSE")</formula>
    </cfRule>
  </conditionalFormatting>
  <conditionalFormatting sqref="E227:AQ229 E219:AQ219">
    <cfRule type="cellIs" dxfId="424" priority="11" operator="equal">
      <formula>0</formula>
    </cfRule>
  </conditionalFormatting>
  <conditionalFormatting sqref="D230:AQ230">
    <cfRule type="cellIs" dxfId="423" priority="6" operator="equal">
      <formula>0</formula>
    </cfRule>
  </conditionalFormatting>
  <conditionalFormatting sqref="E223:AQ223">
    <cfRule type="cellIs" dxfId="422" priority="4" operator="equal">
      <formula>0</formula>
    </cfRule>
  </conditionalFormatting>
  <conditionalFormatting sqref="E224:AQ230">
    <cfRule type="cellIs" dxfId="421" priority="2" operator="equal">
      <formula>0</formula>
    </cfRule>
  </conditionalFormatting>
  <conditionalFormatting sqref="S12:BE13">
    <cfRule type="expression" dxfId="420" priority="1601">
      <formula>S12&gt;#REF!</formula>
    </cfRule>
  </conditionalFormatting>
  <conditionalFormatting sqref="S16:BE16">
    <cfRule type="expression" priority="1602" stopIfTrue="1">
      <formula>S16=""</formula>
    </cfRule>
    <cfRule type="cellIs" dxfId="419" priority="1603" operator="greaterThan">
      <formula>#REF!</formula>
    </cfRule>
  </conditionalFormatting>
  <conditionalFormatting sqref="S20:BE21">
    <cfRule type="cellIs" dxfId="418" priority="1604" operator="lessThan">
      <formula>#REF!</formula>
    </cfRule>
  </conditionalFormatting>
  <conditionalFormatting sqref="S17:BE17">
    <cfRule type="expression" priority="1609" stopIfTrue="1">
      <formula>S$17=""</formula>
    </cfRule>
    <cfRule type="cellIs" dxfId="417" priority="1610" operator="greaterThan">
      <formula>#REF!</formula>
    </cfRule>
  </conditionalFormatting>
  <conditionalFormatting sqref="S14:BE14">
    <cfRule type="expression" dxfId="416" priority="1611" stopIfTrue="1">
      <formula>IF(NOT(S$15=""),TRUE,FALSE)</formula>
    </cfRule>
    <cfRule type="expression" priority="1612" stopIfTrue="1">
      <formula>S$14=""</formula>
    </cfRule>
    <cfRule type="cellIs" dxfId="415" priority="1613" operator="greaterThan">
      <formula>#REF!</formula>
    </cfRule>
  </conditionalFormatting>
  <conditionalFormatting sqref="S15:BE15">
    <cfRule type="expression" dxfId="414" priority="1614" stopIfTrue="1">
      <formula>IF(NOT(S$14=""),TRUE,FALSE)</formula>
    </cfRule>
    <cfRule type="expression" priority="1615" stopIfTrue="1">
      <formula>S$15=""</formula>
    </cfRule>
    <cfRule type="cellIs" dxfId="413" priority="1616" operator="greaterThan">
      <formula>#REF!</formula>
    </cfRule>
  </conditionalFormatting>
  <conditionalFormatting sqref="S18:BE18">
    <cfRule type="expression" priority="1617" stopIfTrue="1">
      <formula>S$18=""</formula>
    </cfRule>
    <cfRule type="cellIs" dxfId="412" priority="1618" operator="greaterThan">
      <formula>#REF!</formula>
    </cfRule>
  </conditionalFormatting>
  <dataValidations count="47">
    <dataValidation type="decimal" allowBlank="1" showInputMessage="1" showErrorMessage="1" error="入力できる数値は-100~30です。" sqref="Y117:AG117" xr:uid="{0A2C5DFC-21E6-468C-A19D-8C595A13E821}">
      <formula1>-100</formula1>
      <formula2>30</formula2>
    </dataValidation>
    <dataValidation type="decimal" allowBlank="1" showInputMessage="1" showErrorMessage="1" error="入力できる数値は0.5~1.5です。" sqref="AR114:AT114" xr:uid="{D110D4ED-22DE-4703-894D-90F725253341}">
      <formula1>0.5</formula1>
      <formula2>1.5</formula2>
    </dataValidation>
    <dataValidation type="decimal" allowBlank="1" showInputMessage="1" showErrorMessage="1" error="入力できる数値は0～10000_x000a_です。" sqref="AR112:AT112" xr:uid="{68DAA8D2-9685-4C1C-AAC6-AFC15EC2B986}">
      <formula1>0</formula1>
      <formula2>10000</formula2>
    </dataValidation>
    <dataValidation type="decimal" allowBlank="1" showInputMessage="1" showErrorMessage="1" error="入力できる数値は-100~100です。" sqref="AB104:AY104" xr:uid="{5D8AA4F6-B9E5-4890-B511-9FAF5EFA9013}">
      <formula1>-100</formula1>
      <formula2>100</formula2>
    </dataValidation>
    <dataValidation type="decimal" allowBlank="1" showInputMessage="1" showErrorMessage="1" error="入力できる数値は0~95です。" sqref="AB103:AY103" xr:uid="{0692FB9D-ABFD-42DC-97E2-65F245821F85}">
      <formula1>0</formula1>
      <formula2>95</formula2>
    </dataValidation>
    <dataValidation type="decimal" allowBlank="1" showInputMessage="1" showErrorMessage="1" error="入力できる数値は-10~40です。" sqref="AB102:AY102 Y114:AG114" xr:uid="{F78ECA19-1056-4A1D-B173-1593A29D8E5D}">
      <formula1>-10</formula1>
      <formula2>40</formula2>
    </dataValidation>
    <dataValidation type="decimal" allowBlank="1" showInputMessage="1" showErrorMessage="1" error="入力できる数値は0～95です。" sqref="AB95:AY95" xr:uid="{A7F70C0F-6473-4FCA-89E4-1E861A69EF73}">
      <formula1>0</formula1>
      <formula2>95</formula2>
    </dataValidation>
    <dataValidation type="decimal" allowBlank="1" showInputMessage="1" showErrorMessage="1" error="入力できる数値は-100～30までです。" sqref="I117:Q117" xr:uid="{F84DCF94-A107-4749-9767-937C3247F419}">
      <formula1>-100</formula1>
      <formula2>30</formula2>
    </dataValidation>
    <dataValidation type="decimal" allowBlank="1" showInputMessage="1" showErrorMessage="1" error="入力できる数値は0～22です。" sqref="I116:Q116 Y116:AG116" xr:uid="{2CF5F074-C972-4511-9532-7ECC397B614C}">
      <formula1>0</formula1>
      <formula2>22</formula2>
    </dataValidation>
    <dataValidation type="date" operator="greaterThanOrEqual" allowBlank="1" showInputMessage="1" showErrorMessage="1" error="2024/1/1以降の日付を入力してください。" sqref="I111:Q111 Y111:AA111 AE111:AG111 AB93:AY93" xr:uid="{A252529E-B993-4E69-97BF-9C482C4F7636}">
      <formula1>45292</formula1>
    </dataValidation>
    <dataValidation type="decimal" allowBlank="1" showInputMessage="1" showErrorMessage="1" error="入力できる数値は0~100000です。" sqref="AB105:AY105 I115:Q115 F95:K106 I107:K107 AB84:AJ91 Y115:AG115 O252:Q351" xr:uid="{46BF454C-F480-4BF8-84E3-41A247CC6A97}">
      <formula1>0</formula1>
      <formula2>100000</formula2>
    </dataValidation>
    <dataValidation type="date" operator="greaterThan" allowBlank="1" showInputMessage="1" showErrorMessage="1" error="2024年１月１日以降の日付を入力してください。" sqref="N93:R93" xr:uid="{866A6D39-1825-4F19-9BF7-BDEF39355901}">
      <formula1>45292</formula1>
    </dataValidation>
    <dataValidation type="decimal" allowBlank="1" showInputMessage="1" showErrorMessage="1" error="入力できる数値は0～100000です。" sqref="AM84:BD91 AB94:AY94 AR111:AT111 D72:R74 Z252:AB351 AL252:AN351 AI260:AK351 AO260:AT351" xr:uid="{DA701875-D502-4937-BFF7-03314758DBB9}">
      <formula1>0</formula1>
      <formula2>100000</formula2>
    </dataValidation>
    <dataValidation type="decimal" allowBlank="1" showInputMessage="1" showErrorMessage="1" error="入力できる数字は0～100000です。" sqref="E89:G91" xr:uid="{ACE45434-F799-43B6-9F78-C5910668451F}">
      <formula1>0</formula1>
      <formula2>100000</formula2>
    </dataValidation>
    <dataValidation type="decimal" allowBlank="1" showInputMessage="1" showErrorMessage="1" error="入力できる数値は0~1000です。" sqref="K252:N351" xr:uid="{035FAE87-E020-439E-A809-90D1D3343966}">
      <formula1>0</formula1>
      <formula2>1000</formula2>
    </dataValidation>
    <dataValidation type="decimal" allowBlank="1" showInputMessage="1" showErrorMessage="1" error="入力できる数字は0~100000です。" sqref="D7:BE8" xr:uid="{A9CE1F9F-81DF-4CA9-801B-163C814F4051}">
      <formula1>0</formula1>
      <formula2>100000</formula2>
    </dataValidation>
    <dataValidation type="decimal" allowBlank="1" showInputMessage="1" showErrorMessage="1" error="入力できる数値は0～120です。" sqref="AK84:AL91 X252:Y351" xr:uid="{F45EE2C8-6C45-4A6C-8566-38F42A77C2A4}">
      <formula1>0</formula1>
      <formula2>120</formula2>
    </dataValidation>
    <dataValidation type="decimal" allowBlank="1" showInputMessage="1" showErrorMessage="1" error="入力できる数値は0~20です。" sqref="G252:H351" xr:uid="{A323E31B-9EFA-47CA-97CC-260936C5E836}">
      <formula1>0</formula1>
      <formula2>20</formula2>
    </dataValidation>
    <dataValidation type="decimal" allowBlank="1" showInputMessage="1" showErrorMessage="1" error="入力できる数字は0～5までです。" sqref="I119:Q119" xr:uid="{40158F8F-A6DE-473E-8B12-B4A52F25A974}">
      <formula1>0</formula1>
      <formula2>10</formula2>
    </dataValidation>
    <dataValidation type="decimal" allowBlank="1" showInputMessage="1" showErrorMessage="1" error="入力できる数値は0~30です。" sqref="I114:Q114 I252:J351" xr:uid="{1F21B470-24BB-4F73-9B2F-B9DD291EEEC0}">
      <formula1>0</formula1>
      <formula2>30</formula2>
    </dataValidation>
    <dataValidation type="decimal" allowBlank="1" showInputMessage="1" showErrorMessage="1" sqref="BC78:BE79" xr:uid="{233580F2-5F16-4A94-871F-31C70FDF4E66}">
      <formula1>0</formula1>
      <formula2>100000</formula2>
    </dataValidation>
    <dataValidation type="decimal" allowBlank="1" showInputMessage="1" showErrorMessage="1" sqref="U252:W351 AC252:AH351 AO252:AT259" xr:uid="{53CBB17E-0DD2-46C6-BCC9-7A6DD53FE7E3}">
      <formula1>0</formula1>
      <formula2>100</formula2>
    </dataValidation>
    <dataValidation type="decimal" allowBlank="1" showInputMessage="1" showErrorMessage="1" sqref="R252:T351" xr:uid="{D45D08BF-29A0-42A7-A252-99DA21FD3C47}">
      <formula1>0</formula1>
      <formula2>1000000000</formula2>
    </dataValidation>
    <dataValidation type="decimal" allowBlank="1" showInputMessage="1" showErrorMessage="1" sqref="P103:R103 P105:R105 P108:R109 F109:O109" xr:uid="{4FE6F6B9-B69D-4F1C-A4EE-DC55A4FAEFE6}">
      <formula1>0</formula1>
      <formula2>1000000</formula2>
    </dataValidation>
    <dataValidation type="decimal" allowBlank="1" showInputMessage="1" showErrorMessage="1" sqref="P96:R100" xr:uid="{35DE9273-647D-45E0-9C72-502941273F31}">
      <formula1>-1000</formula1>
      <formula2>1000</formula2>
    </dataValidation>
    <dataValidation type="decimal" allowBlank="1" showInputMessage="1" showErrorMessage="1" sqref="AB101:AY101" xr:uid="{B2075545-A108-4EE2-86A1-870C8B57039B}">
      <formula1>-10000000</formula1>
      <formula2>10000000</formula2>
    </dataValidation>
    <dataValidation type="decimal" allowBlank="1" showInputMessage="1" showErrorMessage="1" sqref="F107:H107" xr:uid="{1A10F48A-913B-4DC8-9303-BA95735C111C}">
      <formula1>0</formula1>
      <formula2>10000000</formula2>
    </dataValidation>
    <dataValidation type="list" allowBlank="1" showInputMessage="1" showErrorMessage="1" sqref="V2:Y2" xr:uid="{6A854373-F82E-4B2D-99F5-EAB38A136F09}">
      <formula1>"カラー,グレースケール"</formula1>
    </dataValidation>
    <dataValidation allowBlank="1" showInputMessage="1" showErrorMessage="1" error="入力できる数字は0～10000までです。" sqref="S74:U74 I216" xr:uid="{9D12C89C-6DF2-4E18-B341-9B2744BEEC22}"/>
    <dataValidation allowBlank="1" showInputMessage="1" showErrorMessage="1" error="入力できる数字は0～5までです。" sqref="I120:Q121" xr:uid="{86390B84-FB84-4576-8021-BCC33D1B9DC3}"/>
    <dataValidation type="decimal" allowBlank="1" showInputMessage="1" showErrorMessage="1" error="入力できる数字は0～20000までです。" sqref="AZ71:BB75" xr:uid="{0F3209D7-672C-497B-9558-F78BFD37F56C}">
      <formula1>0</formula1>
      <formula2>20000</formula2>
    </dataValidation>
    <dataValidation type="decimal" allowBlank="1" showInputMessage="1" showErrorMessage="1" error="入力できる数字は-30～30までです（-30以下の場合は、ボーメのほうに記入してください）。" sqref="BE14 D15:BD15 D221" xr:uid="{009A4930-E1F4-45D1-9893-D9D762523036}">
      <formula1>-30</formula1>
      <formula2>30</formula2>
    </dataValidation>
    <dataValidation type="list" allowBlank="1" showInputMessage="1" showErrorMessage="1" sqref="I31:L31" xr:uid="{EBBFA518-22E8-4A92-BAEA-43A24936DF69}">
      <formula1>"1,2,3,4,5"</formula1>
    </dataValidation>
    <dataValidation type="list" allowBlank="1" showInputMessage="1" showErrorMessage="1" sqref="I32:M33" xr:uid="{FB91523E-F1FE-4266-84BC-ACDBA763AD60}">
      <formula1>"補正する,しない"</formula1>
    </dataValidation>
    <dataValidation type="decimal" allowBlank="1" showInputMessage="1" showErrorMessage="1" sqref="AZ94:BC94 F228:AQ228 D229 E228:E229" xr:uid="{4C5B0AD3-88B8-4017-A044-382C4D03F467}">
      <formula1>0</formula1>
      <formula2>10000000000</formula2>
    </dataValidation>
    <dataValidation type="decimal" allowBlank="1" showInputMessage="1" showErrorMessage="1" error="入力できる数字は-30～30までです。" sqref="AZ104 BB104" xr:uid="{676618B9-9DBC-497F-8FE3-3D5F253F063F}">
      <formula1>-30</formula1>
      <formula2>30</formula2>
    </dataValidation>
    <dataValidation type="decimal" allowBlank="1" showInputMessage="1" showErrorMessage="1" error="入力できる数字は0～100までです。" sqref="AZ95 AZ107 AE71:AG73" xr:uid="{711C4AF6-BB5E-4A0F-8469-ABC69A2BA02F}">
      <formula1>0</formula1>
      <formula2>100</formula2>
    </dataValidation>
    <dataValidation type="decimal" allowBlank="1" showInputMessage="1" showErrorMessage="1" error="入力できる数字は0～10000までです。" sqref="M75:M76 P75:P76 S75:S76 D75:D76 AZ105 BB105 G75:G76 V77 J75:J76 M216 P216" xr:uid="{6FA2DEAA-15C8-4A67-B8C9-CB32280486FA}">
      <formula1>0</formula1>
      <formula2>10000</formula2>
    </dataValidation>
    <dataValidation type="decimal" allowBlank="1" showInputMessage="1" showErrorMessage="1" error="入力できる数値は0～10です。" sqref="D19:BE19 Y120:AG120 D17:BE17" xr:uid="{24055C5C-D93D-480B-98CE-745AF1B4BB88}">
      <formula1>0</formula1>
      <formula2>10</formula2>
    </dataValidation>
    <dataValidation type="decimal" allowBlank="1" showInputMessage="1" showErrorMessage="1" error="入力できる数値は0～10までです。" sqref="D18:BE18" xr:uid="{681B83B4-3189-4E50-80FB-C88CBF59BE0D}">
      <formula1>0</formula1>
      <formula2>10</formula2>
    </dataValidation>
    <dataValidation type="decimal" allowBlank="1" showInputMessage="1" showErrorMessage="1" error="入力できる数字は0～22までです。" sqref="BB103 D16:BE16 AZ103 D222" xr:uid="{057AEEB1-AC6B-4E61-864D-8F254FE71BCF}">
      <formula1>0</formula1>
      <formula2>22</formula2>
    </dataValidation>
    <dataValidation type="decimal" allowBlank="1" showInputMessage="1" showErrorMessage="1" error="入力できる数字は3～20までです（３以下の場合は日本酒度のほうに記入してください）。" sqref="D14:BE14 D220" xr:uid="{2E00AA08-2CED-46AF-8254-894DCB2BF141}">
      <formula1>3</formula1>
      <formula2>20</formula2>
    </dataValidation>
    <dataValidation type="decimal" allowBlank="1" showInputMessage="1" showErrorMessage="1" error="入力できる数字は-10～30までです。" sqref="D12:BE13" xr:uid="{1837596D-CB86-4ABB-8231-E8D91245C4C6}">
      <formula1>-10</formula1>
      <formula2>30</formula2>
    </dataValidation>
    <dataValidation type="decimal" allowBlank="1" showInputMessage="1" showErrorMessage="1" error="入力できる数字は-20～40までです。" sqref="D11:BE11" xr:uid="{780D5D70-0C19-458C-AFD6-43A13EB73EE5}">
      <formula1>-20</formula1>
      <formula2>40</formula2>
    </dataValidation>
    <dataValidation type="time" operator="lessThanOrEqual" allowBlank="1" showInputMessage="1" showErrorMessage="1" error="時刻（10:00など）を入力してください。" sqref="D5:BE5" xr:uid="{01B5D8B9-35DC-4E51-A3D3-637ACA673E5C}">
      <formula1>0.999305555555556</formula1>
    </dataValidation>
    <dataValidation type="date" operator="greaterThanOrEqual" allowBlank="1" showInputMessage="1" showErrorMessage="1" error="2000年以降の日付を入力してください。" sqref="D4:G4" xr:uid="{45AF8EEF-4829-45AF-975B-1C67351615A7}">
      <formula1>36526</formula1>
    </dataValidation>
    <dataValidation type="list" allowBlank="1" showInputMessage="1" showErrorMessage="1" sqref="C252:D351" xr:uid="{F42C8790-7101-415C-93D2-0EA2B7BABE80}">
      <formula1>$BG$252:$BG$259</formula1>
    </dataValidation>
  </dataValidations>
  <pageMargins left="0.70866141732283472" right="0.39370078740157483" top="0.55118110236220474" bottom="0.43307086614173229" header="0.31496062992125984" footer="0.31496062992125984"/>
  <pageSetup paperSize="9" scale="43" fitToHeight="0" orientation="landscape" r:id="rId1"/>
  <rowBreaks count="2" manualBreakCount="2">
    <brk id="64" max="57" man="1"/>
    <brk id="128"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FFD0B8A3-8EF2-4E5B-9906-A5E22632B50A}">
            <xm:f>IF(◎号!$V$2="カラー","TRUE","FALSE")</xm:f>
            <x14:dxf>
              <fill>
                <patternFill>
                  <bgColor theme="7"/>
                </patternFill>
              </fill>
            </x14:dxf>
          </x14:cfRule>
          <xm:sqref>S24:BE27</xm:sqref>
        </x14:conditionalFormatting>
        <x14:conditionalFormatting xmlns:xm="http://schemas.microsoft.com/office/excel/2006/main">
          <x14:cfRule type="expression" priority="12" stopIfTrue="1" id="{000B7A21-9A31-4C5A-BA66-074A44F6EB39}">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227170CB-5FD9-465B-9B24-69C1B19FF87F}">
            <xm:f>◎号!D$15=""</xm:f>
            <x14:dxf/>
          </x14:cfRule>
          <xm:sqref>D221</xm:sqref>
        </x14:conditionalFormatting>
        <x14:conditionalFormatting xmlns:xm="http://schemas.microsoft.com/office/excel/2006/main">
          <x14:cfRule type="expression" priority="10" id="{53E6CD72-6650-4790-B808-70DD0E0030EF}">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026FE4F4-C9F9-482E-BD44-7BABEB925794}">
            <xm:f>IF(◎号!$U$1="カラー","TRUE","FALSE")</xm:f>
            <x14:dxf>
              <fill>
                <patternFill>
                  <bgColor theme="7"/>
                </patternFill>
              </fill>
            </x14:dxf>
          </x14:cfRule>
          <xm:sqref>J213:J216</xm:sqref>
        </x14:conditionalFormatting>
        <x14:conditionalFormatting xmlns:xm="http://schemas.microsoft.com/office/excel/2006/main">
          <x14:cfRule type="expression" priority="8" id="{D3AB2AA9-9E32-4286-BCDB-D0748B160C6F}">
            <xm:f>IF(◎号!$U$1="カラー","TRUE","FALSE")</xm:f>
            <x14:dxf>
              <fill>
                <patternFill>
                  <bgColor theme="7"/>
                </patternFill>
              </fill>
            </x14:dxf>
          </x14:cfRule>
          <xm:sqref>I216</xm:sqref>
        </x14:conditionalFormatting>
        <x14:conditionalFormatting xmlns:xm="http://schemas.microsoft.com/office/excel/2006/main">
          <x14:cfRule type="expression" priority="5" id="{456D2F75-8978-4522-927B-B79F4D1A22AB}">
            <xm:f>IF(◎号!$U$1="カラー","TRUE","FALSE")</xm:f>
            <x14:dxf>
              <fill>
                <patternFill>
                  <bgColor theme="7"/>
                </patternFill>
              </fill>
            </x14:dxf>
          </x14:cfRule>
          <xm:sqref>D230:AQ230</xm:sqref>
        </x14:conditionalFormatting>
        <x14:conditionalFormatting xmlns:xm="http://schemas.microsoft.com/office/excel/2006/main">
          <x14:cfRule type="expression" priority="7" id="{95C128AC-017A-4B51-90B5-F88DFA57F008}">
            <xm:f>IF(◎号!$U$1="カラー","TRUE","FALSE")</xm:f>
            <x14:dxf>
              <fill>
                <patternFill>
                  <bgColor theme="7"/>
                </patternFill>
              </fill>
            </x14:dxf>
          </x14:cfRule>
          <xm:sqref>E220:AQ222</xm:sqref>
        </x14:conditionalFormatting>
        <x14:conditionalFormatting xmlns:xm="http://schemas.microsoft.com/office/excel/2006/main">
          <x14:cfRule type="expression" priority="3" id="{25D9187A-C691-4E80-9505-ACABC35E7325}">
            <xm:f>IF(◎号!$U$1="カラー","TRUE","FALSE")</xm:f>
            <x14:dxf>
              <fill>
                <patternFill>
                  <bgColor theme="7"/>
                </patternFill>
              </fill>
            </x14:dxf>
          </x14:cfRule>
          <xm:sqref>E223:AQ223</xm:sqref>
        </x14:conditionalFormatting>
        <x14:conditionalFormatting xmlns:xm="http://schemas.microsoft.com/office/excel/2006/main">
          <x14:cfRule type="expression" priority="1" id="{1474815A-87DA-4788-895A-E559AB50548B}">
            <xm:f>IF(◎号!$U$1="カラー","TRUE","FALSE")</xm:f>
            <x14:dxf>
              <fill>
                <patternFill>
                  <bgColor theme="7"/>
                </patternFill>
              </fill>
            </x14:dxf>
          </x14:cfRule>
          <xm:sqref>E224:AQ230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1440-FC63-4776-9777-15D306611EE1}">
  <sheetPr>
    <pageSetUpPr fitToPage="1"/>
  </sheetPr>
  <dimension ref="A1:DA362"/>
  <sheetViews>
    <sheetView zoomScale="60" zoomScaleNormal="60" workbookViewId="0">
      <selection activeCell="A27" sqref="A27:C27"/>
    </sheetView>
  </sheetViews>
  <sheetFormatPr defaultRowHeight="13"/>
  <cols>
    <col min="2" max="2" width="5" style="297" customWidth="1"/>
    <col min="3" max="3" width="9.90625" style="297" customWidth="1"/>
    <col min="4" max="7" width="5.453125" style="297" customWidth="1"/>
    <col min="8" max="8" width="5.36328125" style="297" customWidth="1"/>
    <col min="9" max="57" width="5.453125" style="297" customWidth="1"/>
    <col min="58" max="58" width="1.54296875" customWidth="1"/>
    <col min="59" max="63" width="9" customWidth="1"/>
  </cols>
  <sheetData>
    <row r="1" spans="1:57" ht="24" customHeight="1" thickBot="1">
      <c r="A1" s="60" t="s">
        <v>315</v>
      </c>
    </row>
    <row r="2" spans="1:57" ht="27.75" customHeight="1" thickBot="1">
      <c r="A2" s="818" t="s">
        <v>10</v>
      </c>
      <c r="B2" s="819"/>
      <c r="C2" s="819"/>
      <c r="D2" s="820" t="str">
        <f ca="1">RIGHT(CELL("filename",D2),LEN(CELL("filename",D2))-FIND("]",CELL("filename",D2)))</f>
        <v>□号</v>
      </c>
      <c r="E2" s="821"/>
      <c r="F2" s="821"/>
      <c r="G2" s="821"/>
      <c r="H2" s="822"/>
      <c r="I2" s="903" t="s">
        <v>353</v>
      </c>
      <c r="J2" s="904"/>
      <c r="K2" s="904"/>
      <c r="L2" s="1000"/>
      <c r="M2" s="1001"/>
      <c r="N2" s="1002"/>
      <c r="O2" s="1002"/>
      <c r="P2" s="1002"/>
      <c r="Q2" s="1002"/>
      <c r="R2" s="1003"/>
      <c r="S2" s="892" t="s">
        <v>265</v>
      </c>
      <c r="T2" s="893"/>
      <c r="U2" s="893"/>
      <c r="V2" s="894" t="s">
        <v>266</v>
      </c>
      <c r="W2" s="895"/>
      <c r="X2" s="895"/>
      <c r="Y2" s="896"/>
      <c r="BC2" s="297" t="str">
        <f>はじめに!F1</f>
        <v>Ver3.4</v>
      </c>
    </row>
    <row r="3" spans="1:57" ht="18" customHeight="1" thickBot="1">
      <c r="A3" s="905" t="s">
        <v>14</v>
      </c>
      <c r="B3" s="906"/>
      <c r="C3" s="907"/>
      <c r="D3" s="808" t="s">
        <v>11</v>
      </c>
      <c r="E3" s="809"/>
      <c r="F3" s="809"/>
      <c r="G3" s="908"/>
      <c r="H3" s="143" t="s">
        <v>12</v>
      </c>
      <c r="I3" s="808" t="s">
        <v>13</v>
      </c>
      <c r="J3" s="809"/>
      <c r="K3" s="809"/>
      <c r="L3" s="809"/>
      <c r="M3" s="909"/>
      <c r="N3" s="808" t="s">
        <v>18</v>
      </c>
      <c r="O3" s="809"/>
      <c r="P3" s="809"/>
      <c r="Q3" s="809"/>
      <c r="R3" s="90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823" t="s">
        <v>16</v>
      </c>
      <c r="B4" s="824"/>
      <c r="C4" s="912"/>
      <c r="D4" s="897"/>
      <c r="E4" s="898"/>
      <c r="F4" s="898"/>
      <c r="G4" s="899"/>
      <c r="H4" s="254">
        <f>D4+1</f>
        <v>1</v>
      </c>
      <c r="I4" s="900">
        <f>H4+1</f>
        <v>2</v>
      </c>
      <c r="J4" s="901"/>
      <c r="K4" s="901"/>
      <c r="L4" s="901"/>
      <c r="M4" s="902"/>
      <c r="N4" s="900">
        <f>I4+1</f>
        <v>3</v>
      </c>
      <c r="O4" s="901"/>
      <c r="P4" s="901"/>
      <c r="Q4" s="901"/>
      <c r="R4" s="902"/>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38" t="s">
        <v>17</v>
      </c>
      <c r="B5" s="439"/>
      <c r="C5" s="440"/>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38" t="s">
        <v>15</v>
      </c>
      <c r="B6" s="439"/>
      <c r="C6" s="440"/>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38" t="s">
        <v>193</v>
      </c>
      <c r="B7" s="439"/>
      <c r="C7" s="440"/>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38" t="s">
        <v>24</v>
      </c>
      <c r="B8" s="439"/>
      <c r="C8" s="440"/>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1.25" customHeight="1">
      <c r="A9" s="438" t="s">
        <v>399</v>
      </c>
      <c r="B9" s="439"/>
      <c r="C9" s="440"/>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38" t="s">
        <v>59</v>
      </c>
      <c r="B10" s="439"/>
      <c r="C10" s="440"/>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38" t="s">
        <v>256</v>
      </c>
      <c r="B11" s="439"/>
      <c r="C11" s="440"/>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38" t="s">
        <v>392</v>
      </c>
      <c r="B12" s="439"/>
      <c r="C12" s="440"/>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38" t="s">
        <v>393</v>
      </c>
      <c r="B13" s="439"/>
      <c r="C13" s="440"/>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910" t="s">
        <v>1</v>
      </c>
      <c r="B14" s="599"/>
      <c r="C14" s="911"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910" t="s">
        <v>2</v>
      </c>
      <c r="B15" s="599"/>
      <c r="C15" s="911"/>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38" t="s">
        <v>25</v>
      </c>
      <c r="B16" s="439"/>
      <c r="C16" s="440"/>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38" t="s">
        <v>143</v>
      </c>
      <c r="B17" s="439"/>
      <c r="C17" s="440"/>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38" t="s">
        <v>144</v>
      </c>
      <c r="B18" s="439"/>
      <c r="C18" s="440"/>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38" t="s">
        <v>142</v>
      </c>
      <c r="B19" s="439"/>
      <c r="C19" s="440"/>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38" t="s">
        <v>145</v>
      </c>
      <c r="B20" s="439"/>
      <c r="C20" s="440"/>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7" t="str">
        <f t="shared" si="1"/>
        <v/>
      </c>
    </row>
    <row r="21" spans="1:58" s="4" customFormat="1" ht="18" customHeight="1">
      <c r="A21" s="438" t="s">
        <v>197</v>
      </c>
      <c r="B21" s="439"/>
      <c r="C21" s="440"/>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38" t="s">
        <v>199</v>
      </c>
      <c r="B22" s="439"/>
      <c r="C22" s="440"/>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38" t="s">
        <v>198</v>
      </c>
      <c r="B23" s="439"/>
      <c r="C23" s="440"/>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444" t="s">
        <v>359</v>
      </c>
      <c r="B24" s="445"/>
      <c r="C24" s="445"/>
      <c r="D24" s="395"/>
      <c r="E24" s="393"/>
      <c r="F24" s="393"/>
      <c r="G24" s="231"/>
      <c r="H24" s="397"/>
      <c r="I24" s="395"/>
      <c r="J24" s="393"/>
      <c r="K24" s="393"/>
      <c r="L24" s="393"/>
      <c r="M24" s="391"/>
      <c r="N24" s="395"/>
      <c r="O24" s="393"/>
      <c r="P24" s="393"/>
      <c r="Q24" s="393"/>
      <c r="R24" s="231"/>
      <c r="S24" s="255" t="str">
        <f ca="1">IFERROR(E223,"")</f>
        <v/>
      </c>
      <c r="T24" s="255" t="str">
        <f t="shared" ref="T24:AF27" ca="1" si="3">IFERROR(F223,"")</f>
        <v/>
      </c>
      <c r="U24" s="255" t="str">
        <f t="shared" ca="1" si="3"/>
        <v/>
      </c>
      <c r="V24" s="255" t="str">
        <f t="shared" ca="1" si="3"/>
        <v/>
      </c>
      <c r="W24" s="255" t="str">
        <f t="shared" ca="1" si="3"/>
        <v/>
      </c>
      <c r="X24" s="255" t="str">
        <f t="shared" ca="1" si="3"/>
        <v/>
      </c>
      <c r="Y24" s="255" t="str">
        <f t="shared" ca="1" si="3"/>
        <v/>
      </c>
      <c r="Z24" s="255" t="str">
        <f t="shared" ca="1" si="3"/>
        <v/>
      </c>
      <c r="AA24" s="255" t="str">
        <f t="shared" ca="1" si="3"/>
        <v/>
      </c>
      <c r="AB24" s="255" t="str">
        <f t="shared" ca="1" si="3"/>
        <v/>
      </c>
      <c r="AC24" s="255" t="str">
        <f t="shared" ca="1" si="3"/>
        <v/>
      </c>
      <c r="AD24" s="255" t="str">
        <f t="shared" ca="1" si="3"/>
        <v/>
      </c>
      <c r="AE24" s="255" t="str">
        <f t="shared" ca="1" si="3"/>
        <v/>
      </c>
      <c r="AF24" s="255" t="str">
        <f t="shared" ca="1" si="3"/>
        <v/>
      </c>
      <c r="AG24" s="255" t="str">
        <f t="shared" ref="AG24:AG27" ca="1" si="4">IFERROR(S223,"")</f>
        <v/>
      </c>
      <c r="AH24" s="255" t="str">
        <f t="shared" ref="AH24:AH27" ca="1" si="5">IFERROR(T223,"")</f>
        <v/>
      </c>
      <c r="AI24" s="255" t="str">
        <f t="shared" ref="AI24:AI27" ca="1" si="6">IFERROR(U223,"")</f>
        <v/>
      </c>
      <c r="AJ24" s="255" t="str">
        <f t="shared" ref="AJ24:AJ27" ca="1" si="7">IFERROR(V223,"")</f>
        <v/>
      </c>
      <c r="AK24" s="255" t="str">
        <f t="shared" ref="AK24:AK27" ca="1" si="8">IFERROR(W223,"")</f>
        <v/>
      </c>
      <c r="AL24" s="255" t="str">
        <f t="shared" ref="AL24:AL27" ca="1" si="9">IFERROR(X223,"")</f>
        <v/>
      </c>
      <c r="AM24" s="255" t="str">
        <f t="shared" ref="AM24:AM27" ca="1" si="10">IFERROR(Y223,"")</f>
        <v/>
      </c>
      <c r="AN24" s="255" t="str">
        <f t="shared" ref="AN24:AN27" ca="1" si="11">IFERROR(Z223,"")</f>
        <v/>
      </c>
      <c r="AO24" s="255" t="str">
        <f t="shared" ref="AO24:AO27" ca="1" si="12">IFERROR(AA223,"")</f>
        <v/>
      </c>
      <c r="AP24" s="255" t="str">
        <f t="shared" ref="AP24:AP27" ca="1" si="13">IFERROR(AB223,"")</f>
        <v/>
      </c>
      <c r="AQ24" s="255" t="str">
        <f t="shared" ref="AQ24:AQ27" ca="1" si="14">IFERROR(AC223,"")</f>
        <v/>
      </c>
      <c r="AR24" s="255" t="str">
        <f t="shared" ref="AR24:AR27" ca="1" si="15">IFERROR(AD223,"")</f>
        <v/>
      </c>
      <c r="AS24" s="255" t="str">
        <f t="shared" ref="AS24:AS27" ca="1" si="16">IFERROR(AE223,"")</f>
        <v/>
      </c>
      <c r="AT24" s="255" t="str">
        <f t="shared" ref="AT24:AU27" ca="1" si="17">IFERROR(AF223,"")</f>
        <v/>
      </c>
      <c r="AU24" s="255" t="str">
        <f t="shared" ca="1" si="17"/>
        <v/>
      </c>
      <c r="AV24" s="255" t="str">
        <f t="shared" ref="AV24:AV27" ca="1" si="18">IFERROR(AH223,"")</f>
        <v/>
      </c>
      <c r="AW24" s="255" t="str">
        <f t="shared" ref="AW24:AW27" ca="1" si="19">IFERROR(AI223,"")</f>
        <v/>
      </c>
      <c r="AX24" s="255" t="str">
        <f t="shared" ref="AX24:AX27" ca="1" si="20">IFERROR(AJ223,"")</f>
        <v/>
      </c>
      <c r="AY24" s="255" t="str">
        <f t="shared" ref="AY24:AY27" ca="1" si="21">IFERROR(AK223,"")</f>
        <v/>
      </c>
      <c r="AZ24" s="255" t="str">
        <f t="shared" ref="AZ24:AZ27" ca="1" si="22">IFERROR(AL223,"")</f>
        <v/>
      </c>
      <c r="BA24" s="255" t="str">
        <f t="shared" ref="BA24:BA27" ca="1" si="23">IFERROR(AM223,"")</f>
        <v/>
      </c>
      <c r="BB24" s="255" t="str">
        <f t="shared" ref="BB24:BB27" ca="1" si="24">IFERROR(AN223,"")</f>
        <v/>
      </c>
      <c r="BC24" s="255" t="str">
        <f t="shared" ref="BC24:BC27" ca="1" si="25">IFERROR(AO223,"")</f>
        <v/>
      </c>
      <c r="BD24" s="255" t="str">
        <f t="shared" ref="BD24:BD27" ca="1" si="26">IFERROR(AP223,"")</f>
        <v/>
      </c>
      <c r="BE24" s="257" t="str">
        <f t="shared" ref="BE24:BE27" ca="1" si="27">IFERROR(AQ223,"")</f>
        <v/>
      </c>
    </row>
    <row r="25" spans="1:58" s="4" customFormat="1" ht="18" customHeight="1">
      <c r="A25" s="444" t="s">
        <v>358</v>
      </c>
      <c r="B25" s="445"/>
      <c r="C25" s="445"/>
      <c r="D25" s="395"/>
      <c r="E25" s="393"/>
      <c r="F25" s="393"/>
      <c r="G25" s="231"/>
      <c r="H25" s="397"/>
      <c r="I25" s="395"/>
      <c r="J25" s="393"/>
      <c r="K25" s="393"/>
      <c r="L25" s="393"/>
      <c r="M25" s="391"/>
      <c r="N25" s="395"/>
      <c r="O25" s="393"/>
      <c r="P25" s="393"/>
      <c r="Q25" s="393"/>
      <c r="R25" s="231"/>
      <c r="S25" s="255" t="str">
        <f t="shared" ref="S25:S27" si="28">IFERROR(E224,"")</f>
        <v/>
      </c>
      <c r="T25" s="255" t="str">
        <f t="shared" si="3"/>
        <v/>
      </c>
      <c r="U25" s="255" t="str">
        <f t="shared" si="3"/>
        <v/>
      </c>
      <c r="V25" s="255" t="str">
        <f t="shared" si="3"/>
        <v/>
      </c>
      <c r="W25" s="255" t="str">
        <f t="shared" si="3"/>
        <v/>
      </c>
      <c r="X25" s="255" t="str">
        <f t="shared" si="3"/>
        <v/>
      </c>
      <c r="Y25" s="255" t="str">
        <f t="shared" si="3"/>
        <v/>
      </c>
      <c r="Z25" s="255" t="str">
        <f t="shared" si="3"/>
        <v/>
      </c>
      <c r="AA25" s="255" t="str">
        <f t="shared" si="3"/>
        <v/>
      </c>
      <c r="AB25" s="255" t="str">
        <f t="shared" si="3"/>
        <v/>
      </c>
      <c r="AC25" s="255" t="str">
        <f t="shared" si="3"/>
        <v/>
      </c>
      <c r="AD25" s="255" t="str">
        <f t="shared" si="3"/>
        <v/>
      </c>
      <c r="AE25" s="255" t="str">
        <f t="shared" si="3"/>
        <v/>
      </c>
      <c r="AF25" s="255" t="str">
        <f t="shared" si="3"/>
        <v/>
      </c>
      <c r="AG25" s="255" t="str">
        <f t="shared" si="4"/>
        <v/>
      </c>
      <c r="AH25" s="255" t="str">
        <f t="shared" si="5"/>
        <v/>
      </c>
      <c r="AI25" s="255" t="str">
        <f t="shared" si="6"/>
        <v/>
      </c>
      <c r="AJ25" s="255" t="str">
        <f t="shared" si="7"/>
        <v/>
      </c>
      <c r="AK25" s="255" t="str">
        <f t="shared" si="8"/>
        <v/>
      </c>
      <c r="AL25" s="255" t="str">
        <f t="shared" si="9"/>
        <v/>
      </c>
      <c r="AM25" s="255" t="str">
        <f t="shared" si="10"/>
        <v/>
      </c>
      <c r="AN25" s="255" t="str">
        <f t="shared" si="11"/>
        <v/>
      </c>
      <c r="AO25" s="255" t="str">
        <f t="shared" si="12"/>
        <v/>
      </c>
      <c r="AP25" s="255" t="str">
        <f t="shared" si="13"/>
        <v/>
      </c>
      <c r="AQ25" s="255" t="str">
        <f t="shared" si="14"/>
        <v/>
      </c>
      <c r="AR25" s="255" t="str">
        <f t="shared" si="15"/>
        <v/>
      </c>
      <c r="AS25" s="255" t="str">
        <f t="shared" si="16"/>
        <v/>
      </c>
      <c r="AT25" s="255" t="str">
        <f t="shared" si="17"/>
        <v/>
      </c>
      <c r="AU25" s="255" t="str">
        <f t="shared" si="17"/>
        <v/>
      </c>
      <c r="AV25" s="255" t="str">
        <f t="shared" si="18"/>
        <v/>
      </c>
      <c r="AW25" s="255" t="str">
        <f t="shared" si="19"/>
        <v/>
      </c>
      <c r="AX25" s="255" t="str">
        <f t="shared" si="20"/>
        <v/>
      </c>
      <c r="AY25" s="255" t="str">
        <f t="shared" si="21"/>
        <v/>
      </c>
      <c r="AZ25" s="255" t="str">
        <f t="shared" si="22"/>
        <v/>
      </c>
      <c r="BA25" s="255" t="str">
        <f t="shared" si="23"/>
        <v/>
      </c>
      <c r="BB25" s="255" t="str">
        <f t="shared" si="24"/>
        <v/>
      </c>
      <c r="BC25" s="255" t="str">
        <f t="shared" si="25"/>
        <v/>
      </c>
      <c r="BD25" s="255" t="str">
        <f t="shared" si="26"/>
        <v/>
      </c>
      <c r="BE25" s="257" t="str">
        <f t="shared" si="27"/>
        <v/>
      </c>
    </row>
    <row r="26" spans="1:58" s="4" customFormat="1" ht="18" customHeight="1">
      <c r="A26" s="444" t="s">
        <v>388</v>
      </c>
      <c r="B26" s="445"/>
      <c r="C26" s="445"/>
      <c r="D26" s="395"/>
      <c r="E26" s="393"/>
      <c r="F26" s="393"/>
      <c r="G26" s="231"/>
      <c r="H26" s="397"/>
      <c r="I26" s="395"/>
      <c r="J26" s="393"/>
      <c r="K26" s="393"/>
      <c r="L26" s="393"/>
      <c r="M26" s="391"/>
      <c r="N26" s="395"/>
      <c r="O26" s="393"/>
      <c r="P26" s="393"/>
      <c r="Q26" s="393"/>
      <c r="R26" s="231"/>
      <c r="S26" s="255" t="str">
        <f t="shared" si="28"/>
        <v/>
      </c>
      <c r="T26" s="255" t="str">
        <f t="shared" si="3"/>
        <v/>
      </c>
      <c r="U26" s="255" t="str">
        <f t="shared" si="3"/>
        <v/>
      </c>
      <c r="V26" s="255" t="str">
        <f t="shared" si="3"/>
        <v/>
      </c>
      <c r="W26" s="255" t="str">
        <f t="shared" si="3"/>
        <v/>
      </c>
      <c r="X26" s="255" t="str">
        <f t="shared" si="3"/>
        <v/>
      </c>
      <c r="Y26" s="255" t="str">
        <f t="shared" si="3"/>
        <v/>
      </c>
      <c r="Z26" s="255" t="str">
        <f t="shared" si="3"/>
        <v/>
      </c>
      <c r="AA26" s="255" t="str">
        <f t="shared" si="3"/>
        <v/>
      </c>
      <c r="AB26" s="255" t="str">
        <f t="shared" si="3"/>
        <v/>
      </c>
      <c r="AC26" s="255" t="str">
        <f t="shared" si="3"/>
        <v/>
      </c>
      <c r="AD26" s="255" t="str">
        <f t="shared" si="3"/>
        <v/>
      </c>
      <c r="AE26" s="255" t="str">
        <f t="shared" si="3"/>
        <v/>
      </c>
      <c r="AF26" s="255" t="str">
        <f t="shared" si="3"/>
        <v/>
      </c>
      <c r="AG26" s="255" t="str">
        <f t="shared" si="4"/>
        <v/>
      </c>
      <c r="AH26" s="255" t="str">
        <f t="shared" si="5"/>
        <v/>
      </c>
      <c r="AI26" s="255" t="str">
        <f t="shared" si="6"/>
        <v/>
      </c>
      <c r="AJ26" s="255" t="str">
        <f t="shared" si="7"/>
        <v/>
      </c>
      <c r="AK26" s="255" t="str">
        <f t="shared" si="8"/>
        <v/>
      </c>
      <c r="AL26" s="255" t="str">
        <f t="shared" si="9"/>
        <v/>
      </c>
      <c r="AM26" s="255" t="str">
        <f t="shared" si="10"/>
        <v/>
      </c>
      <c r="AN26" s="255" t="str">
        <f t="shared" si="11"/>
        <v/>
      </c>
      <c r="AO26" s="255" t="str">
        <f t="shared" si="12"/>
        <v/>
      </c>
      <c r="AP26" s="255" t="str">
        <f t="shared" si="13"/>
        <v/>
      </c>
      <c r="AQ26" s="255" t="str">
        <f t="shared" si="14"/>
        <v/>
      </c>
      <c r="AR26" s="255" t="str">
        <f t="shared" si="15"/>
        <v/>
      </c>
      <c r="AS26" s="255" t="str">
        <f t="shared" si="16"/>
        <v/>
      </c>
      <c r="AT26" s="255" t="str">
        <f t="shared" si="17"/>
        <v/>
      </c>
      <c r="AU26" s="255" t="str">
        <f t="shared" si="17"/>
        <v/>
      </c>
      <c r="AV26" s="255" t="str">
        <f t="shared" si="18"/>
        <v/>
      </c>
      <c r="AW26" s="255" t="str">
        <f t="shared" si="19"/>
        <v/>
      </c>
      <c r="AX26" s="255" t="str">
        <f t="shared" si="20"/>
        <v/>
      </c>
      <c r="AY26" s="255" t="str">
        <f t="shared" si="21"/>
        <v/>
      </c>
      <c r="AZ26" s="255" t="str">
        <f t="shared" si="22"/>
        <v/>
      </c>
      <c r="BA26" s="255" t="str">
        <f t="shared" si="23"/>
        <v/>
      </c>
      <c r="BB26" s="255" t="str">
        <f t="shared" si="24"/>
        <v/>
      </c>
      <c r="BC26" s="255" t="str">
        <f t="shared" si="25"/>
        <v/>
      </c>
      <c r="BD26" s="255" t="str">
        <f t="shared" si="26"/>
        <v/>
      </c>
      <c r="BE26" s="257" t="str">
        <f t="shared" si="27"/>
        <v/>
      </c>
    </row>
    <row r="27" spans="1:58" s="4" customFormat="1" ht="18" customHeight="1" thickBot="1">
      <c r="A27" s="456" t="s">
        <v>405</v>
      </c>
      <c r="B27" s="457"/>
      <c r="C27" s="457"/>
      <c r="D27" s="396"/>
      <c r="E27" s="392"/>
      <c r="F27" s="392"/>
      <c r="G27" s="398"/>
      <c r="H27" s="388"/>
      <c r="I27" s="396"/>
      <c r="J27" s="392"/>
      <c r="K27" s="392"/>
      <c r="L27" s="392"/>
      <c r="M27" s="394"/>
      <c r="N27" s="396"/>
      <c r="O27" s="392"/>
      <c r="P27" s="392"/>
      <c r="Q27" s="392"/>
      <c r="R27" s="398"/>
      <c r="S27" s="255" t="str">
        <f t="shared" si="28"/>
        <v/>
      </c>
      <c r="T27" s="255" t="str">
        <f t="shared" si="3"/>
        <v/>
      </c>
      <c r="U27" s="255" t="str">
        <f t="shared" si="3"/>
        <v/>
      </c>
      <c r="V27" s="255" t="str">
        <f t="shared" si="3"/>
        <v/>
      </c>
      <c r="W27" s="255" t="str">
        <f t="shared" si="3"/>
        <v/>
      </c>
      <c r="X27" s="255" t="str">
        <f t="shared" si="3"/>
        <v/>
      </c>
      <c r="Y27" s="255" t="str">
        <f t="shared" si="3"/>
        <v/>
      </c>
      <c r="Z27" s="255" t="str">
        <f t="shared" si="3"/>
        <v/>
      </c>
      <c r="AA27" s="255" t="str">
        <f t="shared" si="3"/>
        <v/>
      </c>
      <c r="AB27" s="255" t="str">
        <f t="shared" si="3"/>
        <v/>
      </c>
      <c r="AC27" s="255" t="str">
        <f t="shared" si="3"/>
        <v/>
      </c>
      <c r="AD27" s="255" t="str">
        <f t="shared" si="3"/>
        <v/>
      </c>
      <c r="AE27" s="255" t="str">
        <f t="shared" si="3"/>
        <v/>
      </c>
      <c r="AF27" s="255" t="str">
        <f t="shared" si="3"/>
        <v/>
      </c>
      <c r="AG27" s="255" t="str">
        <f t="shared" si="4"/>
        <v/>
      </c>
      <c r="AH27" s="255" t="str">
        <f t="shared" si="5"/>
        <v/>
      </c>
      <c r="AI27" s="255" t="str">
        <f t="shared" si="6"/>
        <v/>
      </c>
      <c r="AJ27" s="255" t="str">
        <f t="shared" si="7"/>
        <v/>
      </c>
      <c r="AK27" s="255" t="str">
        <f t="shared" si="8"/>
        <v/>
      </c>
      <c r="AL27" s="255" t="str">
        <f t="shared" si="9"/>
        <v/>
      </c>
      <c r="AM27" s="255" t="str">
        <f t="shared" si="10"/>
        <v/>
      </c>
      <c r="AN27" s="255" t="str">
        <f t="shared" si="11"/>
        <v/>
      </c>
      <c r="AO27" s="255" t="str">
        <f t="shared" si="12"/>
        <v/>
      </c>
      <c r="AP27" s="255" t="str">
        <f t="shared" si="13"/>
        <v/>
      </c>
      <c r="AQ27" s="255" t="str">
        <f t="shared" si="14"/>
        <v/>
      </c>
      <c r="AR27" s="255" t="str">
        <f t="shared" si="15"/>
        <v/>
      </c>
      <c r="AS27" s="255" t="str">
        <f t="shared" si="16"/>
        <v/>
      </c>
      <c r="AT27" s="255" t="str">
        <f t="shared" si="17"/>
        <v/>
      </c>
      <c r="AU27" s="255" t="str">
        <f t="shared" si="17"/>
        <v/>
      </c>
      <c r="AV27" s="255" t="str">
        <f t="shared" si="18"/>
        <v/>
      </c>
      <c r="AW27" s="255" t="str">
        <f t="shared" si="19"/>
        <v/>
      </c>
      <c r="AX27" s="255" t="str">
        <f t="shared" si="20"/>
        <v/>
      </c>
      <c r="AY27" s="255" t="str">
        <f t="shared" si="21"/>
        <v/>
      </c>
      <c r="AZ27" s="255" t="str">
        <f t="shared" si="22"/>
        <v/>
      </c>
      <c r="BA27" s="255" t="str">
        <f t="shared" si="23"/>
        <v/>
      </c>
      <c r="BB27" s="255" t="str">
        <f t="shared" si="24"/>
        <v/>
      </c>
      <c r="BC27" s="255" t="str">
        <f t="shared" si="25"/>
        <v/>
      </c>
      <c r="BD27" s="255" t="str">
        <f t="shared" si="26"/>
        <v/>
      </c>
      <c r="BE27" s="257" t="str">
        <f t="shared" si="27"/>
        <v/>
      </c>
    </row>
    <row r="28" spans="1:58" ht="18" hidden="1" customHeight="1">
      <c r="A28" s="853" t="s">
        <v>196</v>
      </c>
      <c r="B28" s="854"/>
      <c r="C28" s="855"/>
      <c r="D28" s="305"/>
      <c r="E28" s="301"/>
      <c r="F28" s="301"/>
      <c r="G28" s="231"/>
      <c r="H28" s="313"/>
      <c r="I28" s="305"/>
      <c r="J28" s="301"/>
      <c r="K28" s="301"/>
      <c r="L28" s="301"/>
      <c r="M28" s="298"/>
      <c r="N28" s="305"/>
      <c r="O28" s="301"/>
      <c r="P28" s="301"/>
      <c r="Q28" s="301"/>
      <c r="R28" s="231"/>
      <c r="S28" s="255" t="str">
        <f t="shared" ref="S28:BE28" ca="1" si="29">IF($I$32="しない",IF(IFERROR(S147,"")="","",S147),IF(IFERROR(S143,"")="","",S143))</f>
        <v/>
      </c>
      <c r="T28" s="256" t="str">
        <f t="shared" ca="1" si="29"/>
        <v/>
      </c>
      <c r="U28" s="256" t="str">
        <f t="shared" ca="1" si="29"/>
        <v/>
      </c>
      <c r="V28" s="256" t="str">
        <f t="shared" ca="1" si="29"/>
        <v/>
      </c>
      <c r="W28" s="256" t="str">
        <f t="shared" ca="1" si="29"/>
        <v/>
      </c>
      <c r="X28" s="256" t="str">
        <f t="shared" ca="1" si="29"/>
        <v/>
      </c>
      <c r="Y28" s="256" t="str">
        <f t="shared" ca="1" si="29"/>
        <v/>
      </c>
      <c r="Z28" s="256" t="str">
        <f t="shared" ca="1" si="29"/>
        <v/>
      </c>
      <c r="AA28" s="256" t="str">
        <f t="shared" ca="1" si="29"/>
        <v/>
      </c>
      <c r="AB28" s="256" t="str">
        <f t="shared" ca="1" si="29"/>
        <v/>
      </c>
      <c r="AC28" s="256" t="str">
        <f t="shared" ca="1" si="29"/>
        <v/>
      </c>
      <c r="AD28" s="256" t="str">
        <f t="shared" ca="1" si="29"/>
        <v/>
      </c>
      <c r="AE28" s="256" t="str">
        <f t="shared" ca="1" si="29"/>
        <v/>
      </c>
      <c r="AF28" s="256" t="str">
        <f t="shared" ca="1" si="29"/>
        <v/>
      </c>
      <c r="AG28" s="256" t="str">
        <f t="shared" ca="1" si="29"/>
        <v/>
      </c>
      <c r="AH28" s="256" t="str">
        <f t="shared" ca="1" si="29"/>
        <v/>
      </c>
      <c r="AI28" s="256" t="str">
        <f t="shared" ca="1" si="29"/>
        <v/>
      </c>
      <c r="AJ28" s="256" t="str">
        <f t="shared" ca="1" si="29"/>
        <v/>
      </c>
      <c r="AK28" s="256" t="str">
        <f t="shared" ca="1" si="29"/>
        <v/>
      </c>
      <c r="AL28" s="256" t="str">
        <f t="shared" ca="1" si="29"/>
        <v/>
      </c>
      <c r="AM28" s="256" t="str">
        <f t="shared" ca="1" si="29"/>
        <v/>
      </c>
      <c r="AN28" s="256" t="str">
        <f t="shared" ca="1" si="29"/>
        <v/>
      </c>
      <c r="AO28" s="256" t="str">
        <f t="shared" ca="1" si="29"/>
        <v/>
      </c>
      <c r="AP28" s="256" t="str">
        <f t="shared" ca="1" si="29"/>
        <v/>
      </c>
      <c r="AQ28" s="256" t="str">
        <f t="shared" ca="1" si="29"/>
        <v/>
      </c>
      <c r="AR28" s="256" t="str">
        <f t="shared" ca="1" si="29"/>
        <v/>
      </c>
      <c r="AS28" s="256" t="str">
        <f t="shared" ca="1" si="29"/>
        <v/>
      </c>
      <c r="AT28" s="256" t="str">
        <f t="shared" ca="1" si="29"/>
        <v/>
      </c>
      <c r="AU28" s="256" t="str">
        <f t="shared" ca="1" si="29"/>
        <v/>
      </c>
      <c r="AV28" s="256" t="str">
        <f t="shared" ca="1" si="29"/>
        <v/>
      </c>
      <c r="AW28" s="256" t="str">
        <f t="shared" ca="1" si="29"/>
        <v/>
      </c>
      <c r="AX28" s="256" t="str">
        <f t="shared" ca="1" si="29"/>
        <v/>
      </c>
      <c r="AY28" s="256" t="str">
        <f t="shared" ca="1" si="29"/>
        <v/>
      </c>
      <c r="AZ28" s="256" t="str">
        <f t="shared" ca="1" si="29"/>
        <v/>
      </c>
      <c r="BA28" s="256" t="str">
        <f t="shared" ca="1" si="29"/>
        <v/>
      </c>
      <c r="BB28" s="256" t="str">
        <f t="shared" ca="1" si="29"/>
        <v/>
      </c>
      <c r="BC28" s="256" t="str">
        <f t="shared" ca="1" si="29"/>
        <v/>
      </c>
      <c r="BD28" s="256" t="str">
        <f t="shared" ca="1" si="29"/>
        <v/>
      </c>
      <c r="BE28" s="257" t="str">
        <f t="shared" ca="1" si="29"/>
        <v/>
      </c>
    </row>
    <row r="29" spans="1:58" ht="18" hidden="1" customHeight="1">
      <c r="A29" s="755" t="s">
        <v>200</v>
      </c>
      <c r="B29" s="511"/>
      <c r="C29" s="613"/>
      <c r="D29" s="305"/>
      <c r="E29" s="301"/>
      <c r="F29" s="301"/>
      <c r="G29" s="231"/>
      <c r="H29" s="313"/>
      <c r="I29" s="305"/>
      <c r="J29" s="301"/>
      <c r="K29" s="301"/>
      <c r="L29" s="301"/>
      <c r="M29" s="298"/>
      <c r="N29" s="305"/>
      <c r="O29" s="301"/>
      <c r="P29" s="301"/>
      <c r="Q29" s="301"/>
      <c r="R29" s="231"/>
      <c r="S29" s="255" t="str">
        <f t="shared" ref="S29:BE29" ca="1" si="30">IF($I$32="しない",IF(IFERROR(S148,"")="","",S148),IF(IFERROR(S144,"")="","",S144))</f>
        <v/>
      </c>
      <c r="T29" s="256" t="str">
        <f t="shared" ca="1" si="30"/>
        <v/>
      </c>
      <c r="U29" s="256" t="str">
        <f t="shared" ca="1" si="30"/>
        <v/>
      </c>
      <c r="V29" s="256" t="str">
        <f t="shared" ca="1" si="30"/>
        <v/>
      </c>
      <c r="W29" s="256" t="str">
        <f t="shared" ca="1" si="30"/>
        <v/>
      </c>
      <c r="X29" s="256" t="str">
        <f t="shared" ca="1" si="30"/>
        <v/>
      </c>
      <c r="Y29" s="256" t="str">
        <f t="shared" ca="1" si="30"/>
        <v/>
      </c>
      <c r="Z29" s="256" t="str">
        <f t="shared" ca="1" si="30"/>
        <v/>
      </c>
      <c r="AA29" s="256" t="str">
        <f t="shared" ca="1" si="30"/>
        <v/>
      </c>
      <c r="AB29" s="256" t="str">
        <f t="shared" ca="1" si="30"/>
        <v/>
      </c>
      <c r="AC29" s="256" t="str">
        <f t="shared" ca="1" si="30"/>
        <v/>
      </c>
      <c r="AD29" s="256" t="str">
        <f t="shared" ca="1" si="30"/>
        <v/>
      </c>
      <c r="AE29" s="256" t="str">
        <f t="shared" ca="1" si="30"/>
        <v/>
      </c>
      <c r="AF29" s="256" t="str">
        <f t="shared" ca="1" si="30"/>
        <v/>
      </c>
      <c r="AG29" s="256" t="str">
        <f t="shared" ca="1" si="30"/>
        <v/>
      </c>
      <c r="AH29" s="256" t="str">
        <f t="shared" ca="1" si="30"/>
        <v/>
      </c>
      <c r="AI29" s="256" t="str">
        <f t="shared" ca="1" si="30"/>
        <v/>
      </c>
      <c r="AJ29" s="256" t="str">
        <f t="shared" ca="1" si="30"/>
        <v/>
      </c>
      <c r="AK29" s="256" t="str">
        <f t="shared" ca="1" si="30"/>
        <v/>
      </c>
      <c r="AL29" s="256" t="str">
        <f t="shared" ca="1" si="30"/>
        <v/>
      </c>
      <c r="AM29" s="256" t="str">
        <f t="shared" ca="1" si="30"/>
        <v/>
      </c>
      <c r="AN29" s="256" t="str">
        <f t="shared" ca="1" si="30"/>
        <v/>
      </c>
      <c r="AO29" s="256" t="str">
        <f t="shared" ca="1" si="30"/>
        <v/>
      </c>
      <c r="AP29" s="256" t="str">
        <f t="shared" ca="1" si="30"/>
        <v/>
      </c>
      <c r="AQ29" s="256" t="str">
        <f t="shared" ca="1" si="30"/>
        <v/>
      </c>
      <c r="AR29" s="256" t="str">
        <f t="shared" ca="1" si="30"/>
        <v/>
      </c>
      <c r="AS29" s="256" t="str">
        <f t="shared" ca="1" si="30"/>
        <v/>
      </c>
      <c r="AT29" s="256" t="str">
        <f t="shared" ca="1" si="30"/>
        <v/>
      </c>
      <c r="AU29" s="256" t="str">
        <f t="shared" ca="1" si="30"/>
        <v/>
      </c>
      <c r="AV29" s="256" t="str">
        <f t="shared" ca="1" si="30"/>
        <v/>
      </c>
      <c r="AW29" s="256" t="str">
        <f t="shared" ca="1" si="30"/>
        <v/>
      </c>
      <c r="AX29" s="256" t="str">
        <f t="shared" ca="1" si="30"/>
        <v/>
      </c>
      <c r="AY29" s="256" t="str">
        <f t="shared" ca="1" si="30"/>
        <v/>
      </c>
      <c r="AZ29" s="256" t="str">
        <f t="shared" ca="1" si="30"/>
        <v/>
      </c>
      <c r="BA29" s="256" t="str">
        <f t="shared" ca="1" si="30"/>
        <v/>
      </c>
      <c r="BB29" s="256" t="str">
        <f t="shared" ca="1" si="30"/>
        <v/>
      </c>
      <c r="BC29" s="256" t="str">
        <f t="shared" ca="1" si="30"/>
        <v/>
      </c>
      <c r="BD29" s="256" t="str">
        <f t="shared" ca="1" si="30"/>
        <v/>
      </c>
      <c r="BE29" s="257" t="str">
        <f t="shared" ca="1" si="30"/>
        <v/>
      </c>
      <c r="BF29" s="212"/>
    </row>
    <row r="30" spans="1:58" ht="18" hidden="1" customHeight="1" thickBot="1">
      <c r="A30" s="856" t="s">
        <v>201</v>
      </c>
      <c r="B30" s="857"/>
      <c r="C30" s="858"/>
      <c r="D30" s="312"/>
      <c r="E30" s="232"/>
      <c r="F30" s="232"/>
      <c r="G30" s="131"/>
      <c r="H30" s="311"/>
      <c r="I30" s="305"/>
      <c r="J30" s="301"/>
      <c r="K30" s="301"/>
      <c r="L30" s="301"/>
      <c r="M30" s="298"/>
      <c r="N30" s="312"/>
      <c r="O30" s="232"/>
      <c r="P30" s="232"/>
      <c r="Q30" s="232"/>
      <c r="R30" s="131"/>
      <c r="S30" s="258" t="str">
        <f t="shared" ref="S30:BE30" ca="1" si="31">IF($I$32="しない",IF(IFERROR(S149,"")="","",S149),IF(IFERROR(S145,"")="","",S145))</f>
        <v/>
      </c>
      <c r="T30" s="259" t="str">
        <f t="shared" ca="1" si="31"/>
        <v/>
      </c>
      <c r="U30" s="259" t="str">
        <f t="shared" ca="1" si="31"/>
        <v/>
      </c>
      <c r="V30" s="259" t="str">
        <f t="shared" ca="1" si="31"/>
        <v/>
      </c>
      <c r="W30" s="259" t="str">
        <f t="shared" ca="1" si="31"/>
        <v/>
      </c>
      <c r="X30" s="259" t="str">
        <f t="shared" ca="1" si="31"/>
        <v/>
      </c>
      <c r="Y30" s="259" t="str">
        <f t="shared" ca="1" si="31"/>
        <v/>
      </c>
      <c r="Z30" s="259" t="str">
        <f t="shared" ca="1" si="31"/>
        <v/>
      </c>
      <c r="AA30" s="259" t="str">
        <f t="shared" ca="1" si="31"/>
        <v/>
      </c>
      <c r="AB30" s="259" t="str">
        <f t="shared" ca="1" si="31"/>
        <v/>
      </c>
      <c r="AC30" s="259" t="str">
        <f t="shared" ca="1" si="31"/>
        <v/>
      </c>
      <c r="AD30" s="259" t="str">
        <f t="shared" ca="1" si="31"/>
        <v/>
      </c>
      <c r="AE30" s="259" t="str">
        <f t="shared" ca="1" si="31"/>
        <v/>
      </c>
      <c r="AF30" s="259" t="str">
        <f t="shared" ca="1" si="31"/>
        <v/>
      </c>
      <c r="AG30" s="259" t="str">
        <f t="shared" ca="1" si="31"/>
        <v/>
      </c>
      <c r="AH30" s="259" t="str">
        <f t="shared" ca="1" si="31"/>
        <v/>
      </c>
      <c r="AI30" s="259" t="str">
        <f t="shared" ca="1" si="31"/>
        <v/>
      </c>
      <c r="AJ30" s="259" t="str">
        <f t="shared" ca="1" si="31"/>
        <v/>
      </c>
      <c r="AK30" s="259" t="str">
        <f t="shared" ca="1" si="31"/>
        <v/>
      </c>
      <c r="AL30" s="259" t="str">
        <f t="shared" ca="1" si="31"/>
        <v/>
      </c>
      <c r="AM30" s="259" t="str">
        <f t="shared" ca="1" si="31"/>
        <v/>
      </c>
      <c r="AN30" s="259" t="str">
        <f t="shared" ca="1" si="31"/>
        <v/>
      </c>
      <c r="AO30" s="259" t="str">
        <f t="shared" ca="1" si="31"/>
        <v/>
      </c>
      <c r="AP30" s="259" t="str">
        <f t="shared" ca="1" si="31"/>
        <v/>
      </c>
      <c r="AQ30" s="259" t="str">
        <f t="shared" ca="1" si="31"/>
        <v/>
      </c>
      <c r="AR30" s="259" t="str">
        <f t="shared" ca="1" si="31"/>
        <v/>
      </c>
      <c r="AS30" s="259" t="str">
        <f t="shared" ca="1" si="31"/>
        <v/>
      </c>
      <c r="AT30" s="259" t="str">
        <f t="shared" ca="1" si="31"/>
        <v/>
      </c>
      <c r="AU30" s="259" t="str">
        <f t="shared" ca="1" si="31"/>
        <v/>
      </c>
      <c r="AV30" s="259" t="str">
        <f t="shared" ca="1" si="31"/>
        <v/>
      </c>
      <c r="AW30" s="259" t="str">
        <f t="shared" ca="1" si="31"/>
        <v/>
      </c>
      <c r="AX30" s="259" t="str">
        <f t="shared" ca="1" si="31"/>
        <v/>
      </c>
      <c r="AY30" s="259" t="str">
        <f t="shared" ca="1" si="31"/>
        <v/>
      </c>
      <c r="AZ30" s="259" t="str">
        <f t="shared" ca="1" si="31"/>
        <v/>
      </c>
      <c r="BA30" s="259" t="str">
        <f t="shared" ca="1" si="31"/>
        <v/>
      </c>
      <c r="BB30" s="259" t="str">
        <f t="shared" ca="1" si="31"/>
        <v/>
      </c>
      <c r="BC30" s="259" t="str">
        <f t="shared" ca="1" si="31"/>
        <v/>
      </c>
      <c r="BD30" s="259" t="str">
        <f t="shared" ca="1" si="31"/>
        <v/>
      </c>
      <c r="BE30" s="260" t="str">
        <f t="shared" ca="1" si="31"/>
        <v/>
      </c>
    </row>
    <row r="31" spans="1:58" ht="18" hidden="1" customHeight="1" thickBot="1">
      <c r="A31" s="608" t="s">
        <v>190</v>
      </c>
      <c r="B31" s="609"/>
      <c r="C31" s="609"/>
      <c r="D31" s="609"/>
      <c r="E31" s="609"/>
      <c r="F31" s="609"/>
      <c r="G31" s="609"/>
      <c r="H31" s="859"/>
      <c r="I31" s="872">
        <v>1</v>
      </c>
      <c r="J31" s="872"/>
      <c r="K31" s="872"/>
      <c r="L31" s="872"/>
      <c r="M31" s="247" t="s">
        <v>191</v>
      </c>
      <c r="N31" s="834" t="s">
        <v>208</v>
      </c>
      <c r="O31" s="835"/>
      <c r="P31" s="835"/>
      <c r="Q31" s="835"/>
      <c r="R31" s="835"/>
      <c r="S31" s="873" t="str">
        <f>IF(L2="","",#REF!)</f>
        <v/>
      </c>
      <c r="T31" s="873"/>
      <c r="U31" s="873"/>
      <c r="V31" s="87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874"/>
      <c r="X31" s="874"/>
      <c r="Y31" s="874"/>
      <c r="Z31" s="874"/>
      <c r="AA31" s="875"/>
      <c r="AB31" s="834" t="s">
        <v>209</v>
      </c>
      <c r="AC31" s="835"/>
      <c r="AD31" s="835"/>
      <c r="AE31" s="835"/>
      <c r="AF31" s="835"/>
      <c r="AG31" s="880" t="str">
        <f>IF(L2="","",#REF!)</f>
        <v/>
      </c>
      <c r="AH31" s="880"/>
      <c r="AI31" s="880"/>
      <c r="AJ31" s="87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874"/>
      <c r="AL31" s="874"/>
      <c r="AM31" s="874"/>
      <c r="AN31" s="874"/>
      <c r="AO31" s="875"/>
      <c r="AP31" s="883" t="e">
        <f>"目標アルコール分（"&amp;#REF!&amp;"度）の時の予測日本酒度"</f>
        <v>#REF!</v>
      </c>
      <c r="AQ31" s="884"/>
      <c r="AR31" s="884"/>
      <c r="AS31" s="884"/>
      <c r="AT31" s="884"/>
      <c r="AU31" s="884"/>
      <c r="AV31" s="884"/>
      <c r="AW31" s="884"/>
      <c r="AX31" s="885" t="str">
        <f>IF(COUNTA(S15:BE15)=0,"",IF(H153=0,"",H152+(#REF!-H153)/1.8*10))</f>
        <v/>
      </c>
      <c r="AY31" s="885"/>
      <c r="AZ31" s="885"/>
      <c r="BA31" s="860"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861"/>
      <c r="BC31" s="861"/>
      <c r="BD31" s="861"/>
      <c r="BE31" s="862"/>
    </row>
    <row r="32" spans="1:58" ht="18" hidden="1" customHeight="1" thickBot="1">
      <c r="A32" s="866" t="s">
        <v>202</v>
      </c>
      <c r="B32" s="867"/>
      <c r="C32" s="867"/>
      <c r="D32" s="867"/>
      <c r="E32" s="867"/>
      <c r="F32" s="867"/>
      <c r="G32" s="867"/>
      <c r="H32" s="868"/>
      <c r="I32" s="869" t="s">
        <v>264</v>
      </c>
      <c r="J32" s="869"/>
      <c r="K32" s="869"/>
      <c r="L32" s="869"/>
      <c r="M32" s="869"/>
      <c r="N32" s="870" t="s">
        <v>207</v>
      </c>
      <c r="O32" s="622"/>
      <c r="P32" s="622"/>
      <c r="Q32" s="622"/>
      <c r="R32" s="622"/>
      <c r="S32" s="871" t="str">
        <f>IF(F156="","",IF(COUNTA(S14:BE14)=0,"",F156))</f>
        <v/>
      </c>
      <c r="T32" s="871"/>
      <c r="U32" s="871"/>
      <c r="V32" s="876"/>
      <c r="W32" s="876"/>
      <c r="X32" s="876"/>
      <c r="Y32" s="876"/>
      <c r="Z32" s="876"/>
      <c r="AA32" s="877"/>
      <c r="AB32" s="870" t="s">
        <v>210</v>
      </c>
      <c r="AC32" s="622"/>
      <c r="AD32" s="622"/>
      <c r="AE32" s="622"/>
      <c r="AF32" s="622"/>
      <c r="AG32" s="871" t="str">
        <f>IF(F159="","",IF(COUNTA(S14:BE14)=0,"",F159))</f>
        <v/>
      </c>
      <c r="AH32" s="871"/>
      <c r="AI32" s="871"/>
      <c r="AJ32" s="876"/>
      <c r="AK32" s="876"/>
      <c r="AL32" s="876"/>
      <c r="AM32" s="876"/>
      <c r="AN32" s="876"/>
      <c r="AO32" s="877"/>
      <c r="AP32" s="299"/>
      <c r="AQ32" s="179"/>
      <c r="AR32" s="179"/>
      <c r="AS32" s="179"/>
      <c r="AT32" s="179"/>
      <c r="AU32" s="179"/>
      <c r="AV32" s="179"/>
      <c r="AW32" s="179"/>
      <c r="AX32" s="179"/>
      <c r="AY32" s="179"/>
      <c r="AZ32" s="179"/>
      <c r="BA32" s="863"/>
      <c r="BB32" s="864"/>
      <c r="BC32" s="864"/>
      <c r="BD32" s="864"/>
      <c r="BE32" s="865"/>
    </row>
    <row r="33" spans="1:58" ht="18" hidden="1" customHeight="1" thickBot="1">
      <c r="A33" s="866" t="s">
        <v>263</v>
      </c>
      <c r="B33" s="867"/>
      <c r="C33" s="867"/>
      <c r="D33" s="867"/>
      <c r="E33" s="867"/>
      <c r="F33" s="867"/>
      <c r="G33" s="867"/>
      <c r="H33" s="868"/>
      <c r="I33" s="1022" t="s">
        <v>270</v>
      </c>
      <c r="J33" s="869"/>
      <c r="K33" s="869"/>
      <c r="L33" s="869"/>
      <c r="M33" s="1023"/>
      <c r="N33" s="1014" t="s">
        <v>192</v>
      </c>
      <c r="O33" s="1015"/>
      <c r="P33" s="1015"/>
      <c r="Q33" s="1015"/>
      <c r="R33" s="1015"/>
      <c r="S33" s="580" t="str">
        <f>IF(S32="","",IF(F157="","",F157&amp;"日"))</f>
        <v/>
      </c>
      <c r="T33" s="580"/>
      <c r="U33" s="580"/>
      <c r="V33" s="1024"/>
      <c r="W33" s="1024"/>
      <c r="X33" s="1024"/>
      <c r="Y33" s="1024"/>
      <c r="Z33" s="1024"/>
      <c r="AA33" s="1025"/>
      <c r="AB33" s="1014" t="s">
        <v>151</v>
      </c>
      <c r="AC33" s="1015"/>
      <c r="AD33" s="1015"/>
      <c r="AE33" s="1015"/>
      <c r="AF33" s="1015"/>
      <c r="AG33" s="580" t="str">
        <f>IF(AG32="","",IF(F160="","",F160&amp;"日"))</f>
        <v/>
      </c>
      <c r="AH33" s="580"/>
      <c r="AI33" s="580"/>
      <c r="AJ33" s="1024"/>
      <c r="AK33" s="1024"/>
      <c r="AL33" s="1024"/>
      <c r="AM33" s="1024"/>
      <c r="AN33" s="1024"/>
      <c r="AO33" s="1025"/>
      <c r="AP33" s="1016" t="e">
        <f>"目標日本酒度（"&amp;IF(#REF!&lt;0,#REF!,IF(#REF!&gt;0,"+"&amp;#REF!,"±"&amp;#REF!))&amp;"）の時の予測アルコール分（度）"</f>
        <v>#REF!</v>
      </c>
      <c r="AQ33" s="1017"/>
      <c r="AR33" s="1017"/>
      <c r="AS33" s="1017"/>
      <c r="AT33" s="1017"/>
      <c r="AU33" s="1017"/>
      <c r="AV33" s="1017"/>
      <c r="AW33" s="1017"/>
      <c r="AX33" s="1018" t="str">
        <f>IF(COUNTA(S15:BE15)=0,"",IF(AX31="","",ROUND((#REF!-H152)/10*1.8+H153,1)&amp;"度"))</f>
        <v/>
      </c>
      <c r="AY33" s="1018"/>
      <c r="AZ33" s="1018"/>
      <c r="BA33" s="1019"/>
      <c r="BB33" s="1020"/>
      <c r="BC33" s="1020"/>
      <c r="BD33" s="1020"/>
      <c r="BE33" s="1021"/>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834" t="s">
        <v>42</v>
      </c>
      <c r="B35" s="835"/>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49999999999999" customHeight="1" thickBot="1">
      <c r="A36" s="180"/>
      <c r="B36" s="318" t="s">
        <v>43</v>
      </c>
      <c r="C36" s="317" t="s">
        <v>147</v>
      </c>
      <c r="D36" s="836"/>
      <c r="E36" s="727"/>
      <c r="F36" s="727"/>
      <c r="G36" s="728"/>
      <c r="H36" s="319"/>
      <c r="I36" s="836"/>
      <c r="J36" s="727"/>
      <c r="K36" s="727"/>
      <c r="L36" s="727"/>
      <c r="M36" s="728"/>
      <c r="N36" s="836"/>
      <c r="O36" s="727"/>
      <c r="P36" s="727"/>
      <c r="Q36" s="727"/>
      <c r="R36" s="728"/>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49999999999999" customHeight="1">
      <c r="A37" s="834" t="s">
        <v>45</v>
      </c>
      <c r="B37" s="835"/>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49999999999999" customHeight="1">
      <c r="A38" s="846"/>
      <c r="B38" s="848"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49999999999999" customHeight="1" thickBot="1">
      <c r="A39" s="847"/>
      <c r="B39" s="849"/>
      <c r="C39" s="317" t="s">
        <v>147</v>
      </c>
      <c r="D39" s="850"/>
      <c r="E39" s="851"/>
      <c r="F39" s="851"/>
      <c r="G39" s="852"/>
      <c r="H39" s="319"/>
      <c r="I39" s="850"/>
      <c r="J39" s="851"/>
      <c r="K39" s="851"/>
      <c r="L39" s="851"/>
      <c r="M39" s="852"/>
      <c r="N39" s="850"/>
      <c r="O39" s="851"/>
      <c r="P39" s="851"/>
      <c r="Q39" s="851"/>
      <c r="R39" s="852"/>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49999999999999" customHeight="1">
      <c r="A40" s="834" t="s">
        <v>45</v>
      </c>
      <c r="B40" s="835"/>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49999999999999" customHeight="1">
      <c r="A41" s="846"/>
      <c r="B41" s="848"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49999999999999" customHeight="1" thickBot="1">
      <c r="A42" s="847"/>
      <c r="B42" s="849"/>
      <c r="C42" s="317" t="s">
        <v>147</v>
      </c>
      <c r="D42" s="850"/>
      <c r="E42" s="851"/>
      <c r="F42" s="851"/>
      <c r="G42" s="852"/>
      <c r="H42" s="319"/>
      <c r="I42" s="850"/>
      <c r="J42" s="851"/>
      <c r="K42" s="851"/>
      <c r="L42" s="851"/>
      <c r="M42" s="852"/>
      <c r="N42" s="850"/>
      <c r="O42" s="851"/>
      <c r="P42" s="851"/>
      <c r="Q42" s="851"/>
      <c r="R42" s="852"/>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49999999999999" customHeight="1" thickBot="1">
      <c r="A43" s="830" t="s">
        <v>148</v>
      </c>
      <c r="B43" s="583"/>
      <c r="C43" s="717"/>
      <c r="D43" s="831" t="str">
        <f>IF(SUM(D36,D39,D42)=0,"",IF(SUM(D71:I71)=0,"",ROUND(SUM(D36,D39,D42)/SUM(D71:I71),3)))</f>
        <v/>
      </c>
      <c r="E43" s="832"/>
      <c r="F43" s="832"/>
      <c r="G43" s="833"/>
      <c r="H43" s="188"/>
      <c r="I43" s="831" t="str">
        <f>IF(SUM(I36,I39,I42)=0,"",IF(SUM(D71:L71)=0,"",ROUND(SUM(I36,I39,I42)/SUM(D71:L71),3)))</f>
        <v/>
      </c>
      <c r="J43" s="832"/>
      <c r="K43" s="832"/>
      <c r="L43" s="832"/>
      <c r="M43" s="833"/>
      <c r="N43" s="831" t="str">
        <f>IF(N36="","",IF(SUM(D71:O71)=0,"",ROUND(SUM(N36,N39,N42)/SUM(D71:O71),3)))</f>
        <v/>
      </c>
      <c r="O43" s="832"/>
      <c r="P43" s="832"/>
      <c r="Q43" s="832"/>
      <c r="R43" s="833"/>
      <c r="S43" s="808" t="s">
        <v>220</v>
      </c>
      <c r="T43" s="809"/>
      <c r="U43" s="809"/>
      <c r="V43" s="809"/>
      <c r="W43" s="810" t="str">
        <f>IF(D71="","",IF(Y71="","",ROUND(D71/Y71,3)))</f>
        <v/>
      </c>
      <c r="X43" s="810"/>
      <c r="Y43" s="811"/>
      <c r="Z43" s="808" t="s">
        <v>4</v>
      </c>
      <c r="AA43" s="809"/>
      <c r="AB43" s="809"/>
      <c r="AC43" s="809"/>
      <c r="AD43" s="812" t="str">
        <f>IF(IFERROR(Q189,"")="","",Q189)</f>
        <v/>
      </c>
      <c r="AE43" s="812"/>
      <c r="AF43" s="812"/>
      <c r="AG43" s="813" t="str">
        <f>IF(IFERROR(R189,"")="","",R189)</f>
        <v/>
      </c>
      <c r="AH43" s="814"/>
      <c r="AI43" s="814"/>
      <c r="AJ43" s="814"/>
      <c r="AK43" s="813" t="str">
        <f>IF(IFERROR(T189,"")="","",T189)</f>
        <v/>
      </c>
      <c r="AL43" s="814"/>
      <c r="AM43" s="814"/>
      <c r="AN43" s="815"/>
      <c r="AO43" s="808" t="s">
        <v>140</v>
      </c>
      <c r="AP43" s="809"/>
      <c r="AQ43" s="809"/>
      <c r="AR43" s="809"/>
      <c r="AS43" s="812" t="str">
        <f>IF(IFERROR(AA189,"")="","",AA189)</f>
        <v/>
      </c>
      <c r="AT43" s="812"/>
      <c r="AU43" s="812"/>
      <c r="AV43" s="813" t="str">
        <f>IF(IFERROR(AB189,"")="","",AB189)</f>
        <v/>
      </c>
      <c r="AW43" s="814"/>
      <c r="AX43" s="814"/>
      <c r="AY43" s="815"/>
      <c r="BD43" s="53"/>
    </row>
    <row r="44" spans="1:58" s="52" customFormat="1" ht="20.149999999999999" customHeight="1" thickBot="1">
      <c r="A44" s="767" t="s">
        <v>229</v>
      </c>
      <c r="B44" s="562"/>
      <c r="C44" s="826"/>
      <c r="D44" s="827" t="str">
        <f>IF(SUM(D74:I74)=0,"",IF(SUM(D71:I71)=0,"",ROUND(SUM(D74:I74)/SUM(D71:I71),3)))</f>
        <v/>
      </c>
      <c r="E44" s="828"/>
      <c r="F44" s="828"/>
      <c r="G44" s="829"/>
      <c r="H44" s="235"/>
      <c r="I44" s="827" t="str">
        <f>IF(SUM(D74:L74)=0,"",IF(SUM(D71:L71)=0,"",ROUND(SUM(D74:L74)/SUM(D71:L71),3)))</f>
        <v/>
      </c>
      <c r="J44" s="828"/>
      <c r="K44" s="828"/>
      <c r="L44" s="828"/>
      <c r="M44" s="829"/>
      <c r="N44" s="827" t="str">
        <f>IF(SUM(D74:O74)=0,"",IF(SUM(D71:O71)=0,"",ROUND(SUM(D74:O74)/SUM(D71:O71),3)))</f>
        <v/>
      </c>
      <c r="O44" s="828"/>
      <c r="P44" s="828"/>
      <c r="Q44" s="828"/>
      <c r="R44" s="829"/>
      <c r="S44" s="808" t="s">
        <v>221</v>
      </c>
      <c r="T44" s="809"/>
      <c r="U44" s="809"/>
      <c r="V44" s="809"/>
      <c r="W44" s="810" t="str">
        <f>IF(Y73="","",Y73/Y71)</f>
        <v/>
      </c>
      <c r="X44" s="810"/>
      <c r="Y44" s="811"/>
      <c r="Z44" s="808" t="s">
        <v>139</v>
      </c>
      <c r="AA44" s="809"/>
      <c r="AB44" s="809"/>
      <c r="AC44" s="809"/>
      <c r="AD44" s="812" t="str">
        <f>IF(IFERROR(Q190,"")="","",Q190)</f>
        <v/>
      </c>
      <c r="AE44" s="812"/>
      <c r="AF44" s="812"/>
      <c r="AG44" s="813" t="str">
        <f>IF(IFERROR(R190,"")="","",R190)</f>
        <v/>
      </c>
      <c r="AH44" s="814"/>
      <c r="AI44" s="814"/>
      <c r="AJ44" s="814"/>
      <c r="AK44" s="813" t="str">
        <f>IF(IFERROR(T190,"")="","",T190)</f>
        <v/>
      </c>
      <c r="AL44" s="814"/>
      <c r="AM44" s="814"/>
      <c r="AN44" s="815"/>
      <c r="AO44" s="808" t="s">
        <v>141</v>
      </c>
      <c r="AP44" s="809"/>
      <c r="AQ44" s="809"/>
      <c r="AR44" s="809"/>
      <c r="AS44" s="812" t="str">
        <f>IF(IFERROR(AA190,"")="","",AA190)</f>
        <v/>
      </c>
      <c r="AT44" s="812"/>
      <c r="AU44" s="812"/>
      <c r="AV44" s="813" t="str">
        <f>IF(IFERROR(AB190,"")="","",AB190)</f>
        <v/>
      </c>
      <c r="AW44" s="814"/>
      <c r="AX44" s="814"/>
      <c r="AY44" s="815"/>
      <c r="BD44" s="53"/>
    </row>
    <row r="45" spans="1:58" s="52" customFormat="1" ht="20.25" customHeight="1" thickBot="1">
      <c r="B45" s="53"/>
      <c r="C45" s="53"/>
      <c r="D45" s="56"/>
      <c r="E45" s="56"/>
      <c r="F45" s="56"/>
      <c r="G45" s="56"/>
      <c r="H45" s="53"/>
      <c r="I45" s="56"/>
      <c r="J45" s="56"/>
      <c r="K45" s="56"/>
      <c r="L45" s="56"/>
      <c r="M45" s="56"/>
      <c r="N45" s="56"/>
      <c r="O45" s="56"/>
      <c r="P45" s="56"/>
      <c r="Q45" s="56"/>
      <c r="R45" s="56"/>
      <c r="S45" s="808" t="s">
        <v>230</v>
      </c>
      <c r="T45" s="809"/>
      <c r="U45" s="809"/>
      <c r="V45" s="809"/>
      <c r="W45" s="810" t="str">
        <f>IF(SUM(D71:O71)=0,"",IF(SUM(D74:O74)+S74=0,"",ROUND((SUM(D74:O74)+S74)/SUM(D71:O71),3)))</f>
        <v/>
      </c>
      <c r="X45" s="810"/>
      <c r="Y45" s="811"/>
      <c r="Z45" s="808" t="s">
        <v>113</v>
      </c>
      <c r="AA45" s="809"/>
      <c r="AB45" s="809"/>
      <c r="AC45" s="809"/>
      <c r="AD45" s="812" t="str">
        <f>IF(IFERROR(Q191,"")="","",Q191)</f>
        <v/>
      </c>
      <c r="AE45" s="812"/>
      <c r="AF45" s="812"/>
      <c r="AG45" s="813" t="str">
        <f>IF(IFERROR(R191,"")="","",R191)</f>
        <v/>
      </c>
      <c r="AH45" s="814"/>
      <c r="AI45" s="814"/>
      <c r="AJ45" s="814"/>
      <c r="AK45" s="813" t="str">
        <f>IF(IFERROR(T191,"")="","",T191)</f>
        <v/>
      </c>
      <c r="AL45" s="814"/>
      <c r="AM45" s="814"/>
      <c r="AN45" s="815"/>
      <c r="AO45" s="816" t="s">
        <v>236</v>
      </c>
      <c r="AP45" s="817"/>
      <c r="AQ45" s="817"/>
      <c r="AR45" s="8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632" t="s">
        <v>63</v>
      </c>
      <c r="B47" s="633"/>
      <c r="C47" s="634"/>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638"/>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40"/>
    </row>
    <row r="49" spans="1:57" ht="20.25" customHeight="1">
      <c r="A49" s="641"/>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3"/>
    </row>
    <row r="50" spans="1:57" ht="20.25" customHeight="1">
      <c r="A50" s="641"/>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3"/>
    </row>
    <row r="51" spans="1:57" ht="20.25" customHeight="1">
      <c r="A51" s="641"/>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c r="AO51" s="642"/>
      <c r="AP51" s="642"/>
      <c r="AQ51" s="642"/>
      <c r="AR51" s="642"/>
      <c r="AS51" s="642"/>
      <c r="AT51" s="642"/>
      <c r="AU51" s="642"/>
      <c r="AV51" s="642"/>
      <c r="AW51" s="642"/>
      <c r="AX51" s="642"/>
      <c r="AY51" s="642"/>
      <c r="AZ51" s="642"/>
      <c r="BA51" s="642"/>
      <c r="BB51" s="642"/>
      <c r="BC51" s="642"/>
      <c r="BD51" s="642"/>
      <c r="BE51" s="643"/>
    </row>
    <row r="52" spans="1:57" ht="20.25" customHeight="1">
      <c r="A52" s="641"/>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3"/>
    </row>
    <row r="53" spans="1:57" ht="8.4" customHeight="1">
      <c r="A53" s="641"/>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2"/>
      <c r="BB53" s="642"/>
      <c r="BC53" s="642"/>
      <c r="BD53" s="642"/>
      <c r="BE53" s="643"/>
    </row>
    <row r="54" spans="1:57" ht="8.4" customHeight="1">
      <c r="A54" s="641"/>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642"/>
      <c r="AQ54" s="642"/>
      <c r="AR54" s="642"/>
      <c r="AS54" s="642"/>
      <c r="AT54" s="642"/>
      <c r="AU54" s="642"/>
      <c r="AV54" s="642"/>
      <c r="AW54" s="642"/>
      <c r="AX54" s="642"/>
      <c r="AY54" s="642"/>
      <c r="AZ54" s="642"/>
      <c r="BA54" s="642"/>
      <c r="BB54" s="642"/>
      <c r="BC54" s="642"/>
      <c r="BD54" s="642"/>
      <c r="BE54" s="643"/>
    </row>
    <row r="55" spans="1:57" ht="8.4" customHeight="1">
      <c r="A55" s="641"/>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3"/>
    </row>
    <row r="56" spans="1:57" ht="8.4" customHeight="1">
      <c r="A56" s="641"/>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642"/>
      <c r="AQ56" s="642"/>
      <c r="AR56" s="642"/>
      <c r="AS56" s="642"/>
      <c r="AT56" s="642"/>
      <c r="AU56" s="642"/>
      <c r="AV56" s="642"/>
      <c r="AW56" s="642"/>
      <c r="AX56" s="642"/>
      <c r="AY56" s="642"/>
      <c r="AZ56" s="642"/>
      <c r="BA56" s="642"/>
      <c r="BB56" s="642"/>
      <c r="BC56" s="642"/>
      <c r="BD56" s="642"/>
      <c r="BE56" s="643"/>
    </row>
    <row r="57" spans="1:57" ht="20.25" customHeight="1">
      <c r="A57" s="641"/>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c r="AO57" s="642"/>
      <c r="AP57" s="642"/>
      <c r="AQ57" s="642"/>
      <c r="AR57" s="642"/>
      <c r="AS57" s="642"/>
      <c r="AT57" s="642"/>
      <c r="AU57" s="642"/>
      <c r="AV57" s="642"/>
      <c r="AW57" s="642"/>
      <c r="AX57" s="642"/>
      <c r="AY57" s="642"/>
      <c r="AZ57" s="642"/>
      <c r="BA57" s="642"/>
      <c r="BB57" s="642"/>
      <c r="BC57" s="642"/>
      <c r="BD57" s="642"/>
      <c r="BE57" s="643"/>
    </row>
    <row r="58" spans="1:57" ht="20.25" customHeight="1">
      <c r="A58" s="641"/>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42"/>
      <c r="AP58" s="642"/>
      <c r="AQ58" s="642"/>
      <c r="AR58" s="642"/>
      <c r="AS58" s="642"/>
      <c r="AT58" s="642"/>
      <c r="AU58" s="642"/>
      <c r="AV58" s="642"/>
      <c r="AW58" s="642"/>
      <c r="AX58" s="642"/>
      <c r="AY58" s="642"/>
      <c r="AZ58" s="642"/>
      <c r="BA58" s="642"/>
      <c r="BB58" s="642"/>
      <c r="BC58" s="642"/>
      <c r="BD58" s="642"/>
      <c r="BE58" s="643"/>
    </row>
    <row r="59" spans="1:57" ht="20.25" customHeight="1">
      <c r="A59" s="641"/>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2"/>
      <c r="BC59" s="642"/>
      <c r="BD59" s="642"/>
      <c r="BE59" s="643"/>
    </row>
    <row r="60" spans="1:57" ht="20.25" customHeight="1">
      <c r="A60" s="641"/>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c r="AO60" s="642"/>
      <c r="AP60" s="642"/>
      <c r="AQ60" s="642"/>
      <c r="AR60" s="642"/>
      <c r="AS60" s="642"/>
      <c r="AT60" s="642"/>
      <c r="AU60" s="642"/>
      <c r="AV60" s="642"/>
      <c r="AW60" s="642"/>
      <c r="AX60" s="642"/>
      <c r="AY60" s="642"/>
      <c r="AZ60" s="642"/>
      <c r="BA60" s="642"/>
      <c r="BB60" s="642"/>
      <c r="BC60" s="642"/>
      <c r="BD60" s="642"/>
      <c r="BE60" s="643"/>
    </row>
    <row r="61" spans="1:57" ht="20.25" customHeight="1">
      <c r="A61" s="641"/>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642"/>
      <c r="AQ61" s="642"/>
      <c r="AR61" s="642"/>
      <c r="AS61" s="642"/>
      <c r="AT61" s="642"/>
      <c r="AU61" s="642"/>
      <c r="AV61" s="642"/>
      <c r="AW61" s="642"/>
      <c r="AX61" s="642"/>
      <c r="AY61" s="642"/>
      <c r="AZ61" s="642"/>
      <c r="BA61" s="642"/>
      <c r="BB61" s="642"/>
      <c r="BC61" s="642"/>
      <c r="BD61" s="642"/>
      <c r="BE61" s="643"/>
    </row>
    <row r="62" spans="1:57" ht="20.25" customHeight="1">
      <c r="A62" s="641"/>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c r="AX62" s="642"/>
      <c r="AY62" s="642"/>
      <c r="AZ62" s="642"/>
      <c r="BA62" s="642"/>
      <c r="BB62" s="642"/>
      <c r="BC62" s="642"/>
      <c r="BD62" s="642"/>
      <c r="BE62" s="643"/>
    </row>
    <row r="63" spans="1:57" ht="20.25" customHeight="1">
      <c r="A63" s="641"/>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3"/>
    </row>
    <row r="64" spans="1:57" ht="20.25" customHeight="1" thickBot="1">
      <c r="A64" s="644"/>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5"/>
      <c r="AZ64" s="645"/>
      <c r="BA64" s="645"/>
      <c r="BB64" s="645"/>
      <c r="BC64" s="645"/>
      <c r="BD64" s="645"/>
      <c r="BE64" s="646"/>
    </row>
    <row r="65" spans="1:105" s="52" customFormat="1" ht="2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818" t="s">
        <v>10</v>
      </c>
      <c r="B67" s="819"/>
      <c r="C67" s="819"/>
      <c r="D67" s="820" t="str">
        <f ca="1">D2</f>
        <v>□号</v>
      </c>
      <c r="E67" s="821"/>
      <c r="F67" s="821"/>
      <c r="G67" s="821"/>
      <c r="H67" s="822"/>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823" t="s">
        <v>60</v>
      </c>
      <c r="B70" s="824"/>
      <c r="C70" s="824"/>
      <c r="D70" s="824" t="s">
        <v>46</v>
      </c>
      <c r="E70" s="824"/>
      <c r="F70" s="824"/>
      <c r="G70" s="824" t="s">
        <v>11</v>
      </c>
      <c r="H70" s="824"/>
      <c r="I70" s="824"/>
      <c r="J70" s="824" t="s">
        <v>13</v>
      </c>
      <c r="K70" s="824"/>
      <c r="L70" s="824"/>
      <c r="M70" s="824" t="s">
        <v>47</v>
      </c>
      <c r="N70" s="824"/>
      <c r="O70" s="824"/>
      <c r="P70" s="583" t="s">
        <v>48</v>
      </c>
      <c r="Q70" s="583"/>
      <c r="R70" s="583"/>
      <c r="S70" s="788" t="s">
        <v>51</v>
      </c>
      <c r="T70" s="788"/>
      <c r="U70" s="788"/>
      <c r="V70" s="788" t="s">
        <v>52</v>
      </c>
      <c r="W70" s="788"/>
      <c r="X70" s="788"/>
      <c r="Y70" s="788" t="s">
        <v>50</v>
      </c>
      <c r="Z70" s="788"/>
      <c r="AA70" s="789"/>
      <c r="AB70" s="208"/>
      <c r="AC70" s="790" t="s">
        <v>56</v>
      </c>
      <c r="AD70" s="790"/>
      <c r="AE70" s="790"/>
      <c r="AF70" s="790"/>
      <c r="AG70" s="791"/>
      <c r="AH70" s="792" t="s">
        <v>153</v>
      </c>
      <c r="AI70" s="793"/>
      <c r="AJ70" s="793"/>
      <c r="AK70" s="793"/>
      <c r="AM70" s="796" t="s">
        <v>46</v>
      </c>
      <c r="AN70" s="544" t="s">
        <v>64</v>
      </c>
      <c r="AO70" s="545"/>
      <c r="AP70" s="696"/>
      <c r="AQ70" s="658"/>
      <c r="AR70" s="658"/>
      <c r="AS70" s="825"/>
      <c r="AV70" s="747" t="s">
        <v>20</v>
      </c>
      <c r="AW70" s="544" t="s">
        <v>109</v>
      </c>
      <c r="AX70" s="545"/>
      <c r="AY70" s="696"/>
      <c r="AZ70" s="750"/>
      <c r="BA70" s="751"/>
      <c r="BB70" s="752"/>
    </row>
    <row r="71" spans="1:105" s="52" customFormat="1" ht="20.25" customHeight="1">
      <c r="A71" s="438" t="s">
        <v>150</v>
      </c>
      <c r="B71" s="439"/>
      <c r="C71" s="439"/>
      <c r="D71" s="787" t="str">
        <f>IF(D72+D73=0,"",D72+D73)</f>
        <v/>
      </c>
      <c r="E71" s="787"/>
      <c r="F71" s="787"/>
      <c r="G71" s="787" t="str">
        <f>IF(G72+G73=0,"",G72+G73)</f>
        <v/>
      </c>
      <c r="H71" s="787"/>
      <c r="I71" s="787"/>
      <c r="J71" s="787" t="str">
        <f>IF(J72+J73=0,"",J72+J73)</f>
        <v/>
      </c>
      <c r="K71" s="787"/>
      <c r="L71" s="787"/>
      <c r="M71" s="787" t="str">
        <f>IF(M72+M73=0,"",M72+M73)</f>
        <v/>
      </c>
      <c r="N71" s="787"/>
      <c r="O71" s="787"/>
      <c r="P71" s="787" t="str">
        <f>IF(P72+P73=0,"",P72+P73)</f>
        <v/>
      </c>
      <c r="Q71" s="787"/>
      <c r="R71" s="787"/>
      <c r="S71" s="722"/>
      <c r="T71" s="722"/>
      <c r="U71" s="722"/>
      <c r="V71" s="722"/>
      <c r="W71" s="722"/>
      <c r="X71" s="722"/>
      <c r="Y71" s="745" t="str">
        <f>IF(SUM(D71:X71)=0,"",SUM(D71:X71))</f>
        <v/>
      </c>
      <c r="Z71" s="745"/>
      <c r="AA71" s="746"/>
      <c r="AB71" s="208"/>
      <c r="AC71" s="803" t="s">
        <v>53</v>
      </c>
      <c r="AD71" s="804"/>
      <c r="AE71" s="805"/>
      <c r="AF71" s="806"/>
      <c r="AG71" s="807"/>
      <c r="AH71" s="794"/>
      <c r="AI71" s="795"/>
      <c r="AJ71" s="795"/>
      <c r="AK71" s="795"/>
      <c r="AM71" s="797"/>
      <c r="AN71" s="509" t="s">
        <v>65</v>
      </c>
      <c r="AO71" s="510"/>
      <c r="AP71" s="552"/>
      <c r="AQ71" s="541"/>
      <c r="AR71" s="541"/>
      <c r="AS71" s="550"/>
      <c r="AV71" s="748"/>
      <c r="AW71" s="483" t="s">
        <v>87</v>
      </c>
      <c r="AX71" s="484"/>
      <c r="AY71" s="485"/>
      <c r="AZ71" s="701"/>
      <c r="BA71" s="702"/>
      <c r="BB71" s="704"/>
    </row>
    <row r="72" spans="1:105" s="52" customFormat="1" ht="20.25" customHeight="1" thickBot="1">
      <c r="A72" s="438" t="s">
        <v>92</v>
      </c>
      <c r="B72" s="439"/>
      <c r="C72" s="439"/>
      <c r="D72" s="775"/>
      <c r="E72" s="775"/>
      <c r="F72" s="775"/>
      <c r="G72" s="775"/>
      <c r="H72" s="775"/>
      <c r="I72" s="775"/>
      <c r="J72" s="775"/>
      <c r="K72" s="775"/>
      <c r="L72" s="775"/>
      <c r="M72" s="775"/>
      <c r="N72" s="775"/>
      <c r="O72" s="775"/>
      <c r="P72" s="775"/>
      <c r="Q72" s="775"/>
      <c r="R72" s="775"/>
      <c r="S72" s="722"/>
      <c r="T72" s="722"/>
      <c r="U72" s="722"/>
      <c r="V72" s="722"/>
      <c r="W72" s="722"/>
      <c r="X72" s="722"/>
      <c r="Y72" s="745" t="str">
        <f>IF(SUM(D72:X72)=0,"",SUM(D72:X72))</f>
        <v/>
      </c>
      <c r="Z72" s="745"/>
      <c r="AA72" s="746"/>
      <c r="AB72" s="208"/>
      <c r="AC72" s="800" t="s">
        <v>54</v>
      </c>
      <c r="AD72" s="438"/>
      <c r="AE72" s="726"/>
      <c r="AF72" s="801"/>
      <c r="AG72" s="802"/>
      <c r="AH72" s="728"/>
      <c r="AI72" s="781"/>
      <c r="AJ72" s="781"/>
      <c r="AK72" s="781"/>
      <c r="AM72" s="797"/>
      <c r="AN72" s="509" t="s">
        <v>66</v>
      </c>
      <c r="AO72" s="510"/>
      <c r="AP72" s="552"/>
      <c r="AQ72" s="541"/>
      <c r="AR72" s="541"/>
      <c r="AS72" s="550"/>
      <c r="AV72" s="748"/>
      <c r="AW72" s="483" t="s">
        <v>250</v>
      </c>
      <c r="AX72" s="484"/>
      <c r="AY72" s="485"/>
      <c r="AZ72" s="701"/>
      <c r="BA72" s="702"/>
      <c r="BB72" s="704"/>
    </row>
    <row r="73" spans="1:105" s="52" customFormat="1" ht="20.25" customHeight="1" thickBot="1">
      <c r="A73" s="438" t="s">
        <v>49</v>
      </c>
      <c r="B73" s="439"/>
      <c r="C73" s="439"/>
      <c r="D73" s="775"/>
      <c r="E73" s="775"/>
      <c r="F73" s="775"/>
      <c r="G73" s="775"/>
      <c r="H73" s="775"/>
      <c r="I73" s="775"/>
      <c r="J73" s="775"/>
      <c r="K73" s="775"/>
      <c r="L73" s="775"/>
      <c r="M73" s="775"/>
      <c r="N73" s="775"/>
      <c r="O73" s="775"/>
      <c r="P73" s="775"/>
      <c r="Q73" s="775"/>
      <c r="R73" s="775"/>
      <c r="S73" s="722"/>
      <c r="T73" s="722"/>
      <c r="U73" s="722"/>
      <c r="V73" s="722"/>
      <c r="W73" s="722"/>
      <c r="X73" s="722"/>
      <c r="Y73" s="745" t="str">
        <f>IF(SUM(D73:X73)=0,"",SUM(D73:X73))</f>
        <v/>
      </c>
      <c r="Z73" s="745"/>
      <c r="AA73" s="746"/>
      <c r="AB73" s="54"/>
      <c r="AC73" s="776" t="s">
        <v>55</v>
      </c>
      <c r="AD73" s="777"/>
      <c r="AE73" s="778"/>
      <c r="AF73" s="779"/>
      <c r="AG73" s="780"/>
      <c r="AH73" s="782"/>
      <c r="AI73" s="783"/>
      <c r="AJ73" s="783"/>
      <c r="AK73" s="783"/>
      <c r="AM73" s="797"/>
      <c r="AN73" s="509" t="s">
        <v>67</v>
      </c>
      <c r="AO73" s="510"/>
      <c r="AP73" s="552"/>
      <c r="AQ73" s="541"/>
      <c r="AR73" s="541"/>
      <c r="AS73" s="550"/>
      <c r="AV73" s="748"/>
      <c r="AW73" s="483" t="s">
        <v>86</v>
      </c>
      <c r="AX73" s="484"/>
      <c r="AY73" s="485"/>
      <c r="AZ73" s="701"/>
      <c r="BA73" s="702"/>
      <c r="BB73" s="704"/>
    </row>
    <row r="74" spans="1:105" s="52" customFormat="1" ht="20.25" customHeight="1" thickBot="1">
      <c r="A74" s="438" t="s">
        <v>149</v>
      </c>
      <c r="B74" s="439"/>
      <c r="C74" s="439"/>
      <c r="D74" s="775"/>
      <c r="E74" s="775"/>
      <c r="F74" s="775"/>
      <c r="G74" s="775"/>
      <c r="H74" s="775"/>
      <c r="I74" s="775"/>
      <c r="J74" s="775"/>
      <c r="K74" s="775"/>
      <c r="L74" s="775"/>
      <c r="M74" s="775"/>
      <c r="N74" s="775"/>
      <c r="O74" s="775"/>
      <c r="P74" s="775"/>
      <c r="Q74" s="775"/>
      <c r="R74" s="775"/>
      <c r="S74" s="745">
        <f>IF(SUM(D7:BE7)=0,0,SUM(D7:BE7))</f>
        <v>0</v>
      </c>
      <c r="T74" s="745"/>
      <c r="U74" s="745"/>
      <c r="V74" s="722"/>
      <c r="W74" s="722"/>
      <c r="X74" s="722"/>
      <c r="Y74" s="745" t="str">
        <f>IF(SUM(D74:X74)=0,"",SUM(D74:X74))</f>
        <v/>
      </c>
      <c r="Z74" s="745"/>
      <c r="AA74" s="746"/>
      <c r="AB74" s="209"/>
      <c r="AC74" s="753" t="s">
        <v>79</v>
      </c>
      <c r="AD74" s="753"/>
      <c r="AE74" s="753"/>
      <c r="AF74" s="753"/>
      <c r="AG74" s="754"/>
      <c r="AH74" s="782"/>
      <c r="AI74" s="783"/>
      <c r="AJ74" s="783"/>
      <c r="AK74" s="783"/>
      <c r="AM74" s="797"/>
      <c r="AN74" s="509" t="s">
        <v>147</v>
      </c>
      <c r="AO74" s="510"/>
      <c r="AP74" s="552"/>
      <c r="AQ74" s="541"/>
      <c r="AR74" s="541"/>
      <c r="AS74" s="550"/>
      <c r="AV74" s="748"/>
      <c r="AW74" s="784" t="s">
        <v>88</v>
      </c>
      <c r="AX74" s="785"/>
      <c r="AY74" s="786"/>
      <c r="AZ74" s="701"/>
      <c r="BA74" s="702"/>
      <c r="BB74" s="704"/>
    </row>
    <row r="75" spans="1:105" s="52" customFormat="1" ht="20.25" customHeight="1" thickBot="1">
      <c r="A75" s="755" t="s">
        <v>221</v>
      </c>
      <c r="B75" s="511"/>
      <c r="C75" s="465"/>
      <c r="D75" s="719" t="str">
        <f>IF(D73=0,"",D73/D71)</f>
        <v/>
      </c>
      <c r="E75" s="720"/>
      <c r="F75" s="756"/>
      <c r="G75" s="719" t="str">
        <f>IF(G73=0,"",G73/G71)</f>
        <v/>
      </c>
      <c r="H75" s="720"/>
      <c r="I75" s="756"/>
      <c r="J75" s="719" t="str">
        <f>IF(J73=0,"",J73/J71)</f>
        <v/>
      </c>
      <c r="K75" s="720"/>
      <c r="L75" s="756"/>
      <c r="M75" s="719" t="str">
        <f>IF(M73=0,"",M73/M71)</f>
        <v/>
      </c>
      <c r="N75" s="720"/>
      <c r="O75" s="756"/>
      <c r="P75" s="719" t="str">
        <f>IF(P73=0,"",P73/P71)</f>
        <v/>
      </c>
      <c r="Q75" s="720"/>
      <c r="R75" s="756"/>
      <c r="S75" s="718"/>
      <c r="T75" s="449"/>
      <c r="U75" s="450"/>
      <c r="V75" s="718"/>
      <c r="W75" s="449"/>
      <c r="X75" s="450"/>
      <c r="Y75" s="719" t="str">
        <f>IF(Y73="","",Y73/Y71)</f>
        <v/>
      </c>
      <c r="Z75" s="720"/>
      <c r="AA75" s="721"/>
      <c r="AB75" s="209"/>
      <c r="AC75" s="757"/>
      <c r="AD75" s="757"/>
      <c r="AE75" s="757"/>
      <c r="AF75" s="757"/>
      <c r="AG75" s="758"/>
      <c r="AH75" s="782"/>
      <c r="AI75" s="783"/>
      <c r="AJ75" s="783"/>
      <c r="AK75" s="783"/>
      <c r="AM75" s="798"/>
      <c r="AN75" s="671" t="s">
        <v>58</v>
      </c>
      <c r="AO75" s="672"/>
      <c r="AP75" s="673"/>
      <c r="AQ75" s="729"/>
      <c r="AR75" s="730"/>
      <c r="AS75" s="731"/>
      <c r="AV75" s="749"/>
      <c r="AW75" s="738" t="s">
        <v>152</v>
      </c>
      <c r="AX75" s="739"/>
      <c r="AY75" s="740"/>
      <c r="AZ75" s="741" t="str">
        <f>IF(AZ71="","",IF(AZ72="","",ROUND(AZ71/AZ72,2)))</f>
        <v/>
      </c>
      <c r="BA75" s="742"/>
      <c r="BB75" s="743"/>
    </row>
    <row r="76" spans="1:105" s="52" customFormat="1" ht="20.25" customHeight="1" thickBot="1">
      <c r="A76" s="755" t="s">
        <v>229</v>
      </c>
      <c r="B76" s="511"/>
      <c r="C76" s="465"/>
      <c r="D76" s="719" t="str">
        <f>IF(D71="","",IF(D74=0,"",D74/D71))</f>
        <v/>
      </c>
      <c r="E76" s="720"/>
      <c r="F76" s="756"/>
      <c r="G76" s="719" t="str">
        <f>IF(G71="","",IF(G74=0,"",G74/G71))</f>
        <v/>
      </c>
      <c r="H76" s="720"/>
      <c r="I76" s="756"/>
      <c r="J76" s="719" t="str">
        <f>IF(J71="","",IF(J74=0,"",J74/J71))</f>
        <v/>
      </c>
      <c r="K76" s="720"/>
      <c r="L76" s="756"/>
      <c r="M76" s="719" t="str">
        <f>IF(M71="","",IF(M74=0,"",M74/M71))</f>
        <v/>
      </c>
      <c r="N76" s="720"/>
      <c r="O76" s="756"/>
      <c r="P76" s="719" t="str">
        <f>IF(P71="","",IF(P74=0,"",P74/P71))</f>
        <v/>
      </c>
      <c r="Q76" s="720"/>
      <c r="R76" s="756"/>
      <c r="S76" s="718"/>
      <c r="T76" s="449"/>
      <c r="U76" s="450"/>
      <c r="V76" s="718"/>
      <c r="W76" s="449"/>
      <c r="X76" s="450"/>
      <c r="Y76" s="719" t="str">
        <f>IF(Y71="","",IF(Y74="","",Y74/Y71))</f>
        <v/>
      </c>
      <c r="Z76" s="720"/>
      <c r="AA76" s="721"/>
      <c r="AB76" s="207"/>
      <c r="AC76" s="759"/>
      <c r="AD76" s="759"/>
      <c r="AE76" s="759"/>
      <c r="AF76" s="759"/>
      <c r="AG76" s="760"/>
      <c r="AH76" s="782"/>
      <c r="AI76" s="783"/>
      <c r="AJ76" s="783"/>
      <c r="AK76" s="783"/>
      <c r="AM76" s="798"/>
      <c r="AN76" s="761"/>
      <c r="AO76" s="762"/>
      <c r="AP76" s="763"/>
      <c r="AQ76" s="732"/>
      <c r="AR76" s="733"/>
      <c r="AS76" s="734"/>
    </row>
    <row r="77" spans="1:105" s="52" customFormat="1" ht="20.25" customHeight="1" thickBot="1">
      <c r="A77" s="438" t="s">
        <v>231</v>
      </c>
      <c r="B77" s="439"/>
      <c r="C77" s="439"/>
      <c r="D77" s="718"/>
      <c r="E77" s="449"/>
      <c r="F77" s="450"/>
      <c r="G77" s="718"/>
      <c r="H77" s="449"/>
      <c r="I77" s="450"/>
      <c r="J77" s="718"/>
      <c r="K77" s="449"/>
      <c r="L77" s="450"/>
      <c r="M77" s="718"/>
      <c r="N77" s="449"/>
      <c r="O77" s="450"/>
      <c r="P77" s="718"/>
      <c r="Q77" s="449"/>
      <c r="R77" s="450"/>
      <c r="S77" s="722"/>
      <c r="T77" s="722"/>
      <c r="U77" s="722"/>
      <c r="V77" s="745">
        <f>IF(AB94="",0,IF(AB95="",0,ROUND(AB94*AB95/30,1)))</f>
        <v>0</v>
      </c>
      <c r="W77" s="745"/>
      <c r="X77" s="745"/>
      <c r="Y77" s="745">
        <f>V77</f>
        <v>0</v>
      </c>
      <c r="Z77" s="745"/>
      <c r="AA77" s="746"/>
      <c r="AB77" s="207"/>
      <c r="AC77" s="759"/>
      <c r="AD77" s="759"/>
      <c r="AE77" s="759"/>
      <c r="AF77" s="759"/>
      <c r="AG77" s="760"/>
      <c r="AH77" s="782"/>
      <c r="AI77" s="783"/>
      <c r="AJ77" s="783"/>
      <c r="AK77" s="783"/>
      <c r="AM77" s="799"/>
      <c r="AN77" s="764"/>
      <c r="AO77" s="765"/>
      <c r="AP77" s="766"/>
      <c r="AQ77" s="735"/>
      <c r="AR77" s="736"/>
      <c r="AS77" s="737"/>
      <c r="AV77" s="714" t="s">
        <v>232</v>
      </c>
      <c r="AW77" s="583" t="s">
        <v>70</v>
      </c>
      <c r="AX77" s="583"/>
      <c r="AY77" s="583"/>
      <c r="AZ77" s="583" t="s">
        <v>233</v>
      </c>
      <c r="BA77" s="583"/>
      <c r="BB77" s="583"/>
      <c r="BC77" s="583" t="s">
        <v>234</v>
      </c>
      <c r="BD77" s="583"/>
      <c r="BE77" s="717"/>
    </row>
    <row r="78" spans="1:105" s="52" customFormat="1" ht="20.25" customHeight="1" thickBot="1">
      <c r="A78" s="438" t="s">
        <v>223</v>
      </c>
      <c r="B78" s="439"/>
      <c r="C78" s="439"/>
      <c r="D78" s="772" t="str">
        <f>IF(D71="","",D71/$D$71)</f>
        <v/>
      </c>
      <c r="E78" s="773"/>
      <c r="F78" s="774"/>
      <c r="G78" s="772" t="str">
        <f>IF($D$71="","",IF(G71="","",G71/$D$71))</f>
        <v/>
      </c>
      <c r="H78" s="773"/>
      <c r="I78" s="774"/>
      <c r="J78" s="772" t="str">
        <f>IF($D$71="","",IF(J71="","",J71/$D$71))</f>
        <v/>
      </c>
      <c r="K78" s="773"/>
      <c r="L78" s="774"/>
      <c r="M78" s="772" t="str">
        <f>IF($D$71="","",IF(M71="","",M71/$D$71))</f>
        <v/>
      </c>
      <c r="N78" s="773"/>
      <c r="O78" s="774"/>
      <c r="P78" s="772" t="str">
        <f>IF($D$71="","",IF(P71="","",P71/$D$71))</f>
        <v/>
      </c>
      <c r="Q78" s="773"/>
      <c r="R78" s="774"/>
      <c r="S78" s="722"/>
      <c r="T78" s="722"/>
      <c r="U78" s="722"/>
      <c r="V78" s="722"/>
      <c r="W78" s="722"/>
      <c r="X78" s="722"/>
      <c r="Y78" s="722"/>
      <c r="Z78" s="722"/>
      <c r="AA78" s="723"/>
      <c r="AB78" s="207"/>
      <c r="AC78" s="759"/>
      <c r="AD78" s="759"/>
      <c r="AE78" s="759"/>
      <c r="AF78" s="759"/>
      <c r="AG78" s="760"/>
      <c r="AH78" s="782"/>
      <c r="AI78" s="783"/>
      <c r="AJ78" s="783"/>
      <c r="AK78" s="783"/>
      <c r="AV78" s="715"/>
      <c r="AW78" s="724"/>
      <c r="AX78" s="724"/>
      <c r="AY78" s="724"/>
      <c r="AZ78" s="725"/>
      <c r="BA78" s="724"/>
      <c r="BB78" s="724"/>
      <c r="BC78" s="724"/>
      <c r="BD78" s="724"/>
      <c r="BE78" s="726"/>
    </row>
    <row r="79" spans="1:105" s="52" customFormat="1" ht="20.25" customHeight="1" thickBot="1">
      <c r="A79" s="767" t="s">
        <v>222</v>
      </c>
      <c r="B79" s="562"/>
      <c r="C79" s="562"/>
      <c r="D79" s="768"/>
      <c r="E79" s="768"/>
      <c r="F79" s="768"/>
      <c r="G79" s="769" t="str">
        <f>IF($G$71="","",G71/$G$71)</f>
        <v/>
      </c>
      <c r="H79" s="770"/>
      <c r="I79" s="771"/>
      <c r="J79" s="769" t="str">
        <f>IF($G$71="","",IF(J71="","",J71/$G$71))</f>
        <v/>
      </c>
      <c r="K79" s="770"/>
      <c r="L79" s="771"/>
      <c r="M79" s="769" t="str">
        <f>IF($G$71="","",IF(M71="","",M71/$G$71))</f>
        <v/>
      </c>
      <c r="N79" s="770"/>
      <c r="O79" s="771"/>
      <c r="P79" s="769" t="str">
        <f>IF($G$71="","",IF(P71="","",P71/$G$71))</f>
        <v/>
      </c>
      <c r="Q79" s="770"/>
      <c r="R79" s="771"/>
      <c r="S79" s="692"/>
      <c r="T79" s="452"/>
      <c r="U79" s="453"/>
      <c r="V79" s="692"/>
      <c r="W79" s="452"/>
      <c r="X79" s="453"/>
      <c r="Y79" s="692"/>
      <c r="Z79" s="452"/>
      <c r="AA79" s="744"/>
      <c r="AB79" s="210"/>
      <c r="AC79" s="759"/>
      <c r="AD79" s="759"/>
      <c r="AE79" s="759"/>
      <c r="AF79" s="759"/>
      <c r="AG79" s="760"/>
      <c r="AH79" s="782"/>
      <c r="AI79" s="783"/>
      <c r="AJ79" s="783"/>
      <c r="AK79" s="783"/>
      <c r="AV79" s="716"/>
      <c r="AW79" s="727"/>
      <c r="AX79" s="727"/>
      <c r="AY79" s="727"/>
      <c r="AZ79" s="727"/>
      <c r="BA79" s="727"/>
      <c r="BB79" s="727"/>
      <c r="BC79" s="727"/>
      <c r="BD79" s="727"/>
      <c r="BE79" s="728"/>
    </row>
    <row r="80" spans="1:105" ht="20.25" customHeight="1" thickBot="1">
      <c r="CV80" s="297"/>
      <c r="CW80" s="297"/>
      <c r="CX80" s="297"/>
      <c r="CY80" s="297"/>
      <c r="CZ80" s="297"/>
      <c r="DA80" s="297"/>
    </row>
    <row r="81" spans="1:105" ht="20.25" customHeight="1">
      <c r="A81" s="693" t="s">
        <v>55</v>
      </c>
      <c r="B81" s="690" t="s">
        <v>71</v>
      </c>
      <c r="C81" s="690"/>
      <c r="D81" s="690" t="s">
        <v>11</v>
      </c>
      <c r="E81" s="690"/>
      <c r="F81" s="690"/>
      <c r="G81" s="544" t="s">
        <v>13</v>
      </c>
      <c r="H81" s="545"/>
      <c r="I81" s="696"/>
      <c r="J81" s="544" t="s">
        <v>47</v>
      </c>
      <c r="K81" s="545"/>
      <c r="L81" s="697"/>
      <c r="O81" s="698" t="s">
        <v>91</v>
      </c>
      <c r="P81" s="687" t="s">
        <v>71</v>
      </c>
      <c r="Q81" s="687"/>
      <c r="R81" s="688" t="s">
        <v>262</v>
      </c>
      <c r="S81" s="689"/>
      <c r="T81" s="688" t="s">
        <v>93</v>
      </c>
      <c r="U81" s="690"/>
      <c r="V81" s="690" t="s">
        <v>75</v>
      </c>
      <c r="W81" s="690"/>
      <c r="X81" s="690"/>
      <c r="Y81" s="690"/>
      <c r="Z81" s="690" t="s">
        <v>76</v>
      </c>
      <c r="AA81" s="690"/>
      <c r="AB81" s="690"/>
      <c r="AC81" s="690"/>
      <c r="AD81" s="690"/>
      <c r="AE81" s="690"/>
      <c r="AF81" s="690"/>
      <c r="AG81" s="690"/>
      <c r="AH81" s="690"/>
      <c r="AI81" s="690"/>
      <c r="AJ81" s="690"/>
      <c r="AK81" s="690" t="s">
        <v>77</v>
      </c>
      <c r="AL81" s="690"/>
      <c r="AM81" s="690"/>
      <c r="AN81" s="690"/>
      <c r="AO81" s="690"/>
      <c r="AP81" s="690"/>
      <c r="AQ81" s="690"/>
      <c r="AR81" s="690"/>
      <c r="AS81" s="690"/>
      <c r="AT81" s="690"/>
      <c r="AU81" s="690"/>
      <c r="AV81" s="690"/>
      <c r="AW81" s="690"/>
      <c r="AX81" s="690"/>
      <c r="AY81" s="690"/>
      <c r="AZ81" s="690"/>
      <c r="BA81" s="690"/>
      <c r="BB81" s="690"/>
      <c r="BC81" s="690"/>
      <c r="BD81" s="691"/>
      <c r="CV81" s="297"/>
      <c r="CW81" s="297"/>
      <c r="CX81" s="297"/>
      <c r="CY81" s="297"/>
      <c r="CZ81" s="297"/>
      <c r="DA81" s="297"/>
    </row>
    <row r="82" spans="1:105" ht="20.25" customHeight="1">
      <c r="A82" s="694"/>
      <c r="B82" s="542" t="s">
        <v>72</v>
      </c>
      <c r="C82" s="542"/>
      <c r="D82" s="541"/>
      <c r="E82" s="541"/>
      <c r="F82" s="541"/>
      <c r="G82" s="701"/>
      <c r="H82" s="702"/>
      <c r="I82" s="703"/>
      <c r="J82" s="701"/>
      <c r="K82" s="702"/>
      <c r="L82" s="704"/>
      <c r="O82" s="699"/>
      <c r="P82" s="665"/>
      <c r="Q82" s="665"/>
      <c r="R82" s="620"/>
      <c r="S82" s="620"/>
      <c r="T82" s="542"/>
      <c r="U82" s="542"/>
      <c r="V82" s="542" t="s">
        <v>257</v>
      </c>
      <c r="W82" s="542"/>
      <c r="X82" s="542" t="s">
        <v>78</v>
      </c>
      <c r="Y82" s="542"/>
      <c r="Z82" s="542" t="s">
        <v>78</v>
      </c>
      <c r="AA82" s="542"/>
      <c r="AB82" s="685" t="s">
        <v>261</v>
      </c>
      <c r="AC82" s="620"/>
      <c r="AD82" s="620"/>
      <c r="AE82" s="619" t="s">
        <v>253</v>
      </c>
      <c r="AF82" s="619"/>
      <c r="AG82" s="619"/>
      <c r="AH82" s="619" t="s">
        <v>258</v>
      </c>
      <c r="AI82" s="619"/>
      <c r="AJ82" s="619"/>
      <c r="AK82" s="542" t="s">
        <v>78</v>
      </c>
      <c r="AL82" s="542"/>
      <c r="AM82" s="685" t="s">
        <v>90</v>
      </c>
      <c r="AN82" s="620"/>
      <c r="AO82" s="620"/>
      <c r="AP82" s="619" t="s">
        <v>154</v>
      </c>
      <c r="AQ82" s="619"/>
      <c r="AR82" s="619"/>
      <c r="AS82" s="619" t="s">
        <v>259</v>
      </c>
      <c r="AT82" s="619"/>
      <c r="AU82" s="619"/>
      <c r="AV82" s="685" t="s">
        <v>94</v>
      </c>
      <c r="AW82" s="620"/>
      <c r="AX82" s="620"/>
      <c r="AY82" s="619" t="s">
        <v>155</v>
      </c>
      <c r="AZ82" s="619"/>
      <c r="BA82" s="619"/>
      <c r="BB82" s="619" t="s">
        <v>260</v>
      </c>
      <c r="BC82" s="619"/>
      <c r="BD82" s="686"/>
      <c r="CV82" s="297"/>
      <c r="CW82" s="297"/>
      <c r="CX82" s="297"/>
      <c r="CY82" s="297"/>
      <c r="CZ82" s="297"/>
      <c r="DA82" s="297"/>
    </row>
    <row r="83" spans="1:105" ht="20.25" customHeight="1">
      <c r="A83" s="694"/>
      <c r="B83" s="542" t="s">
        <v>73</v>
      </c>
      <c r="C83" s="542"/>
      <c r="D83" s="541"/>
      <c r="E83" s="541"/>
      <c r="F83" s="541"/>
      <c r="G83" s="701"/>
      <c r="H83" s="702"/>
      <c r="I83" s="703"/>
      <c r="J83" s="701"/>
      <c r="K83" s="702"/>
      <c r="L83" s="704"/>
      <c r="O83" s="699"/>
      <c r="P83" s="665"/>
      <c r="Q83" s="665"/>
      <c r="R83" s="620"/>
      <c r="S83" s="620"/>
      <c r="T83" s="542"/>
      <c r="U83" s="542"/>
      <c r="V83" s="542"/>
      <c r="W83" s="542"/>
      <c r="X83" s="542"/>
      <c r="Y83" s="542"/>
      <c r="Z83" s="542"/>
      <c r="AA83" s="542"/>
      <c r="AB83" s="620"/>
      <c r="AC83" s="620"/>
      <c r="AD83" s="620"/>
      <c r="AE83" s="619"/>
      <c r="AF83" s="619"/>
      <c r="AG83" s="619"/>
      <c r="AH83" s="619"/>
      <c r="AI83" s="619"/>
      <c r="AJ83" s="619"/>
      <c r="AK83" s="542"/>
      <c r="AL83" s="542"/>
      <c r="AM83" s="620"/>
      <c r="AN83" s="620"/>
      <c r="AO83" s="620"/>
      <c r="AP83" s="619"/>
      <c r="AQ83" s="619"/>
      <c r="AR83" s="619"/>
      <c r="AS83" s="619"/>
      <c r="AT83" s="619"/>
      <c r="AU83" s="619"/>
      <c r="AV83" s="620"/>
      <c r="AW83" s="620"/>
      <c r="AX83" s="620"/>
      <c r="AY83" s="619"/>
      <c r="AZ83" s="619"/>
      <c r="BA83" s="619"/>
      <c r="BB83" s="619"/>
      <c r="BC83" s="619"/>
      <c r="BD83" s="686"/>
      <c r="CV83" s="297"/>
      <c r="CW83" s="297"/>
      <c r="CX83" s="297"/>
      <c r="CY83" s="297"/>
      <c r="CZ83" s="297"/>
      <c r="DA83" s="297"/>
    </row>
    <row r="84" spans="1:105" ht="20.25" customHeight="1" thickBot="1">
      <c r="A84" s="695"/>
      <c r="B84" s="575" t="s">
        <v>74</v>
      </c>
      <c r="C84" s="575"/>
      <c r="D84" s="551"/>
      <c r="E84" s="551"/>
      <c r="F84" s="551"/>
      <c r="G84" s="705"/>
      <c r="H84" s="706"/>
      <c r="I84" s="707"/>
      <c r="J84" s="705"/>
      <c r="K84" s="706"/>
      <c r="L84" s="708"/>
      <c r="O84" s="699"/>
      <c r="P84" s="665" t="s">
        <v>252</v>
      </c>
      <c r="Q84" s="665"/>
      <c r="R84" s="560" t="str">
        <f>IF(E352=0,"",E352)</f>
        <v/>
      </c>
      <c r="S84" s="560"/>
      <c r="T84" s="560" t="str">
        <f t="shared" ref="T84:T91" si="32">IF(G352=0,"",G352)</f>
        <v/>
      </c>
      <c r="U84" s="560"/>
      <c r="V84" s="560" t="str">
        <f t="shared" ref="V84:V91" si="33">IF(I352=0,"",I352)</f>
        <v/>
      </c>
      <c r="W84" s="560"/>
      <c r="X84" s="560" t="str">
        <f t="shared" ref="X84:X91" si="34">IF(K352=0,"",K352)</f>
        <v/>
      </c>
      <c r="Y84" s="560"/>
      <c r="Z84" s="560" t="str">
        <f t="shared" ref="Z84:Z91" si="35">IF(M352=0,"",M352)</f>
        <v/>
      </c>
      <c r="AA84" s="560"/>
      <c r="AB84" s="666" t="str">
        <f>IF(O352=0,"",O352)</f>
        <v/>
      </c>
      <c r="AC84" s="666"/>
      <c r="AD84" s="666"/>
      <c r="AE84" s="666" t="str">
        <f t="shared" ref="AE84:AE91" si="36">IF(R352=0,"",R352)</f>
        <v/>
      </c>
      <c r="AF84" s="666"/>
      <c r="AG84" s="666"/>
      <c r="AH84" s="666" t="str">
        <f t="shared" ref="AH84:AH91" si="37">IF(U352=0,"",U352)</f>
        <v/>
      </c>
      <c r="AI84" s="666"/>
      <c r="AJ84" s="666"/>
      <c r="AK84" s="666" t="str">
        <f>IF(X352=0,"",X352)</f>
        <v/>
      </c>
      <c r="AL84" s="666"/>
      <c r="AM84" s="666" t="str">
        <f>IF(Z352=0,"",Z352)</f>
        <v/>
      </c>
      <c r="AN84" s="666"/>
      <c r="AO84" s="666"/>
      <c r="AP84" s="666" t="str">
        <f t="shared" ref="AP84:AP91" si="38">IF(AC352=0,"",AC352)</f>
        <v/>
      </c>
      <c r="AQ84" s="666"/>
      <c r="AR84" s="666"/>
      <c r="AS84" s="666" t="str">
        <f t="shared" ref="AS84:AS91" si="39">IF(AF352=0,"",AF352)</f>
        <v/>
      </c>
      <c r="AT84" s="666"/>
      <c r="AU84" s="666"/>
      <c r="AV84" s="666" t="str">
        <f t="shared" ref="AV84:AV91" si="40">IF(AI352=0,"",AI352)</f>
        <v>酒母こうじ米</v>
      </c>
      <c r="AW84" s="666"/>
      <c r="AX84" s="666"/>
      <c r="AY84" s="666" t="str">
        <f t="shared" ref="AY84:AY91" si="41">IF(AL352=0,"",AL352)</f>
        <v/>
      </c>
      <c r="AZ84" s="666"/>
      <c r="BA84" s="666"/>
      <c r="BB84" s="666" t="str">
        <f t="shared" ref="BB84:BB91" si="42">IF(AO352=0,"",AO352)</f>
        <v/>
      </c>
      <c r="BC84" s="666"/>
      <c r="BD84" s="667"/>
      <c r="CV84" s="297"/>
      <c r="CW84" s="297"/>
      <c r="CX84" s="297"/>
      <c r="CY84" s="297"/>
      <c r="CZ84" s="297"/>
      <c r="DA84" s="297"/>
    </row>
    <row r="85" spans="1:105" ht="20.25" customHeight="1" thickBot="1">
      <c r="O85" s="699"/>
      <c r="P85" s="683" t="s">
        <v>11</v>
      </c>
      <c r="Q85" s="684"/>
      <c r="R85" s="560" t="str">
        <f t="shared" ref="R85:R91" si="43">IF(E353=0,"",E353)</f>
        <v/>
      </c>
      <c r="S85" s="560"/>
      <c r="T85" s="560" t="str">
        <f t="shared" si="32"/>
        <v/>
      </c>
      <c r="U85" s="560"/>
      <c r="V85" s="560" t="str">
        <f t="shared" si="33"/>
        <v/>
      </c>
      <c r="W85" s="560"/>
      <c r="X85" s="560" t="str">
        <f t="shared" si="34"/>
        <v/>
      </c>
      <c r="Y85" s="560"/>
      <c r="Z85" s="560" t="str">
        <f t="shared" si="35"/>
        <v/>
      </c>
      <c r="AA85" s="560"/>
      <c r="AB85" s="666" t="str">
        <f t="shared" ref="AB85:AB91" si="44">IF(O353=0,"",O353)</f>
        <v/>
      </c>
      <c r="AC85" s="666"/>
      <c r="AD85" s="666"/>
      <c r="AE85" s="666" t="str">
        <f t="shared" si="36"/>
        <v/>
      </c>
      <c r="AF85" s="666"/>
      <c r="AG85" s="666"/>
      <c r="AH85" s="666" t="str">
        <f t="shared" si="37"/>
        <v/>
      </c>
      <c r="AI85" s="666"/>
      <c r="AJ85" s="666"/>
      <c r="AK85" s="666" t="str">
        <f t="shared" ref="AK85:AK91" si="45">IF(X353=0,"",X353)</f>
        <v/>
      </c>
      <c r="AL85" s="666"/>
      <c r="AM85" s="666" t="str">
        <f t="shared" ref="AM85:AM91" si="46">IF(Z353=0,"",Z353)</f>
        <v/>
      </c>
      <c r="AN85" s="666"/>
      <c r="AO85" s="666"/>
      <c r="AP85" s="666" t="str">
        <f t="shared" si="38"/>
        <v/>
      </c>
      <c r="AQ85" s="666"/>
      <c r="AR85" s="666"/>
      <c r="AS85" s="666" t="str">
        <f t="shared" si="39"/>
        <v/>
      </c>
      <c r="AT85" s="666"/>
      <c r="AU85" s="666"/>
      <c r="AV85" s="666" t="str">
        <f t="shared" si="40"/>
        <v>酒母掛米</v>
      </c>
      <c r="AW85" s="666"/>
      <c r="AX85" s="666"/>
      <c r="AY85" s="666" t="str">
        <f t="shared" si="41"/>
        <v/>
      </c>
      <c r="AZ85" s="666"/>
      <c r="BA85" s="666"/>
      <c r="BB85" s="666" t="str">
        <f t="shared" si="42"/>
        <v/>
      </c>
      <c r="BC85" s="666"/>
      <c r="BD85" s="667"/>
      <c r="CV85" s="297"/>
      <c r="CW85" s="297"/>
      <c r="CX85" s="297"/>
      <c r="CY85" s="297"/>
      <c r="CZ85" s="297"/>
      <c r="DA85" s="297"/>
    </row>
    <row r="86" spans="1:105" ht="20.25" customHeight="1">
      <c r="A86" s="711" t="s">
        <v>68</v>
      </c>
      <c r="B86" s="690" t="s">
        <v>69</v>
      </c>
      <c r="C86" s="690"/>
      <c r="D86" s="690"/>
      <c r="E86" s="690"/>
      <c r="F86" s="690"/>
      <c r="G86" s="690"/>
      <c r="H86" s="690"/>
      <c r="I86" s="690"/>
      <c r="J86" s="691"/>
      <c r="O86" s="699"/>
      <c r="P86" s="683" t="s">
        <v>13</v>
      </c>
      <c r="Q86" s="684"/>
      <c r="R86" s="560" t="str">
        <f t="shared" si="43"/>
        <v/>
      </c>
      <c r="S86" s="560"/>
      <c r="T86" s="560" t="str">
        <f t="shared" si="32"/>
        <v/>
      </c>
      <c r="U86" s="560"/>
      <c r="V86" s="560" t="str">
        <f t="shared" si="33"/>
        <v/>
      </c>
      <c r="W86" s="560"/>
      <c r="X86" s="560" t="str">
        <f t="shared" si="34"/>
        <v/>
      </c>
      <c r="Y86" s="560"/>
      <c r="Z86" s="560" t="str">
        <f t="shared" si="35"/>
        <v/>
      </c>
      <c r="AA86" s="560"/>
      <c r="AB86" s="666" t="str">
        <f t="shared" si="44"/>
        <v/>
      </c>
      <c r="AC86" s="666"/>
      <c r="AD86" s="666"/>
      <c r="AE86" s="666" t="str">
        <f t="shared" si="36"/>
        <v/>
      </c>
      <c r="AF86" s="666"/>
      <c r="AG86" s="666"/>
      <c r="AH86" s="666" t="str">
        <f t="shared" si="37"/>
        <v/>
      </c>
      <c r="AI86" s="666"/>
      <c r="AJ86" s="666"/>
      <c r="AK86" s="666" t="str">
        <f t="shared" si="45"/>
        <v/>
      </c>
      <c r="AL86" s="666"/>
      <c r="AM86" s="666" t="str">
        <f t="shared" si="46"/>
        <v/>
      </c>
      <c r="AN86" s="666"/>
      <c r="AO86" s="666"/>
      <c r="AP86" s="666" t="str">
        <f t="shared" si="38"/>
        <v/>
      </c>
      <c r="AQ86" s="666"/>
      <c r="AR86" s="666"/>
      <c r="AS86" s="666" t="str">
        <f t="shared" si="39"/>
        <v/>
      </c>
      <c r="AT86" s="666"/>
      <c r="AU86" s="666"/>
      <c r="AV86" s="666" t="str">
        <f t="shared" si="40"/>
        <v>添こうじ米</v>
      </c>
      <c r="AW86" s="666"/>
      <c r="AX86" s="666"/>
      <c r="AY86" s="666" t="str">
        <f t="shared" si="41"/>
        <v/>
      </c>
      <c r="AZ86" s="666"/>
      <c r="BA86" s="666"/>
      <c r="BB86" s="666" t="str">
        <f t="shared" si="42"/>
        <v/>
      </c>
      <c r="BC86" s="666"/>
      <c r="BD86" s="667"/>
      <c r="CV86" s="297"/>
      <c r="CW86" s="297"/>
      <c r="CX86" s="297"/>
      <c r="CY86" s="297"/>
      <c r="CZ86" s="297"/>
      <c r="DA86" s="297"/>
    </row>
    <row r="87" spans="1:105" ht="20.25" customHeight="1">
      <c r="A87" s="712"/>
      <c r="B87" s="671" t="s">
        <v>70</v>
      </c>
      <c r="C87" s="672"/>
      <c r="D87" s="673"/>
      <c r="E87" s="671" t="s">
        <v>89</v>
      </c>
      <c r="F87" s="672"/>
      <c r="G87" s="673"/>
      <c r="H87" s="677" t="s">
        <v>251</v>
      </c>
      <c r="I87" s="678"/>
      <c r="J87" s="679"/>
      <c r="M87" s="49"/>
      <c r="N87" s="49"/>
      <c r="O87" s="699"/>
      <c r="P87" s="683" t="s">
        <v>47</v>
      </c>
      <c r="Q87" s="684"/>
      <c r="R87" s="560" t="str">
        <f t="shared" si="43"/>
        <v/>
      </c>
      <c r="S87" s="560"/>
      <c r="T87" s="560" t="str">
        <f t="shared" si="32"/>
        <v/>
      </c>
      <c r="U87" s="560"/>
      <c r="V87" s="560" t="str">
        <f t="shared" si="33"/>
        <v/>
      </c>
      <c r="W87" s="560"/>
      <c r="X87" s="560" t="str">
        <f t="shared" si="34"/>
        <v/>
      </c>
      <c r="Y87" s="560"/>
      <c r="Z87" s="560" t="str">
        <f t="shared" si="35"/>
        <v/>
      </c>
      <c r="AA87" s="560"/>
      <c r="AB87" s="666" t="str">
        <f t="shared" si="44"/>
        <v/>
      </c>
      <c r="AC87" s="666"/>
      <c r="AD87" s="666"/>
      <c r="AE87" s="666" t="str">
        <f t="shared" si="36"/>
        <v/>
      </c>
      <c r="AF87" s="666"/>
      <c r="AG87" s="666"/>
      <c r="AH87" s="666" t="str">
        <f t="shared" si="37"/>
        <v/>
      </c>
      <c r="AI87" s="666"/>
      <c r="AJ87" s="666"/>
      <c r="AK87" s="666" t="str">
        <f t="shared" si="45"/>
        <v/>
      </c>
      <c r="AL87" s="666"/>
      <c r="AM87" s="666" t="str">
        <f t="shared" si="46"/>
        <v/>
      </c>
      <c r="AN87" s="666"/>
      <c r="AO87" s="666"/>
      <c r="AP87" s="666" t="str">
        <f t="shared" si="38"/>
        <v/>
      </c>
      <c r="AQ87" s="666"/>
      <c r="AR87" s="666"/>
      <c r="AS87" s="666" t="str">
        <f t="shared" si="39"/>
        <v/>
      </c>
      <c r="AT87" s="666"/>
      <c r="AU87" s="666"/>
      <c r="AV87" s="666" t="str">
        <f t="shared" si="40"/>
        <v>仲こうじ米</v>
      </c>
      <c r="AW87" s="666"/>
      <c r="AX87" s="666"/>
      <c r="AY87" s="666" t="str">
        <f t="shared" si="41"/>
        <v/>
      </c>
      <c r="AZ87" s="666"/>
      <c r="BA87" s="666"/>
      <c r="BB87" s="666" t="str">
        <f t="shared" si="42"/>
        <v/>
      </c>
      <c r="BC87" s="666"/>
      <c r="BD87" s="667"/>
      <c r="CV87" s="297"/>
      <c r="CW87" s="297"/>
      <c r="CX87" s="297"/>
      <c r="CY87" s="297"/>
      <c r="CZ87" s="297"/>
      <c r="DA87" s="297"/>
    </row>
    <row r="88" spans="1:105" ht="20.25" customHeight="1">
      <c r="A88" s="712"/>
      <c r="B88" s="674"/>
      <c r="C88" s="675"/>
      <c r="D88" s="676"/>
      <c r="E88" s="674"/>
      <c r="F88" s="675"/>
      <c r="G88" s="676"/>
      <c r="H88" s="680"/>
      <c r="I88" s="681"/>
      <c r="J88" s="682"/>
      <c r="O88" s="699"/>
      <c r="P88" s="665" t="s">
        <v>243</v>
      </c>
      <c r="Q88" s="665"/>
      <c r="R88" s="560" t="str">
        <f t="shared" si="43"/>
        <v/>
      </c>
      <c r="S88" s="560"/>
      <c r="T88" s="560" t="str">
        <f t="shared" si="32"/>
        <v/>
      </c>
      <c r="U88" s="560"/>
      <c r="V88" s="560" t="str">
        <f t="shared" si="33"/>
        <v/>
      </c>
      <c r="W88" s="560"/>
      <c r="X88" s="560" t="str">
        <f t="shared" si="34"/>
        <v/>
      </c>
      <c r="Y88" s="560"/>
      <c r="Z88" s="560" t="str">
        <f t="shared" si="35"/>
        <v/>
      </c>
      <c r="AA88" s="560"/>
      <c r="AB88" s="666" t="str">
        <f t="shared" si="44"/>
        <v/>
      </c>
      <c r="AC88" s="666"/>
      <c r="AD88" s="666"/>
      <c r="AE88" s="666" t="str">
        <f t="shared" si="36"/>
        <v/>
      </c>
      <c r="AF88" s="666"/>
      <c r="AG88" s="666"/>
      <c r="AH88" s="666" t="str">
        <f t="shared" si="37"/>
        <v/>
      </c>
      <c r="AI88" s="666"/>
      <c r="AJ88" s="666"/>
      <c r="AK88" s="666" t="str">
        <f t="shared" si="45"/>
        <v/>
      </c>
      <c r="AL88" s="666"/>
      <c r="AM88" s="666" t="str">
        <f t="shared" si="46"/>
        <v/>
      </c>
      <c r="AN88" s="666"/>
      <c r="AO88" s="666"/>
      <c r="AP88" s="666" t="str">
        <f t="shared" si="38"/>
        <v/>
      </c>
      <c r="AQ88" s="666"/>
      <c r="AR88" s="666"/>
      <c r="AS88" s="666" t="str">
        <f t="shared" si="39"/>
        <v/>
      </c>
      <c r="AT88" s="666"/>
      <c r="AU88" s="666"/>
      <c r="AV88" s="666" t="str">
        <f t="shared" si="40"/>
        <v>留こうじ米</v>
      </c>
      <c r="AW88" s="666"/>
      <c r="AX88" s="666"/>
      <c r="AY88" s="666" t="str">
        <f t="shared" si="41"/>
        <v/>
      </c>
      <c r="AZ88" s="666"/>
      <c r="BA88" s="666"/>
      <c r="BB88" s="666" t="str">
        <f t="shared" si="42"/>
        <v/>
      </c>
      <c r="BC88" s="666"/>
      <c r="BD88" s="667"/>
    </row>
    <row r="89" spans="1:105" ht="20.25" customHeight="1">
      <c r="A89" s="712"/>
      <c r="B89" s="540"/>
      <c r="C89" s="540"/>
      <c r="D89" s="540"/>
      <c r="E89" s="540"/>
      <c r="F89" s="540"/>
      <c r="G89" s="540"/>
      <c r="H89" s="579" t="str">
        <f>IF(E89="","",IF($Y$74="","",E89/$Y$74*1000))</f>
        <v/>
      </c>
      <c r="I89" s="579"/>
      <c r="J89" s="670"/>
      <c r="O89" s="699"/>
      <c r="P89" s="665" t="s">
        <v>244</v>
      </c>
      <c r="Q89" s="665"/>
      <c r="R89" s="560" t="str">
        <f t="shared" si="43"/>
        <v/>
      </c>
      <c r="S89" s="560"/>
      <c r="T89" s="560" t="str">
        <f t="shared" si="32"/>
        <v/>
      </c>
      <c r="U89" s="560"/>
      <c r="V89" s="560" t="str">
        <f t="shared" si="33"/>
        <v/>
      </c>
      <c r="W89" s="560"/>
      <c r="X89" s="560" t="str">
        <f t="shared" si="34"/>
        <v/>
      </c>
      <c r="Y89" s="560"/>
      <c r="Z89" s="560" t="str">
        <f t="shared" si="35"/>
        <v/>
      </c>
      <c r="AA89" s="560"/>
      <c r="AB89" s="666" t="str">
        <f t="shared" si="44"/>
        <v/>
      </c>
      <c r="AC89" s="666"/>
      <c r="AD89" s="666"/>
      <c r="AE89" s="666" t="str">
        <f t="shared" si="36"/>
        <v/>
      </c>
      <c r="AF89" s="666"/>
      <c r="AG89" s="666"/>
      <c r="AH89" s="666" t="str">
        <f t="shared" si="37"/>
        <v/>
      </c>
      <c r="AI89" s="666"/>
      <c r="AJ89" s="666"/>
      <c r="AK89" s="666" t="str">
        <f t="shared" si="45"/>
        <v/>
      </c>
      <c r="AL89" s="666"/>
      <c r="AM89" s="666" t="str">
        <f t="shared" si="46"/>
        <v/>
      </c>
      <c r="AN89" s="666"/>
      <c r="AO89" s="666"/>
      <c r="AP89" s="666" t="str">
        <f t="shared" si="38"/>
        <v/>
      </c>
      <c r="AQ89" s="666"/>
      <c r="AR89" s="666"/>
      <c r="AS89" s="666" t="str">
        <f t="shared" si="39"/>
        <v/>
      </c>
      <c r="AT89" s="666"/>
      <c r="AU89" s="666"/>
      <c r="AV89" s="666" t="str">
        <f t="shared" si="40"/>
        <v>添掛米</v>
      </c>
      <c r="AW89" s="666"/>
      <c r="AX89" s="666"/>
      <c r="AY89" s="666" t="str">
        <f t="shared" si="41"/>
        <v/>
      </c>
      <c r="AZ89" s="666"/>
      <c r="BA89" s="666"/>
      <c r="BB89" s="666" t="str">
        <f t="shared" si="42"/>
        <v/>
      </c>
      <c r="BC89" s="666"/>
      <c r="BD89" s="667"/>
      <c r="CV89" s="297"/>
      <c r="CW89" s="297"/>
      <c r="CX89" s="297"/>
      <c r="CY89" s="297"/>
      <c r="CZ89" s="297"/>
      <c r="DA89" s="297"/>
    </row>
    <row r="90" spans="1:105" ht="20.25" customHeight="1">
      <c r="A90" s="712"/>
      <c r="B90" s="499"/>
      <c r="C90" s="709"/>
      <c r="D90" s="710"/>
      <c r="E90" s="499"/>
      <c r="F90" s="709"/>
      <c r="G90" s="710"/>
      <c r="H90" s="579" t="str">
        <f t="shared" ref="H90:H91" si="47">IF(E90="","",IF($Y$74="","",E90/$Y$74*1000))</f>
        <v/>
      </c>
      <c r="I90" s="579"/>
      <c r="J90" s="670"/>
      <c r="O90" s="699"/>
      <c r="P90" s="665" t="s">
        <v>245</v>
      </c>
      <c r="Q90" s="665"/>
      <c r="R90" s="560" t="str">
        <f t="shared" si="43"/>
        <v/>
      </c>
      <c r="S90" s="560"/>
      <c r="T90" s="560" t="str">
        <f t="shared" si="32"/>
        <v/>
      </c>
      <c r="U90" s="560"/>
      <c r="V90" s="560" t="str">
        <f t="shared" si="33"/>
        <v/>
      </c>
      <c r="W90" s="560"/>
      <c r="X90" s="560" t="str">
        <f t="shared" si="34"/>
        <v/>
      </c>
      <c r="Y90" s="560"/>
      <c r="Z90" s="560" t="str">
        <f t="shared" si="35"/>
        <v/>
      </c>
      <c r="AA90" s="560"/>
      <c r="AB90" s="666" t="str">
        <f t="shared" si="44"/>
        <v/>
      </c>
      <c r="AC90" s="666"/>
      <c r="AD90" s="666"/>
      <c r="AE90" s="666" t="str">
        <f t="shared" si="36"/>
        <v/>
      </c>
      <c r="AF90" s="666"/>
      <c r="AG90" s="666"/>
      <c r="AH90" s="666" t="str">
        <f t="shared" si="37"/>
        <v/>
      </c>
      <c r="AI90" s="666"/>
      <c r="AJ90" s="666"/>
      <c r="AK90" s="666" t="str">
        <f t="shared" si="45"/>
        <v/>
      </c>
      <c r="AL90" s="666"/>
      <c r="AM90" s="666" t="str">
        <f t="shared" si="46"/>
        <v/>
      </c>
      <c r="AN90" s="666"/>
      <c r="AO90" s="666"/>
      <c r="AP90" s="666" t="str">
        <f t="shared" si="38"/>
        <v/>
      </c>
      <c r="AQ90" s="666"/>
      <c r="AR90" s="666"/>
      <c r="AS90" s="666" t="str">
        <f t="shared" si="39"/>
        <v/>
      </c>
      <c r="AT90" s="666"/>
      <c r="AU90" s="666"/>
      <c r="AV90" s="666" t="str">
        <f t="shared" si="40"/>
        <v>仲掛米</v>
      </c>
      <c r="AW90" s="666"/>
      <c r="AX90" s="666"/>
      <c r="AY90" s="666" t="str">
        <f t="shared" si="41"/>
        <v/>
      </c>
      <c r="AZ90" s="666"/>
      <c r="BA90" s="666"/>
      <c r="BB90" s="666" t="str">
        <f t="shared" si="42"/>
        <v/>
      </c>
      <c r="BC90" s="666"/>
      <c r="BD90" s="667"/>
      <c r="CV90" s="297"/>
      <c r="CW90" s="297"/>
    </row>
    <row r="91" spans="1:105" ht="20.25" customHeight="1" thickBot="1">
      <c r="A91" s="713"/>
      <c r="B91" s="624"/>
      <c r="C91" s="625"/>
      <c r="D91" s="626"/>
      <c r="E91" s="624"/>
      <c r="F91" s="625"/>
      <c r="G91" s="626"/>
      <c r="H91" s="627" t="str">
        <f t="shared" si="47"/>
        <v/>
      </c>
      <c r="I91" s="627"/>
      <c r="J91" s="628"/>
      <c r="O91" s="700"/>
      <c r="P91" s="668" t="s">
        <v>246</v>
      </c>
      <c r="Q91" s="668"/>
      <c r="R91" s="669" t="str">
        <f t="shared" si="43"/>
        <v/>
      </c>
      <c r="S91" s="669"/>
      <c r="T91" s="669" t="str">
        <f t="shared" si="32"/>
        <v/>
      </c>
      <c r="U91" s="669"/>
      <c r="V91" s="669" t="str">
        <f t="shared" si="33"/>
        <v/>
      </c>
      <c r="W91" s="669"/>
      <c r="X91" s="669" t="str">
        <f t="shared" si="34"/>
        <v/>
      </c>
      <c r="Y91" s="669"/>
      <c r="Z91" s="669" t="str">
        <f t="shared" si="35"/>
        <v/>
      </c>
      <c r="AA91" s="669"/>
      <c r="AB91" s="663" t="str">
        <f t="shared" si="44"/>
        <v/>
      </c>
      <c r="AC91" s="663"/>
      <c r="AD91" s="663"/>
      <c r="AE91" s="663" t="str">
        <f t="shared" si="36"/>
        <v/>
      </c>
      <c r="AF91" s="663"/>
      <c r="AG91" s="663"/>
      <c r="AH91" s="663" t="str">
        <f t="shared" si="37"/>
        <v/>
      </c>
      <c r="AI91" s="663"/>
      <c r="AJ91" s="663"/>
      <c r="AK91" s="663" t="str">
        <f t="shared" si="45"/>
        <v/>
      </c>
      <c r="AL91" s="663"/>
      <c r="AM91" s="663" t="str">
        <f t="shared" si="46"/>
        <v/>
      </c>
      <c r="AN91" s="663"/>
      <c r="AO91" s="663"/>
      <c r="AP91" s="663" t="str">
        <f t="shared" si="38"/>
        <v/>
      </c>
      <c r="AQ91" s="663"/>
      <c r="AR91" s="663"/>
      <c r="AS91" s="663" t="str">
        <f t="shared" si="39"/>
        <v/>
      </c>
      <c r="AT91" s="663"/>
      <c r="AU91" s="663"/>
      <c r="AV91" s="663" t="str">
        <f t="shared" si="40"/>
        <v>留掛米</v>
      </c>
      <c r="AW91" s="663"/>
      <c r="AX91" s="663"/>
      <c r="AY91" s="663" t="str">
        <f t="shared" si="41"/>
        <v/>
      </c>
      <c r="AZ91" s="663"/>
      <c r="BA91" s="663"/>
      <c r="BB91" s="663" t="str">
        <f t="shared" si="42"/>
        <v/>
      </c>
      <c r="BC91" s="663"/>
      <c r="BD91" s="664"/>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635" t="s">
        <v>276</v>
      </c>
      <c r="B93" s="913" t="s">
        <v>65</v>
      </c>
      <c r="C93" s="536"/>
      <c r="D93" s="922"/>
      <c r="E93" s="922"/>
      <c r="F93" s="923"/>
      <c r="G93" s="269" t="s">
        <v>66</v>
      </c>
      <c r="H93" s="924"/>
      <c r="I93" s="922"/>
      <c r="J93" s="923"/>
      <c r="K93" s="919" t="s">
        <v>288</v>
      </c>
      <c r="L93" s="920"/>
      <c r="M93" s="921"/>
      <c r="N93" s="925"/>
      <c r="O93" s="926"/>
      <c r="P93" s="926"/>
      <c r="Q93" s="926"/>
      <c r="R93" s="927"/>
      <c r="S93"/>
      <c r="T93"/>
      <c r="U93" s="930" t="s">
        <v>302</v>
      </c>
      <c r="V93" s="544" t="s">
        <v>81</v>
      </c>
      <c r="W93" s="545"/>
      <c r="X93" s="545"/>
      <c r="Y93" s="545"/>
      <c r="Z93" s="546"/>
      <c r="AA93" s="546"/>
      <c r="AB93" s="502"/>
      <c r="AC93" s="503"/>
      <c r="AD93" s="503"/>
      <c r="AE93" s="504"/>
      <c r="AF93" s="502"/>
      <c r="AG93" s="503"/>
      <c r="AH93" s="503"/>
      <c r="AI93" s="504"/>
      <c r="AJ93" s="502"/>
      <c r="AK93" s="503"/>
      <c r="AL93" s="503"/>
      <c r="AM93" s="504"/>
      <c r="AN93" s="502"/>
      <c r="AO93" s="503"/>
      <c r="AP93" s="503"/>
      <c r="AQ93" s="504"/>
      <c r="AR93" s="502"/>
      <c r="AS93" s="503"/>
      <c r="AT93" s="503"/>
      <c r="AU93" s="504"/>
      <c r="AV93" s="502"/>
      <c r="AW93" s="503"/>
      <c r="AX93" s="503"/>
      <c r="AY93" s="504"/>
      <c r="AZ93" s="941" t="s">
        <v>306</v>
      </c>
      <c r="BA93" s="920"/>
      <c r="BB93" s="920"/>
      <c r="BC93" s="921"/>
      <c r="BF93" s="297"/>
      <c r="BG93" s="492"/>
      <c r="BH93" s="493"/>
      <c r="BI93" s="493"/>
      <c r="BJ93" s="493"/>
    </row>
    <row r="94" spans="1:105" ht="20.25" customHeight="1">
      <c r="A94" s="636"/>
      <c r="B94" s="886" t="s">
        <v>284</v>
      </c>
      <c r="C94" s="916"/>
      <c r="D94" s="501"/>
      <c r="E94" s="500"/>
      <c r="F94" s="917" t="s">
        <v>299</v>
      </c>
      <c r="G94" s="918"/>
      <c r="H94" s="918"/>
      <c r="I94" s="917" t="s">
        <v>291</v>
      </c>
      <c r="J94" s="918"/>
      <c r="K94" s="918"/>
      <c r="L94" s="565" t="s">
        <v>289</v>
      </c>
      <c r="M94" s="914"/>
      <c r="N94" s="914"/>
      <c r="O94" s="567"/>
      <c r="P94" s="569"/>
      <c r="Q94" s="570"/>
      <c r="R94" s="571"/>
      <c r="S94"/>
      <c r="T94"/>
      <c r="U94" s="931"/>
      <c r="V94" s="440" t="s">
        <v>224</v>
      </c>
      <c r="W94" s="511"/>
      <c r="X94" s="511"/>
      <c r="Y94" s="511"/>
      <c r="Z94" s="501"/>
      <c r="AA94" s="501"/>
      <c r="AB94" s="499"/>
      <c r="AC94" s="501"/>
      <c r="AD94" s="501"/>
      <c r="AE94" s="500"/>
      <c r="AF94" s="499"/>
      <c r="AG94" s="501"/>
      <c r="AH94" s="501"/>
      <c r="AI94" s="500"/>
      <c r="AJ94" s="499"/>
      <c r="AK94" s="501"/>
      <c r="AL94" s="501"/>
      <c r="AM94" s="500"/>
      <c r="AN94" s="499"/>
      <c r="AO94" s="501"/>
      <c r="AP94" s="501"/>
      <c r="AQ94" s="500"/>
      <c r="AR94" s="499"/>
      <c r="AS94" s="501"/>
      <c r="AT94" s="501"/>
      <c r="AU94" s="500"/>
      <c r="AV94" s="499"/>
      <c r="AW94" s="501"/>
      <c r="AX94" s="501"/>
      <c r="AY94" s="500"/>
      <c r="AZ94" s="942">
        <f>SUM(AB94:AY94)</f>
        <v>0</v>
      </c>
      <c r="BA94" s="943"/>
      <c r="BB94" s="943"/>
      <c r="BC94" s="944"/>
      <c r="BF94" s="297"/>
      <c r="BG94" s="297"/>
      <c r="BH94" s="297"/>
    </row>
    <row r="95" spans="1:105" ht="20.25" customHeight="1">
      <c r="A95" s="636"/>
      <c r="B95" s="887"/>
      <c r="C95" s="565" t="s">
        <v>277</v>
      </c>
      <c r="D95" s="501"/>
      <c r="E95" s="500"/>
      <c r="F95" s="563"/>
      <c r="G95" s="563"/>
      <c r="H95" s="563"/>
      <c r="I95" s="563"/>
      <c r="J95" s="563"/>
      <c r="K95" s="563"/>
      <c r="L95" s="915" t="s">
        <v>44</v>
      </c>
      <c r="M95" s="914"/>
      <c r="N95" s="914"/>
      <c r="O95" s="567"/>
      <c r="P95" s="569"/>
      <c r="Q95" s="570"/>
      <c r="R95" s="571"/>
      <c r="S95"/>
      <c r="T95"/>
      <c r="U95" s="931"/>
      <c r="V95" s="440" t="s">
        <v>235</v>
      </c>
      <c r="W95" s="511"/>
      <c r="X95" s="511"/>
      <c r="Y95" s="511"/>
      <c r="Z95" s="501"/>
      <c r="AA95" s="501"/>
      <c r="AB95" s="499"/>
      <c r="AC95" s="501"/>
      <c r="AD95" s="501"/>
      <c r="AE95" s="500"/>
      <c r="AF95" s="499"/>
      <c r="AG95" s="501"/>
      <c r="AH95" s="501"/>
      <c r="AI95" s="500"/>
      <c r="AJ95" s="499"/>
      <c r="AK95" s="501"/>
      <c r="AL95" s="501"/>
      <c r="AM95" s="500"/>
      <c r="AN95" s="499"/>
      <c r="AO95" s="501"/>
      <c r="AP95" s="501"/>
      <c r="AQ95" s="500"/>
      <c r="AR95" s="499"/>
      <c r="AS95" s="501"/>
      <c r="AT95" s="501"/>
      <c r="AU95" s="500"/>
      <c r="AV95" s="499"/>
      <c r="AW95" s="501"/>
      <c r="AX95" s="501"/>
      <c r="AY95" s="500"/>
      <c r="AZ95" s="935"/>
      <c r="BA95" s="933"/>
      <c r="BB95" s="933"/>
      <c r="BC95" s="938"/>
      <c r="BF95" s="297"/>
      <c r="BG95" s="297"/>
      <c r="BH95" s="297"/>
    </row>
    <row r="96" spans="1:105" ht="20.25" customHeight="1">
      <c r="A96" s="636"/>
      <c r="B96" s="887"/>
      <c r="C96" s="565" t="s">
        <v>278</v>
      </c>
      <c r="D96" s="501"/>
      <c r="E96" s="500"/>
      <c r="F96" s="563"/>
      <c r="G96" s="563"/>
      <c r="H96" s="563"/>
      <c r="I96" s="563"/>
      <c r="J96" s="563"/>
      <c r="K96" s="563"/>
      <c r="L96" s="915" t="s">
        <v>291</v>
      </c>
      <c r="M96" s="914"/>
      <c r="N96" s="914"/>
      <c r="O96" s="567"/>
      <c r="P96" s="569"/>
      <c r="Q96" s="570"/>
      <c r="R96" s="571"/>
      <c r="S96"/>
      <c r="T96"/>
      <c r="U96" s="931"/>
      <c r="V96" s="440" t="s">
        <v>225</v>
      </c>
      <c r="W96" s="511"/>
      <c r="X96" s="511"/>
      <c r="Y96" s="511"/>
      <c r="Z96" s="501"/>
      <c r="AA96" s="501"/>
      <c r="AB96" s="494">
        <f>ROUND(AB94*AB95/100,1)</f>
        <v>0</v>
      </c>
      <c r="AC96" s="501"/>
      <c r="AD96" s="501"/>
      <c r="AE96" s="500"/>
      <c r="AF96" s="494">
        <f t="shared" ref="AF96" si="48">ROUND(AF94*AF95/100,1)</f>
        <v>0</v>
      </c>
      <c r="AG96" s="501"/>
      <c r="AH96" s="501"/>
      <c r="AI96" s="500"/>
      <c r="AJ96" s="494">
        <f t="shared" ref="AJ96" si="49">ROUND(AJ94*AJ95/100,1)</f>
        <v>0</v>
      </c>
      <c r="AK96" s="501"/>
      <c r="AL96" s="501"/>
      <c r="AM96" s="500"/>
      <c r="AN96" s="494">
        <f t="shared" ref="AN96" si="50">ROUND(AN94*AN95/100,1)</f>
        <v>0</v>
      </c>
      <c r="AO96" s="501"/>
      <c r="AP96" s="501"/>
      <c r="AQ96" s="500"/>
      <c r="AR96" s="494">
        <f t="shared" ref="AR96" si="51">ROUND(AR94*AR95/100,1)</f>
        <v>0</v>
      </c>
      <c r="AS96" s="501"/>
      <c r="AT96" s="501"/>
      <c r="AU96" s="500"/>
      <c r="AV96" s="494">
        <f t="shared" ref="AV96" si="52">ROUND(AV94*AV95/100,1)</f>
        <v>0</v>
      </c>
      <c r="AW96" s="501"/>
      <c r="AX96" s="501"/>
      <c r="AY96" s="500"/>
      <c r="AZ96" s="494">
        <f>SUM(AB96:AY96)</f>
        <v>0</v>
      </c>
      <c r="BA96" s="495"/>
      <c r="BB96" s="495"/>
      <c r="BC96" s="496"/>
      <c r="BD96"/>
      <c r="BE96"/>
    </row>
    <row r="97" spans="1:105" ht="20.25" customHeight="1">
      <c r="A97" s="636"/>
      <c r="B97" s="887"/>
      <c r="C97" s="565" t="s">
        <v>279</v>
      </c>
      <c r="D97" s="501"/>
      <c r="E97" s="500"/>
      <c r="F97" s="563"/>
      <c r="G97" s="563"/>
      <c r="H97" s="563"/>
      <c r="I97" s="563"/>
      <c r="J97" s="563"/>
      <c r="K97" s="563"/>
      <c r="L97" s="565" t="s">
        <v>247</v>
      </c>
      <c r="M97" s="566"/>
      <c r="N97" s="566"/>
      <c r="O97" s="567"/>
      <c r="P97" s="569"/>
      <c r="Q97" s="570"/>
      <c r="R97" s="571"/>
      <c r="S97"/>
      <c r="T97"/>
      <c r="U97" s="931"/>
      <c r="V97" s="440" t="s">
        <v>226</v>
      </c>
      <c r="W97" s="511"/>
      <c r="X97" s="511"/>
      <c r="Y97" s="511"/>
      <c r="Z97" s="501"/>
      <c r="AA97" s="501"/>
      <c r="AB97" s="494" t="str">
        <f>IF(AB96=0,"",ROUND(AB96/0.95*0.8157,1))</f>
        <v/>
      </c>
      <c r="AC97" s="501"/>
      <c r="AD97" s="501"/>
      <c r="AE97" s="500"/>
      <c r="AF97" s="494" t="str">
        <f t="shared" ref="AF97" si="53">IF(AF96=0,"",ROUND(AF96/0.95*0.8157,1))</f>
        <v/>
      </c>
      <c r="AG97" s="501"/>
      <c r="AH97" s="501"/>
      <c r="AI97" s="500"/>
      <c r="AJ97" s="494" t="str">
        <f t="shared" ref="AJ97" si="54">IF(AJ96=0,"",ROUND(AJ96/0.95*0.8157,1))</f>
        <v/>
      </c>
      <c r="AK97" s="501"/>
      <c r="AL97" s="501"/>
      <c r="AM97" s="500"/>
      <c r="AN97" s="494" t="str">
        <f t="shared" ref="AN97" si="55">IF(AN96=0,"",ROUND(AN96/0.95*0.8157,1))</f>
        <v/>
      </c>
      <c r="AO97" s="501"/>
      <c r="AP97" s="501"/>
      <c r="AQ97" s="500"/>
      <c r="AR97" s="494" t="str">
        <f t="shared" ref="AR97" si="56">IF(AR96=0,"",ROUND(AR96/0.95*0.8157,1))</f>
        <v/>
      </c>
      <c r="AS97" s="501"/>
      <c r="AT97" s="501"/>
      <c r="AU97" s="500"/>
      <c r="AV97" s="494" t="str">
        <f t="shared" ref="AV97" si="57">IF(AV96=0,"",ROUND(AV96/0.95*0.8157,1))</f>
        <v/>
      </c>
      <c r="AW97" s="501"/>
      <c r="AX97" s="501"/>
      <c r="AY97" s="500"/>
      <c r="AZ97" s="494" t="str">
        <f>IF(SUM(AB97:AY97)=0,"",SUM(AB97:AY97))</f>
        <v/>
      </c>
      <c r="BA97" s="495"/>
      <c r="BB97" s="495"/>
      <c r="BC97" s="496"/>
      <c r="BD97"/>
      <c r="BE97"/>
    </row>
    <row r="98" spans="1:105" ht="19.399999999999999" customHeight="1">
      <c r="A98" s="636"/>
      <c r="B98" s="887"/>
      <c r="C98" s="565" t="s">
        <v>280</v>
      </c>
      <c r="D98" s="501"/>
      <c r="E98" s="500"/>
      <c r="F98" s="563"/>
      <c r="G98" s="563"/>
      <c r="H98" s="563"/>
      <c r="I98" s="563"/>
      <c r="J98" s="563"/>
      <c r="K98" s="563"/>
      <c r="L98" s="565" t="s">
        <v>293</v>
      </c>
      <c r="M98" s="566"/>
      <c r="N98" s="566"/>
      <c r="O98" s="567"/>
      <c r="P98" s="569"/>
      <c r="Q98" s="570"/>
      <c r="R98" s="571"/>
      <c r="S98"/>
      <c r="T98"/>
      <c r="U98" s="931"/>
      <c r="V98" s="915" t="s">
        <v>303</v>
      </c>
      <c r="W98" s="933"/>
      <c r="X98" s="933"/>
      <c r="Y98" s="933"/>
      <c r="Z98" s="495"/>
      <c r="AA98" s="495"/>
      <c r="AB98" s="505" t="str">
        <f>IF($Y$71="","",ROUND(AB96*1000/$Y$71,1))</f>
        <v/>
      </c>
      <c r="AC98" s="506"/>
      <c r="AD98" s="506"/>
      <c r="AE98" s="507"/>
      <c r="AF98" s="505" t="str">
        <f t="shared" ref="AF98" si="58">IF($Y$71="","",ROUND(AF96*1000/$Y$71,1))</f>
        <v/>
      </c>
      <c r="AG98" s="506"/>
      <c r="AH98" s="506"/>
      <c r="AI98" s="507"/>
      <c r="AJ98" s="505" t="str">
        <f t="shared" ref="AJ98" si="59">IF($Y$71="","",ROUND(AJ96*1000/$Y$71,1))</f>
        <v/>
      </c>
      <c r="AK98" s="506"/>
      <c r="AL98" s="506"/>
      <c r="AM98" s="507"/>
      <c r="AN98" s="505" t="str">
        <f t="shared" ref="AN98" si="60">IF($Y$71="","",ROUND(AN96*1000/$Y$71,1))</f>
        <v/>
      </c>
      <c r="AO98" s="506"/>
      <c r="AP98" s="506"/>
      <c r="AQ98" s="507"/>
      <c r="AR98" s="505" t="str">
        <f t="shared" ref="AR98" si="61">IF($Y$71="","",ROUND(AR96*1000/$Y$71,1))</f>
        <v/>
      </c>
      <c r="AS98" s="506"/>
      <c r="AT98" s="506"/>
      <c r="AU98" s="507"/>
      <c r="AV98" s="505" t="str">
        <f t="shared" ref="AV98" si="62">IF($Y$71="","",ROUND(AV96*1000/$Y$71,1))</f>
        <v/>
      </c>
      <c r="AW98" s="506"/>
      <c r="AX98" s="506"/>
      <c r="AY98" s="507"/>
      <c r="AZ98" s="603" t="str">
        <f>IF(AB98="","",SUM(AB98:AY98))</f>
        <v/>
      </c>
      <c r="BA98" s="604"/>
      <c r="BB98" s="604"/>
      <c r="BC98" s="934"/>
      <c r="BD98"/>
      <c r="BE98"/>
    </row>
    <row r="99" spans="1:105" ht="20.25" customHeight="1">
      <c r="A99" s="636"/>
      <c r="B99" s="887"/>
      <c r="C99" s="565" t="s">
        <v>281</v>
      </c>
      <c r="D99" s="501"/>
      <c r="E99" s="500"/>
      <c r="F99" s="563"/>
      <c r="G99" s="563"/>
      <c r="H99" s="563"/>
      <c r="I99" s="563"/>
      <c r="J99" s="563"/>
      <c r="K99" s="563"/>
      <c r="L99" s="565" t="s">
        <v>1</v>
      </c>
      <c r="M99" s="566"/>
      <c r="N99" s="566"/>
      <c r="O99" s="567"/>
      <c r="P99" s="569"/>
      <c r="Q99" s="570"/>
      <c r="R99" s="571"/>
      <c r="S99"/>
      <c r="T99"/>
      <c r="U99" s="931"/>
      <c r="V99" s="509" t="s">
        <v>80</v>
      </c>
      <c r="W99" s="510"/>
      <c r="X99" s="510"/>
      <c r="Y99" s="510"/>
      <c r="Z99" s="501"/>
      <c r="AA99" s="501"/>
      <c r="AB99" s="499"/>
      <c r="AC99" s="501"/>
      <c r="AD99" s="501"/>
      <c r="AE99" s="270" t="s">
        <v>43</v>
      </c>
      <c r="AF99" s="499"/>
      <c r="AG99" s="501"/>
      <c r="AH99" s="501"/>
      <c r="AI99" s="270" t="s">
        <v>43</v>
      </c>
      <c r="AJ99" s="499"/>
      <c r="AK99" s="501"/>
      <c r="AL99" s="501"/>
      <c r="AM99" s="270" t="s">
        <v>43</v>
      </c>
      <c r="AN99" s="499"/>
      <c r="AO99" s="501"/>
      <c r="AP99" s="501"/>
      <c r="AQ99" s="270" t="s">
        <v>43</v>
      </c>
      <c r="AR99" s="499"/>
      <c r="AS99" s="501"/>
      <c r="AT99" s="501"/>
      <c r="AU99" s="270" t="s">
        <v>43</v>
      </c>
      <c r="AV99" s="499"/>
      <c r="AW99" s="501"/>
      <c r="AX99" s="501"/>
      <c r="AY99" s="270" t="s">
        <v>43</v>
      </c>
      <c r="AZ99" s="935"/>
      <c r="BA99" s="933"/>
      <c r="BB99" s="933"/>
      <c r="BC99" s="271" t="s">
        <v>43</v>
      </c>
      <c r="BD99"/>
      <c r="BE99"/>
    </row>
    <row r="100" spans="1:105" ht="20.25" customHeight="1">
      <c r="A100" s="636"/>
      <c r="B100" s="887"/>
      <c r="C100" s="565" t="s">
        <v>282</v>
      </c>
      <c r="D100" s="501"/>
      <c r="E100" s="500"/>
      <c r="F100" s="563"/>
      <c r="G100" s="563"/>
      <c r="H100" s="563"/>
      <c r="I100" s="563"/>
      <c r="J100" s="563"/>
      <c r="K100" s="563"/>
      <c r="L100" s="565" t="s">
        <v>0</v>
      </c>
      <c r="M100" s="566"/>
      <c r="N100" s="566"/>
      <c r="O100" s="567"/>
      <c r="P100" s="569"/>
      <c r="Q100" s="570"/>
      <c r="R100" s="571"/>
      <c r="S100"/>
      <c r="T100"/>
      <c r="U100" s="931"/>
      <c r="V100" s="509" t="s">
        <v>82</v>
      </c>
      <c r="W100" s="501"/>
      <c r="X100" s="501"/>
      <c r="Y100" s="501"/>
      <c r="Z100" s="501"/>
      <c r="AA100" s="501"/>
      <c r="AB100" s="508" t="s">
        <v>84</v>
      </c>
      <c r="AC100" s="500"/>
      <c r="AD100" s="508" t="s">
        <v>85</v>
      </c>
      <c r="AE100" s="500"/>
      <c r="AF100" s="508" t="s">
        <v>84</v>
      </c>
      <c r="AG100" s="500"/>
      <c r="AH100" s="508" t="s">
        <v>85</v>
      </c>
      <c r="AI100" s="500"/>
      <c r="AJ100" s="508" t="s">
        <v>84</v>
      </c>
      <c r="AK100" s="500"/>
      <c r="AL100" s="508" t="s">
        <v>85</v>
      </c>
      <c r="AM100" s="500"/>
      <c r="AN100" s="508" t="s">
        <v>84</v>
      </c>
      <c r="AO100" s="500"/>
      <c r="AP100" s="508" t="s">
        <v>85</v>
      </c>
      <c r="AQ100" s="500"/>
      <c r="AR100" s="508" t="s">
        <v>84</v>
      </c>
      <c r="AS100" s="500"/>
      <c r="AT100" s="508" t="s">
        <v>85</v>
      </c>
      <c r="AU100" s="500"/>
      <c r="AV100" s="508" t="s">
        <v>84</v>
      </c>
      <c r="AW100" s="500"/>
      <c r="AX100" s="508" t="s">
        <v>85</v>
      </c>
      <c r="AY100" s="500"/>
      <c r="AZ100" s="508" t="s">
        <v>84</v>
      </c>
      <c r="BA100" s="936"/>
      <c r="BB100" s="508" t="s">
        <v>85</v>
      </c>
      <c r="BC100" s="496"/>
      <c r="BD100"/>
      <c r="BE100"/>
    </row>
    <row r="101" spans="1:105" ht="20.25" customHeight="1">
      <c r="A101" s="636"/>
      <c r="B101" s="887"/>
      <c r="C101" s="889"/>
      <c r="D101" s="890"/>
      <c r="E101" s="891"/>
      <c r="F101" s="563"/>
      <c r="G101" s="563"/>
      <c r="H101" s="563"/>
      <c r="I101" s="563"/>
      <c r="J101" s="563"/>
      <c r="K101" s="563"/>
      <c r="L101" s="565" t="s">
        <v>296</v>
      </c>
      <c r="M101" s="566"/>
      <c r="N101" s="566"/>
      <c r="O101" s="567"/>
      <c r="P101" s="588"/>
      <c r="Q101" s="570"/>
      <c r="R101" s="571"/>
      <c r="S101"/>
      <c r="T101"/>
      <c r="U101" s="931"/>
      <c r="V101" s="509" t="s">
        <v>83</v>
      </c>
      <c r="W101" s="501"/>
      <c r="X101" s="501"/>
      <c r="Y101" s="501"/>
      <c r="Z101" s="501"/>
      <c r="AA101" s="501"/>
      <c r="AB101" s="499"/>
      <c r="AC101" s="500"/>
      <c r="AD101" s="499"/>
      <c r="AE101" s="500"/>
      <c r="AF101" s="499"/>
      <c r="AG101" s="500"/>
      <c r="AH101" s="499"/>
      <c r="AI101" s="500"/>
      <c r="AJ101" s="499"/>
      <c r="AK101" s="500"/>
      <c r="AL101" s="499"/>
      <c r="AM101" s="500"/>
      <c r="AN101" s="499"/>
      <c r="AO101" s="500"/>
      <c r="AP101" s="499"/>
      <c r="AQ101" s="500"/>
      <c r="AR101" s="499"/>
      <c r="AS101" s="500"/>
      <c r="AT101" s="499"/>
      <c r="AU101" s="500"/>
      <c r="AV101" s="499"/>
      <c r="AW101" s="500"/>
      <c r="AX101" s="499"/>
      <c r="AY101" s="500"/>
      <c r="AZ101" s="935"/>
      <c r="BA101" s="937"/>
      <c r="BB101" s="935"/>
      <c r="BC101" s="938"/>
      <c r="BD101"/>
      <c r="BE101"/>
    </row>
    <row r="102" spans="1:105" ht="20.25" customHeight="1">
      <c r="A102" s="636"/>
      <c r="B102" s="887"/>
      <c r="C102" s="889"/>
      <c r="D102" s="890"/>
      <c r="E102" s="891"/>
      <c r="F102" s="563"/>
      <c r="G102" s="563"/>
      <c r="H102" s="563"/>
      <c r="I102" s="563"/>
      <c r="J102" s="563"/>
      <c r="K102" s="563"/>
      <c r="L102" s="565" t="s">
        <v>297</v>
      </c>
      <c r="M102" s="566"/>
      <c r="N102" s="566"/>
      <c r="O102" s="567"/>
      <c r="P102" s="569"/>
      <c r="Q102" s="570"/>
      <c r="R102" s="571"/>
      <c r="S102"/>
      <c r="T102"/>
      <c r="U102" s="931"/>
      <c r="V102" s="509" t="s">
        <v>96</v>
      </c>
      <c r="W102" s="501"/>
      <c r="X102" s="501"/>
      <c r="Y102" s="501"/>
      <c r="Z102" s="501"/>
      <c r="AA102" s="501"/>
      <c r="AB102" s="499"/>
      <c r="AC102" s="500"/>
      <c r="AD102" s="499"/>
      <c r="AE102" s="500"/>
      <c r="AF102" s="499"/>
      <c r="AG102" s="500"/>
      <c r="AH102" s="499"/>
      <c r="AI102" s="500"/>
      <c r="AJ102" s="499"/>
      <c r="AK102" s="500"/>
      <c r="AL102" s="499"/>
      <c r="AM102" s="500"/>
      <c r="AN102" s="499"/>
      <c r="AO102" s="500"/>
      <c r="AP102" s="499"/>
      <c r="AQ102" s="500"/>
      <c r="AR102" s="499"/>
      <c r="AS102" s="500"/>
      <c r="AT102" s="499"/>
      <c r="AU102" s="500"/>
      <c r="AV102" s="499"/>
      <c r="AW102" s="500"/>
      <c r="AX102" s="499"/>
      <c r="AY102" s="500"/>
      <c r="AZ102" s="935"/>
      <c r="BA102" s="937"/>
      <c r="BB102" s="935"/>
      <c r="BC102" s="938"/>
      <c r="BD102"/>
      <c r="BE102"/>
    </row>
    <row r="103" spans="1:105" ht="20.25" customHeight="1">
      <c r="A103" s="636"/>
      <c r="B103" s="887"/>
      <c r="C103" s="889"/>
      <c r="D103" s="890"/>
      <c r="E103" s="891"/>
      <c r="F103" s="563"/>
      <c r="G103" s="563"/>
      <c r="H103" s="563"/>
      <c r="I103" s="563"/>
      <c r="J103" s="563"/>
      <c r="K103" s="563"/>
      <c r="L103" s="565" t="s">
        <v>300</v>
      </c>
      <c r="M103" s="566"/>
      <c r="N103" s="566"/>
      <c r="O103" s="567"/>
      <c r="P103" s="569"/>
      <c r="Q103" s="570"/>
      <c r="R103" s="571"/>
      <c r="S103"/>
      <c r="T103"/>
      <c r="U103" s="931"/>
      <c r="V103" s="509" t="s">
        <v>25</v>
      </c>
      <c r="W103" s="501"/>
      <c r="X103" s="501"/>
      <c r="Y103" s="501"/>
      <c r="Z103" s="501"/>
      <c r="AA103" s="501"/>
      <c r="AB103" s="499"/>
      <c r="AC103" s="500"/>
      <c r="AD103" s="499"/>
      <c r="AE103" s="500"/>
      <c r="AF103" s="499"/>
      <c r="AG103" s="500"/>
      <c r="AH103" s="499"/>
      <c r="AI103" s="500"/>
      <c r="AJ103" s="499"/>
      <c r="AK103" s="500"/>
      <c r="AL103" s="499"/>
      <c r="AM103" s="500"/>
      <c r="AN103" s="499"/>
      <c r="AO103" s="500"/>
      <c r="AP103" s="499"/>
      <c r="AQ103" s="500"/>
      <c r="AR103" s="499"/>
      <c r="AS103" s="500"/>
      <c r="AT103" s="499"/>
      <c r="AU103" s="500"/>
      <c r="AV103" s="499"/>
      <c r="AW103" s="500"/>
      <c r="AX103" s="499"/>
      <c r="AY103" s="500"/>
      <c r="AZ103" s="935"/>
      <c r="BA103" s="937"/>
      <c r="BB103" s="935"/>
      <c r="BC103" s="938"/>
      <c r="BD103"/>
      <c r="BE103"/>
    </row>
    <row r="104" spans="1:105" ht="20.25" customHeight="1">
      <c r="A104" s="636"/>
      <c r="B104" s="887"/>
      <c r="C104" s="889"/>
      <c r="D104" s="890"/>
      <c r="E104" s="891"/>
      <c r="F104" s="563"/>
      <c r="G104" s="563"/>
      <c r="H104" s="563"/>
      <c r="I104" s="563"/>
      <c r="J104" s="563"/>
      <c r="K104" s="563"/>
      <c r="L104" s="565" t="s">
        <v>298</v>
      </c>
      <c r="M104" s="566"/>
      <c r="N104" s="566"/>
      <c r="O104" s="567"/>
      <c r="P104" s="569"/>
      <c r="Q104" s="570"/>
      <c r="R104" s="571"/>
      <c r="S104"/>
      <c r="T104"/>
      <c r="U104" s="931"/>
      <c r="V104" s="509" t="s">
        <v>2</v>
      </c>
      <c r="W104" s="501"/>
      <c r="X104" s="501"/>
      <c r="Y104" s="501"/>
      <c r="Z104" s="501"/>
      <c r="AA104" s="501"/>
      <c r="AB104" s="499"/>
      <c r="AC104" s="500"/>
      <c r="AD104" s="499"/>
      <c r="AE104" s="500"/>
      <c r="AF104" s="499"/>
      <c r="AG104" s="500"/>
      <c r="AH104" s="499"/>
      <c r="AI104" s="500"/>
      <c r="AJ104" s="499"/>
      <c r="AK104" s="500"/>
      <c r="AL104" s="499"/>
      <c r="AM104" s="500"/>
      <c r="AN104" s="499"/>
      <c r="AO104" s="500"/>
      <c r="AP104" s="499"/>
      <c r="AQ104" s="500"/>
      <c r="AR104" s="499"/>
      <c r="AS104" s="500"/>
      <c r="AT104" s="499"/>
      <c r="AU104" s="500"/>
      <c r="AV104" s="499"/>
      <c r="AW104" s="500"/>
      <c r="AX104" s="499"/>
      <c r="AY104" s="500"/>
      <c r="AZ104" s="935"/>
      <c r="BA104" s="937"/>
      <c r="BB104" s="935"/>
      <c r="BC104" s="938"/>
      <c r="BD104"/>
      <c r="BE104"/>
    </row>
    <row r="105" spans="1:105" ht="19.399999999999999" customHeight="1">
      <c r="A105" s="636"/>
      <c r="B105" s="887"/>
      <c r="C105" s="889"/>
      <c r="D105" s="890"/>
      <c r="E105" s="891"/>
      <c r="F105" s="563"/>
      <c r="G105" s="563"/>
      <c r="H105" s="563"/>
      <c r="I105" s="563"/>
      <c r="J105" s="563"/>
      <c r="K105" s="563"/>
      <c r="L105" s="565" t="s">
        <v>301</v>
      </c>
      <c r="M105" s="566"/>
      <c r="N105" s="566"/>
      <c r="O105" s="567"/>
      <c r="P105" s="569"/>
      <c r="Q105" s="570"/>
      <c r="R105" s="571"/>
      <c r="S105"/>
      <c r="T105"/>
      <c r="U105" s="931"/>
      <c r="V105" s="509" t="s">
        <v>147</v>
      </c>
      <c r="W105" s="501"/>
      <c r="X105" s="501"/>
      <c r="Y105" s="501"/>
      <c r="Z105" s="501"/>
      <c r="AA105" s="501"/>
      <c r="AB105" s="499"/>
      <c r="AC105" s="500"/>
      <c r="AD105" s="499"/>
      <c r="AE105" s="500"/>
      <c r="AF105" s="499"/>
      <c r="AG105" s="500"/>
      <c r="AH105" s="499"/>
      <c r="AI105" s="500"/>
      <c r="AJ105" s="499"/>
      <c r="AK105" s="500"/>
      <c r="AL105" s="499"/>
      <c r="AM105" s="500"/>
      <c r="AN105" s="499"/>
      <c r="AO105" s="500"/>
      <c r="AP105" s="499"/>
      <c r="AQ105" s="500"/>
      <c r="AR105" s="499"/>
      <c r="AS105" s="500"/>
      <c r="AT105" s="499"/>
      <c r="AU105" s="500"/>
      <c r="AV105" s="499"/>
      <c r="AW105" s="500"/>
      <c r="AX105" s="499"/>
      <c r="AY105" s="500"/>
      <c r="AZ105" s="935"/>
      <c r="BA105" s="937"/>
      <c r="BB105" s="935"/>
      <c r="BC105" s="938"/>
      <c r="BD105"/>
      <c r="BE105"/>
    </row>
    <row r="106" spans="1:105" ht="19.399999999999999" customHeight="1">
      <c r="A106" s="636"/>
      <c r="B106" s="887"/>
      <c r="C106" s="889"/>
      <c r="D106" s="890"/>
      <c r="E106" s="891"/>
      <c r="F106" s="563"/>
      <c r="G106" s="563"/>
      <c r="H106" s="563"/>
      <c r="I106" s="563"/>
      <c r="J106" s="563"/>
      <c r="K106" s="563"/>
      <c r="L106" s="565" t="s">
        <v>296</v>
      </c>
      <c r="M106" s="566"/>
      <c r="N106" s="566"/>
      <c r="O106" s="567"/>
      <c r="P106" s="588"/>
      <c r="Q106" s="570"/>
      <c r="R106" s="571"/>
      <c r="S106"/>
      <c r="T106"/>
      <c r="U106" s="931"/>
      <c r="V106" s="440" t="s">
        <v>227</v>
      </c>
      <c r="W106" s="928"/>
      <c r="X106" s="928"/>
      <c r="Y106" s="928"/>
      <c r="Z106" s="501"/>
      <c r="AA106" s="501"/>
      <c r="AB106" s="494" t="str">
        <f>IF(AB105=0,"",IF(AD105=0,"",AD105-AB105))</f>
        <v/>
      </c>
      <c r="AC106" s="501"/>
      <c r="AD106" s="501"/>
      <c r="AE106" s="500"/>
      <c r="AF106" s="494" t="str">
        <f>IF(AF105=0,"",IF(AH105=0,"",AH105-AF105))</f>
        <v/>
      </c>
      <c r="AG106" s="501"/>
      <c r="AH106" s="501"/>
      <c r="AI106" s="500"/>
      <c r="AJ106" s="494" t="str">
        <f>IF(AJ105=0,"",IF(AL105=0,"",AL105-AJ105))</f>
        <v/>
      </c>
      <c r="AK106" s="501"/>
      <c r="AL106" s="501"/>
      <c r="AM106" s="500"/>
      <c r="AN106" s="494" t="str">
        <f>IF(AN105=0,"",IF(AP105=0,"",AP105-AN105))</f>
        <v/>
      </c>
      <c r="AO106" s="501"/>
      <c r="AP106" s="501"/>
      <c r="AQ106" s="500"/>
      <c r="AR106" s="494" t="str">
        <f>IF(AR105=0,"",IF(AT105=0,"",AT105-AR105))</f>
        <v/>
      </c>
      <c r="AS106" s="501"/>
      <c r="AT106" s="501"/>
      <c r="AU106" s="500"/>
      <c r="AV106" s="494" t="str">
        <f>IF(AV105=0,"",IF(AX105=0,"",AX105-AV105))</f>
        <v/>
      </c>
      <c r="AW106" s="501"/>
      <c r="AX106" s="501"/>
      <c r="AY106" s="500"/>
      <c r="AZ106" s="494" t="str">
        <f>IF(AB106="","",SUM(AB106:AY106))</f>
        <v/>
      </c>
      <c r="BA106" s="495"/>
      <c r="BB106" s="495"/>
      <c r="BC106" s="496"/>
      <c r="BD106"/>
      <c r="BE106"/>
    </row>
    <row r="107" spans="1:105" ht="19.399999999999999" customHeight="1" thickBot="1">
      <c r="A107" s="636"/>
      <c r="B107" s="888"/>
      <c r="C107" s="565" t="s">
        <v>19</v>
      </c>
      <c r="D107" s="501"/>
      <c r="E107" s="500"/>
      <c r="F107" s="565"/>
      <c r="G107" s="501"/>
      <c r="H107" s="500"/>
      <c r="I107" s="563"/>
      <c r="J107" s="563"/>
      <c r="K107" s="563"/>
      <c r="L107" s="565" t="s">
        <v>297</v>
      </c>
      <c r="M107" s="566"/>
      <c r="N107" s="566"/>
      <c r="O107" s="567"/>
      <c r="P107" s="569"/>
      <c r="Q107" s="570"/>
      <c r="R107" s="571"/>
      <c r="S107"/>
      <c r="T107"/>
      <c r="U107" s="932"/>
      <c r="V107" s="738" t="s">
        <v>228</v>
      </c>
      <c r="W107" s="929"/>
      <c r="X107" s="929"/>
      <c r="Y107" s="929"/>
      <c r="Z107" s="595"/>
      <c r="AA107" s="595"/>
      <c r="AB107" s="594" t="str">
        <f>IF(AB94=0,"",IF(AB106=0,"",ROUND(AB106/AB94*100,1)))</f>
        <v/>
      </c>
      <c r="AC107" s="595"/>
      <c r="AD107" s="595"/>
      <c r="AE107" s="596"/>
      <c r="AF107" s="594" t="str">
        <f t="shared" ref="AF107" si="63">IF(AF94=0,"",IF(AF106=0,"",ROUND(AF106/AF94*100,1)))</f>
        <v/>
      </c>
      <c r="AG107" s="595"/>
      <c r="AH107" s="595"/>
      <c r="AI107" s="596"/>
      <c r="AJ107" s="594" t="str">
        <f t="shared" ref="AJ107" si="64">IF(AJ94=0,"",IF(AJ106=0,"",ROUND(AJ106/AJ94*100,1)))</f>
        <v/>
      </c>
      <c r="AK107" s="595"/>
      <c r="AL107" s="595"/>
      <c r="AM107" s="596"/>
      <c r="AN107" s="594" t="str">
        <f t="shared" ref="AN107" si="65">IF(AN94=0,"",IF(AN106=0,"",ROUND(AN106/AN94*100,1)))</f>
        <v/>
      </c>
      <c r="AO107" s="595"/>
      <c r="AP107" s="595"/>
      <c r="AQ107" s="596"/>
      <c r="AR107" s="594" t="str">
        <f t="shared" ref="AR107" si="66">IF(AR94=0,"",IF(AR106=0,"",ROUND(AR106/AR94*100,1)))</f>
        <v/>
      </c>
      <c r="AS107" s="595"/>
      <c r="AT107" s="595"/>
      <c r="AU107" s="596"/>
      <c r="AV107" s="594" t="str">
        <f t="shared" ref="AV107" si="67">IF(AV94=0,"",IF(AV106=0,"",ROUND(AV106/AV94*100,1)))</f>
        <v/>
      </c>
      <c r="AW107" s="595"/>
      <c r="AX107" s="595"/>
      <c r="AY107" s="596"/>
      <c r="AZ107" s="939"/>
      <c r="BA107" s="520"/>
      <c r="BB107" s="520"/>
      <c r="BC107" s="940"/>
      <c r="BD107"/>
      <c r="BE107"/>
    </row>
    <row r="108" spans="1:105" ht="19.399999999999999" customHeight="1" thickBot="1">
      <c r="A108" s="637"/>
      <c r="B108" s="662" t="s">
        <v>50</v>
      </c>
      <c r="C108" s="520"/>
      <c r="D108" s="520"/>
      <c r="E108" s="596"/>
      <c r="F108" s="564" t="str">
        <f>IF(SUM(F95:H106)=0,"",SUM(F95:H106))</f>
        <v/>
      </c>
      <c r="G108" s="564"/>
      <c r="H108" s="564"/>
      <c r="I108" s="564" t="str">
        <f>IF(SUM(I95:K107)=0,"",SUM(I95:K106))</f>
        <v/>
      </c>
      <c r="J108" s="564"/>
      <c r="K108" s="564"/>
      <c r="L108" s="533" t="s">
        <v>300</v>
      </c>
      <c r="M108" s="589"/>
      <c r="N108" s="589"/>
      <c r="O108" s="590"/>
      <c r="P108" s="572"/>
      <c r="Q108" s="573"/>
      <c r="R108" s="57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99999999999999"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486" t="s">
        <v>95</v>
      </c>
      <c r="F111" s="647" t="s">
        <v>104</v>
      </c>
      <c r="G111" s="648"/>
      <c r="H111" s="648"/>
      <c r="I111" s="649"/>
      <c r="J111" s="650"/>
      <c r="K111" s="650"/>
      <c r="L111" s="649"/>
      <c r="M111" s="650"/>
      <c r="N111" s="650"/>
      <c r="O111" s="649"/>
      <c r="P111" s="650"/>
      <c r="Q111" s="963"/>
      <c r="U111" s="651" t="s">
        <v>102</v>
      </c>
      <c r="V111" s="648" t="s">
        <v>103</v>
      </c>
      <c r="W111" s="648"/>
      <c r="X111" s="648"/>
      <c r="Y111" s="654"/>
      <c r="Z111" s="497"/>
      <c r="AA111" s="497"/>
      <c r="AB111" s="655"/>
      <c r="AC111" s="656"/>
      <c r="AD111" s="656"/>
      <c r="AE111" s="657"/>
      <c r="AF111" s="658"/>
      <c r="AG111" s="658"/>
      <c r="AH111" s="648" t="s">
        <v>112</v>
      </c>
      <c r="AI111" s="648"/>
      <c r="AJ111" s="659"/>
      <c r="AM111" s="486" t="s">
        <v>108</v>
      </c>
      <c r="AN111" s="583" t="s">
        <v>105</v>
      </c>
      <c r="AO111" s="583"/>
      <c r="AP111" s="583"/>
      <c r="AQ111" s="583"/>
      <c r="AR111" s="497"/>
      <c r="AS111" s="497"/>
      <c r="AT111" s="498"/>
      <c r="AX111"/>
      <c r="AY111"/>
      <c r="CV111" s="297"/>
      <c r="CW111" s="297"/>
      <c r="CX111" s="297"/>
      <c r="CY111" s="297"/>
      <c r="CZ111" s="297"/>
      <c r="DA111" s="297"/>
    </row>
    <row r="112" spans="1:105" ht="20.25" customHeight="1">
      <c r="E112" s="487"/>
      <c r="F112" s="552" t="s">
        <v>80</v>
      </c>
      <c r="G112" s="542"/>
      <c r="H112" s="542"/>
      <c r="I112" s="553"/>
      <c r="J112" s="553"/>
      <c r="K112" s="272" t="s">
        <v>43</v>
      </c>
      <c r="L112" s="553"/>
      <c r="M112" s="553"/>
      <c r="N112" s="272" t="s">
        <v>43</v>
      </c>
      <c r="O112" s="553"/>
      <c r="P112" s="553"/>
      <c r="Q112" s="273" t="s">
        <v>43</v>
      </c>
      <c r="U112" s="652"/>
      <c r="V112" s="542" t="s">
        <v>80</v>
      </c>
      <c r="W112" s="542"/>
      <c r="X112" s="542"/>
      <c r="Y112" s="554"/>
      <c r="Z112" s="555"/>
      <c r="AA112" s="202" t="s">
        <v>43</v>
      </c>
      <c r="AB112" s="556"/>
      <c r="AC112" s="555"/>
      <c r="AD112" s="201" t="s">
        <v>43</v>
      </c>
      <c r="AE112" s="554"/>
      <c r="AF112" s="555"/>
      <c r="AG112" s="202" t="s">
        <v>43</v>
      </c>
      <c r="AH112" s="660"/>
      <c r="AI112" s="660"/>
      <c r="AJ112" s="661"/>
      <c r="AM112" s="487"/>
      <c r="AN112" s="439" t="s">
        <v>106</v>
      </c>
      <c r="AO112" s="439"/>
      <c r="AP112" s="439"/>
      <c r="AQ112" s="439"/>
      <c r="AR112" s="584"/>
      <c r="AS112" s="584"/>
      <c r="AT112" s="585"/>
      <c r="AX112"/>
      <c r="AY112"/>
      <c r="CV112" s="297"/>
      <c r="CW112" s="297"/>
      <c r="CX112" s="297"/>
      <c r="CY112" s="297"/>
      <c r="CZ112" s="297"/>
      <c r="DA112" s="297"/>
    </row>
    <row r="113" spans="1:105" ht="20.25" customHeight="1">
      <c r="E113" s="487"/>
      <c r="F113" s="552" t="s">
        <v>83</v>
      </c>
      <c r="G113" s="542"/>
      <c r="H113" s="542"/>
      <c r="I113" s="541"/>
      <c r="J113" s="541"/>
      <c r="K113" s="541"/>
      <c r="L113" s="541"/>
      <c r="M113" s="541"/>
      <c r="N113" s="541"/>
      <c r="O113" s="541"/>
      <c r="P113" s="541"/>
      <c r="Q113" s="550"/>
      <c r="U113" s="652"/>
      <c r="V113" s="542" t="s">
        <v>83</v>
      </c>
      <c r="W113" s="542"/>
      <c r="X113" s="542"/>
      <c r="Y113" s="540"/>
      <c r="Z113" s="540"/>
      <c r="AA113" s="540"/>
      <c r="AB113" s="540"/>
      <c r="AC113" s="540"/>
      <c r="AD113" s="540"/>
      <c r="AE113" s="541"/>
      <c r="AF113" s="541"/>
      <c r="AG113" s="541"/>
      <c r="AH113" s="660"/>
      <c r="AI113" s="660"/>
      <c r="AJ113" s="661"/>
      <c r="AM113" s="487"/>
      <c r="AN113" s="439" t="s">
        <v>157</v>
      </c>
      <c r="AO113" s="439"/>
      <c r="AP113" s="439"/>
      <c r="AQ113" s="439"/>
      <c r="AR113" s="586" t="str">
        <f>IF(AR111="","",AR111-AR112)</f>
        <v/>
      </c>
      <c r="AS113" s="586"/>
      <c r="AT113" s="587"/>
      <c r="AX113"/>
      <c r="AY113"/>
      <c r="CV113" s="297"/>
      <c r="CW113" s="297"/>
      <c r="CX113" s="297"/>
      <c r="CY113" s="297"/>
      <c r="CZ113" s="297"/>
      <c r="DA113" s="297"/>
    </row>
    <row r="114" spans="1:105" ht="20.25" customHeight="1">
      <c r="E114" s="487"/>
      <c r="F114" s="552" t="s">
        <v>96</v>
      </c>
      <c r="G114" s="542"/>
      <c r="H114" s="542"/>
      <c r="I114" s="541"/>
      <c r="J114" s="541"/>
      <c r="K114" s="541"/>
      <c r="L114" s="541"/>
      <c r="M114" s="541"/>
      <c r="N114" s="541"/>
      <c r="O114" s="541"/>
      <c r="P114" s="541"/>
      <c r="Q114" s="550"/>
      <c r="U114" s="652"/>
      <c r="V114" s="542" t="s">
        <v>96</v>
      </c>
      <c r="W114" s="542"/>
      <c r="X114" s="542"/>
      <c r="Y114" s="540"/>
      <c r="Z114" s="540"/>
      <c r="AA114" s="540"/>
      <c r="AB114" s="540"/>
      <c r="AC114" s="540"/>
      <c r="AD114" s="540"/>
      <c r="AE114" s="541"/>
      <c r="AF114" s="541"/>
      <c r="AG114" s="541"/>
      <c r="AH114" s="660"/>
      <c r="AI114" s="660"/>
      <c r="AJ114" s="661"/>
      <c r="AM114" s="487"/>
      <c r="AN114" s="439" t="s">
        <v>107</v>
      </c>
      <c r="AO114" s="439"/>
      <c r="AP114" s="439"/>
      <c r="AQ114" s="439"/>
      <c r="AR114" s="584"/>
      <c r="AS114" s="584"/>
      <c r="AT114" s="585"/>
      <c r="AX114"/>
      <c r="AY114"/>
      <c r="AZ114"/>
    </row>
    <row r="115" spans="1:105" ht="20.25" customHeight="1" thickBot="1">
      <c r="E115" s="487"/>
      <c r="F115" s="552" t="s">
        <v>147</v>
      </c>
      <c r="G115" s="542"/>
      <c r="H115" s="542"/>
      <c r="I115" s="541"/>
      <c r="J115" s="541"/>
      <c r="K115" s="541"/>
      <c r="L115" s="541"/>
      <c r="M115" s="541"/>
      <c r="N115" s="541"/>
      <c r="O115" s="541"/>
      <c r="P115" s="541"/>
      <c r="Q115" s="550"/>
      <c r="U115" s="652"/>
      <c r="V115" s="542" t="s">
        <v>147</v>
      </c>
      <c r="W115" s="542"/>
      <c r="X115" s="542"/>
      <c r="Y115" s="540"/>
      <c r="Z115" s="540"/>
      <c r="AA115" s="540"/>
      <c r="AB115" s="540"/>
      <c r="AC115" s="540"/>
      <c r="AD115" s="540"/>
      <c r="AE115" s="541"/>
      <c r="AF115" s="541"/>
      <c r="AG115" s="541"/>
      <c r="AH115" s="560" t="str">
        <f>IF(SUM(Y115:AG115)=0,"",SUM(Y115:AG115))</f>
        <v/>
      </c>
      <c r="AI115" s="560"/>
      <c r="AJ115" s="561"/>
      <c r="AM115" s="582"/>
      <c r="AN115" s="562" t="s">
        <v>156</v>
      </c>
      <c r="AO115" s="562"/>
      <c r="AP115" s="562"/>
      <c r="AQ115" s="562"/>
      <c r="AR115" s="580" t="str">
        <f>IF(AR113="","",IF(AR114="",ROUND(AR113/1.1,1),ROUND(AR113/AR114,1)))</f>
        <v/>
      </c>
      <c r="AS115" s="580"/>
      <c r="AT115" s="581"/>
      <c r="AX115"/>
      <c r="AY115"/>
      <c r="AZ115"/>
    </row>
    <row r="116" spans="1:105" ht="19.399999999999999" customHeight="1" thickBot="1">
      <c r="E116" s="487"/>
      <c r="F116" s="552" t="s">
        <v>97</v>
      </c>
      <c r="G116" s="542"/>
      <c r="H116" s="542"/>
      <c r="I116" s="541"/>
      <c r="J116" s="541"/>
      <c r="K116" s="541"/>
      <c r="L116" s="541"/>
      <c r="M116" s="541"/>
      <c r="N116" s="541"/>
      <c r="O116" s="541"/>
      <c r="P116" s="541"/>
      <c r="Q116" s="550"/>
      <c r="U116" s="652"/>
      <c r="V116" s="542" t="s">
        <v>97</v>
      </c>
      <c r="W116" s="542"/>
      <c r="X116" s="542"/>
      <c r="Y116" s="540"/>
      <c r="Z116" s="540"/>
      <c r="AA116" s="540"/>
      <c r="AB116" s="540"/>
      <c r="AC116" s="540"/>
      <c r="AD116" s="540"/>
      <c r="AE116" s="541"/>
      <c r="AF116" s="541"/>
      <c r="AG116" s="541"/>
      <c r="AH116" s="542"/>
      <c r="AI116" s="542"/>
      <c r="AJ116" s="543"/>
      <c r="AN116"/>
      <c r="AO116"/>
      <c r="AP116" s="63"/>
      <c r="AU116"/>
      <c r="AV116"/>
      <c r="AW116"/>
      <c r="AX116"/>
      <c r="AY116"/>
      <c r="AZ116"/>
    </row>
    <row r="117" spans="1:105" ht="20.25" customHeight="1">
      <c r="E117" s="487"/>
      <c r="F117" s="552" t="s">
        <v>2</v>
      </c>
      <c r="G117" s="542"/>
      <c r="H117" s="542"/>
      <c r="I117" s="541"/>
      <c r="J117" s="541"/>
      <c r="K117" s="541"/>
      <c r="L117" s="541"/>
      <c r="M117" s="541"/>
      <c r="N117" s="541"/>
      <c r="O117" s="541"/>
      <c r="P117" s="541"/>
      <c r="Q117" s="550"/>
      <c r="U117" s="652"/>
      <c r="V117" s="542" t="s">
        <v>2</v>
      </c>
      <c r="W117" s="542"/>
      <c r="X117" s="542"/>
      <c r="Y117" s="540"/>
      <c r="Z117" s="540"/>
      <c r="AA117" s="540"/>
      <c r="AB117" s="540"/>
      <c r="AC117" s="540"/>
      <c r="AD117" s="540"/>
      <c r="AE117" s="541"/>
      <c r="AF117" s="541"/>
      <c r="AG117" s="541"/>
      <c r="AH117" s="542"/>
      <c r="AI117" s="542"/>
      <c r="AJ117" s="543"/>
      <c r="AM117" s="515" t="s">
        <v>111</v>
      </c>
      <c r="AN117" s="544" t="s">
        <v>110</v>
      </c>
      <c r="AO117" s="545"/>
      <c r="AP117" s="545"/>
      <c r="AQ117" s="536"/>
      <c r="AR117" s="527" t="str">
        <f>IF(N36="","",IF(SUM(D74:O74)=0,"",IF(SUM(D71:O71)=0,"",ROUND((N36-SUM(D74:O74))/SUM(D71:O71),3))))</f>
        <v/>
      </c>
      <c r="AS117" s="536"/>
      <c r="AT117" s="544" t="s">
        <v>114</v>
      </c>
      <c r="AU117" s="545"/>
      <c r="AV117" s="545"/>
      <c r="AW117" s="546"/>
      <c r="AX117" s="536"/>
      <c r="AY117" s="527" t="str">
        <f>IF(AR113="","",IF(Y71="","",ROUND(AR113/Y71,3)))</f>
        <v/>
      </c>
      <c r="AZ117" s="528"/>
    </row>
    <row r="118" spans="1:105" ht="19.399999999999999" customHeight="1">
      <c r="E118" s="487"/>
      <c r="F118" s="557" t="s">
        <v>254</v>
      </c>
      <c r="G118" s="558"/>
      <c r="H118" s="558"/>
      <c r="I118" s="547" t="str">
        <f>IF(I115="","",IF(I116="","",ROUND(I115*I116/100,1)))</f>
        <v/>
      </c>
      <c r="J118" s="547"/>
      <c r="K118" s="547"/>
      <c r="L118" s="547" t="str">
        <f>IF(L115="","",IF(L116="","",ROUND(L115*L116/100,1)))</f>
        <v/>
      </c>
      <c r="M118" s="547"/>
      <c r="N118" s="547"/>
      <c r="O118" s="547" t="str">
        <f>IF(O115="","",IF(O116="","",ROUND(O115*O116/100,1)))</f>
        <v/>
      </c>
      <c r="P118" s="547"/>
      <c r="Q118" s="549"/>
      <c r="U118" s="652"/>
      <c r="V118" s="559" t="s">
        <v>254</v>
      </c>
      <c r="W118" s="558"/>
      <c r="X118" s="558"/>
      <c r="Y118" s="560" t="str">
        <f>IF(Y115="","",IF(Y116="","",ROUND(Y115*Y116/100,1)))</f>
        <v/>
      </c>
      <c r="Z118" s="560"/>
      <c r="AA118" s="560"/>
      <c r="AB118" s="560" t="str">
        <f>IF(AB115="","",IF(AB116="","",ROUND(AB115*AB116/100,1)))</f>
        <v/>
      </c>
      <c r="AC118" s="560"/>
      <c r="AD118" s="560"/>
      <c r="AE118" s="560" t="str">
        <f>IF(AE115="","",IF(AE116="","",ROUND(AE115*AE116/100,1)))</f>
        <v/>
      </c>
      <c r="AF118" s="560"/>
      <c r="AG118" s="560"/>
      <c r="AH118" s="560" t="str">
        <f>IF(SUM(Y118:AG118)=0,"",SUM(Y118:AG118))</f>
        <v/>
      </c>
      <c r="AI118" s="560"/>
      <c r="AJ118" s="561"/>
      <c r="AM118" s="516"/>
      <c r="AN118" s="509" t="s">
        <v>115</v>
      </c>
      <c r="AO118" s="510"/>
      <c r="AP118" s="510"/>
      <c r="AQ118" s="500"/>
      <c r="AR118" s="521" t="str">
        <f>IF(SUM(I115:Q115)=0,"",IF(Y71="","",ROUND(SUM(I115:Q115)/Y71,4)))</f>
        <v/>
      </c>
      <c r="AS118" s="500"/>
      <c r="AT118" s="509" t="s">
        <v>121</v>
      </c>
      <c r="AU118" s="510"/>
      <c r="AV118" s="510"/>
      <c r="AW118" s="501"/>
      <c r="AX118" s="500"/>
      <c r="AY118" s="521" t="str">
        <f>IF(SUM(I115:Q115)=0,"",IF(Y71="","",IF(Y74="","",IF(SUM(L115:Q115)+SUM(S39:BE39)=0,ROUND((I115-Y74-AZ94)/Y71,3),"手入力してください"))))</f>
        <v/>
      </c>
      <c r="AZ118" s="529"/>
    </row>
    <row r="119" spans="1:105" ht="19.399999999999999" customHeight="1">
      <c r="E119" s="487"/>
      <c r="F119" s="552" t="s">
        <v>0</v>
      </c>
      <c r="G119" s="542"/>
      <c r="H119" s="542"/>
      <c r="I119" s="541"/>
      <c r="J119" s="541"/>
      <c r="K119" s="541"/>
      <c r="L119" s="541"/>
      <c r="M119" s="541"/>
      <c r="N119" s="541"/>
      <c r="O119" s="541"/>
      <c r="P119" s="541"/>
      <c r="Q119" s="550"/>
      <c r="U119" s="652"/>
      <c r="V119" s="577" t="s">
        <v>158</v>
      </c>
      <c r="W119" s="578"/>
      <c r="X119" s="578"/>
      <c r="Y119" s="579" t="str">
        <f>IF(D208="","",ROUNDDOWN(D208+Y116*1.5848,1))</f>
        <v/>
      </c>
      <c r="Z119" s="579"/>
      <c r="AA119" s="579"/>
      <c r="AB119" s="579" t="str">
        <f>IF(G208="","",ROUNDDOWN(G208+AB116*1.5848,1))</f>
        <v/>
      </c>
      <c r="AC119" s="579"/>
      <c r="AD119" s="579"/>
      <c r="AE119" s="579" t="str">
        <f>IF(J208="","",ROUNDDOWN(J208+AE116*1.5848,1))</f>
        <v/>
      </c>
      <c r="AF119" s="579"/>
      <c r="AG119" s="579"/>
      <c r="AH119" s="542"/>
      <c r="AI119" s="542"/>
      <c r="AJ119" s="543"/>
      <c r="AM119" s="516"/>
      <c r="AN119" s="509" t="s">
        <v>116</v>
      </c>
      <c r="AO119" s="510"/>
      <c r="AP119" s="510"/>
      <c r="AQ119" s="500"/>
      <c r="AR119" s="521" t="str">
        <f>IF(AH115="","",IF(SUM(I115:Q115)=0,"",ROUND(AH115/SUM(I115:Q115),3)))</f>
        <v/>
      </c>
      <c r="AS119" s="500"/>
      <c r="AT119" s="440" t="s">
        <v>120</v>
      </c>
      <c r="AU119" s="511"/>
      <c r="AV119" s="511"/>
      <c r="AW119" s="501"/>
      <c r="AX119" s="500"/>
      <c r="AY119" s="521" t="str">
        <f>IF(AH118="","",IF(SUM(I118:Q118)=0,"",ROUND(AH118/SUM(I118:Q118),3)))</f>
        <v/>
      </c>
      <c r="AZ119" s="529"/>
    </row>
    <row r="120" spans="1:105" ht="19.399999999999999" customHeight="1" thickBot="1">
      <c r="E120" s="487"/>
      <c r="F120" s="598" t="s">
        <v>146</v>
      </c>
      <c r="G120" s="599"/>
      <c r="H120" s="599"/>
      <c r="I120" s="548" t="str">
        <f>IF(I116="","",IF(I117="","",ROUNDDOWN(D202,1)))</f>
        <v/>
      </c>
      <c r="J120" s="548"/>
      <c r="K120" s="548"/>
      <c r="L120" s="548" t="str">
        <f>IF(L116="","",IF(L117="","",ROUNDDOWN(G202,1)))</f>
        <v/>
      </c>
      <c r="M120" s="548"/>
      <c r="N120" s="548"/>
      <c r="O120" s="548" t="str">
        <f>IF(O116="","",IF(O117="","",ROUNDDOWN(J202,1)))</f>
        <v/>
      </c>
      <c r="P120" s="548"/>
      <c r="Q120" s="568"/>
      <c r="U120" s="653"/>
      <c r="V120" s="575" t="s">
        <v>0</v>
      </c>
      <c r="W120" s="575"/>
      <c r="X120" s="575"/>
      <c r="Y120" s="551"/>
      <c r="Z120" s="551"/>
      <c r="AA120" s="551"/>
      <c r="AB120" s="551"/>
      <c r="AC120" s="551"/>
      <c r="AD120" s="551"/>
      <c r="AE120" s="551"/>
      <c r="AF120" s="551"/>
      <c r="AG120" s="551"/>
      <c r="AH120" s="575"/>
      <c r="AI120" s="575"/>
      <c r="AJ120" s="576"/>
      <c r="AM120" s="516"/>
      <c r="AN120" s="509" t="s">
        <v>117</v>
      </c>
      <c r="AO120" s="510"/>
      <c r="AP120" s="510"/>
      <c r="AQ120" s="500"/>
      <c r="AR120" s="521" t="str">
        <f>IF(AH115="","",IF(Y71="","",ROUND(AH115/Y71,3)))</f>
        <v/>
      </c>
      <c r="AS120" s="500"/>
      <c r="AT120" s="509" t="s">
        <v>119</v>
      </c>
      <c r="AU120" s="510"/>
      <c r="AV120" s="510"/>
      <c r="AW120" s="501"/>
      <c r="AX120" s="500"/>
      <c r="AY120" s="521" t="str">
        <f>IF(Y71="","",IF(AH115="","",IF(SUM(L115:Q115)+SUM(S39:BE39)=0,ROUND((AH115-Y74-AZ94)/Y71,3),"手入力してください")))</f>
        <v/>
      </c>
      <c r="AZ120" s="529"/>
      <c r="BF120" s="297"/>
    </row>
    <row r="121" spans="1:105" ht="19.399999999999999" customHeight="1">
      <c r="E121" s="487"/>
      <c r="F121" s="537" t="s">
        <v>241</v>
      </c>
      <c r="G121" s="538"/>
      <c r="H121" s="538"/>
      <c r="I121" s="539" t="str">
        <f>IF(I116="","",IF(I117="","",D203))</f>
        <v/>
      </c>
      <c r="J121" s="539"/>
      <c r="K121" s="539"/>
      <c r="L121" s="539" t="str">
        <f>IF(L116="","",IF(L117="","",G203))</f>
        <v/>
      </c>
      <c r="M121" s="539"/>
      <c r="N121" s="539"/>
      <c r="O121" s="539" t="str">
        <f>IF(O116="","",IF(O117="","",J203))</f>
        <v/>
      </c>
      <c r="P121" s="539"/>
      <c r="Q121" s="597"/>
      <c r="V121" s="49"/>
      <c r="W121" s="49"/>
      <c r="X121" s="49"/>
      <c r="Y121" s="49"/>
      <c r="Z121" s="49"/>
      <c r="AA121" s="49"/>
      <c r="AM121" s="516"/>
      <c r="AN121" s="440" t="s">
        <v>397</v>
      </c>
      <c r="AO121" s="511"/>
      <c r="AP121" s="511"/>
      <c r="AQ121" s="500"/>
      <c r="AR121" s="521" t="str">
        <f>IF(Y71="","",IF(Y74="","",SUM(D74:O74)/Ysum(D71:O71)))</f>
        <v/>
      </c>
      <c r="AS121" s="500"/>
      <c r="AT121" s="509" t="s">
        <v>118</v>
      </c>
      <c r="AU121" s="510"/>
      <c r="AV121" s="510"/>
      <c r="AW121" s="501"/>
      <c r="AX121" s="500"/>
      <c r="AY121" s="521" t="str">
        <f>IF(Y71="","",IF(Y74="","",IF(SUM(L115:Q115)+SUM(S39:BE39)=0,ROUND((Y74+AZ94)/Y71,3),"手入力してください")))</f>
        <v/>
      </c>
      <c r="AZ121" s="529"/>
    </row>
    <row r="122" spans="1:105" ht="19.399999999999999" customHeight="1" thickBot="1">
      <c r="C122" s="285"/>
      <c r="E122" s="488"/>
      <c r="F122" s="489" t="s">
        <v>314</v>
      </c>
      <c r="G122" s="489"/>
      <c r="H122" s="489"/>
      <c r="I122" s="481" t="str">
        <f>IF(SUM(L115:Q115)+SUM(S39:BE39)=0,Y71,"手入力してください")</f>
        <v/>
      </c>
      <c r="J122" s="481"/>
      <c r="K122" s="481"/>
      <c r="L122" s="490"/>
      <c r="M122" s="490"/>
      <c r="N122" s="490"/>
      <c r="O122" s="490"/>
      <c r="P122" s="490"/>
      <c r="Q122" s="491"/>
      <c r="R122" s="282" t="s">
        <v>319</v>
      </c>
      <c r="AM122" s="517"/>
      <c r="AN122" s="512" t="s">
        <v>304</v>
      </c>
      <c r="AO122" s="513"/>
      <c r="AP122" s="513"/>
      <c r="AQ122" s="514"/>
      <c r="AR122" s="522" t="str">
        <f>IF(ISERROR((SUM(I115:Q115)-AH115-AR115)/SUM(I115:Q115)*1000),"",(SUM(I115:Q115)-AH115-AR115)/SUM(I115:Q115)*1000)</f>
        <v/>
      </c>
      <c r="AS122" s="523"/>
      <c r="AT122" s="524" t="s">
        <v>305</v>
      </c>
      <c r="AU122" s="525"/>
      <c r="AV122" s="525"/>
      <c r="AW122" s="525"/>
      <c r="AX122" s="526"/>
      <c r="AY122" s="522" t="str">
        <f>IF(AH118="","",IF(Y71="","",IF(SUM(L115:Q115)+SUM(S39:BE39)=0,(AH118-AZ96)/Y71*1000,"手入力してください")))</f>
        <v/>
      </c>
      <c r="AZ122" s="530"/>
    </row>
    <row r="123" spans="1:105" ht="19.399999999999999" customHeight="1" thickBot="1">
      <c r="R123" s="63"/>
      <c r="AM123" s="518"/>
      <c r="AN123" s="519" t="s">
        <v>317</v>
      </c>
      <c r="AO123" s="520"/>
      <c r="AP123" s="520"/>
      <c r="AQ123" s="520"/>
      <c r="AR123" s="531" t="str">
        <f>IF(ISERROR((Y115*Y119)/(81*180/162*Y71+1.5848*AZ96*100)),"",IF(SUM(L115:Q115)+SUM(AB115:AG115)=0,(Y115*Y119)/(81*180/162*Y71+1.5848*AZ96*100),"手入力してください"))</f>
        <v/>
      </c>
      <c r="AS123" s="532"/>
      <c r="AT123" s="533" t="s">
        <v>316</v>
      </c>
      <c r="AU123" s="520"/>
      <c r="AV123" s="520"/>
      <c r="AW123" s="520"/>
      <c r="AX123" s="520"/>
      <c r="AY123" s="534" t="str">
        <f>IF(AR123="手入力してください","手入力してください",IF(ISERROR(AR123*(AE71*D71+AE72*Y73+AE73*Y72)/(Y71*100)),"",AR123*(AE71*D71+AE72*Y73+AE73*Y72)/(Y71*100)))</f>
        <v/>
      </c>
      <c r="AZ123" s="535"/>
    </row>
    <row r="124" spans="1:105" ht="19.399999999999999" customHeight="1">
      <c r="E124" s="945" t="s">
        <v>307</v>
      </c>
      <c r="F124" s="946"/>
      <c r="G124" s="946"/>
      <c r="H124" s="949" t="s">
        <v>308</v>
      </c>
      <c r="I124" s="274" t="s">
        <v>310</v>
      </c>
      <c r="J124" s="321"/>
      <c r="K124" s="321" t="s">
        <v>43</v>
      </c>
      <c r="L124" s="951" t="s">
        <v>312</v>
      </c>
      <c r="M124" s="952"/>
      <c r="N124" s="957" t="str">
        <f>IF(L115="","",I115+L115+O115)</f>
        <v/>
      </c>
      <c r="O124" s="957"/>
      <c r="P124" s="957"/>
      <c r="Q124" s="951" t="s">
        <v>313</v>
      </c>
      <c r="R124" s="955"/>
      <c r="S124" s="952"/>
      <c r="T124" s="959" t="str">
        <f>IF(L118="","",(I115*I116+L115*L116+O115*O116)/100)</f>
        <v/>
      </c>
      <c r="U124" s="959"/>
      <c r="V124" s="960"/>
      <c r="X124" s="473"/>
      <c r="Y124" s="474"/>
      <c r="Z124" s="475"/>
      <c r="AA124" s="482" t="s">
        <v>324</v>
      </c>
      <c r="AB124" s="482"/>
      <c r="AC124" s="482" t="s">
        <v>325</v>
      </c>
      <c r="AD124" s="482"/>
      <c r="AE124" s="482" t="s">
        <v>326</v>
      </c>
      <c r="AF124" s="482"/>
      <c r="AG124" s="482" t="s">
        <v>327</v>
      </c>
      <c r="AH124" s="482"/>
      <c r="AI124" s="470" t="s">
        <v>322</v>
      </c>
      <c r="AJ124" s="471"/>
      <c r="AN124" s="284" t="s">
        <v>323</v>
      </c>
    </row>
    <row r="125" spans="1:105" ht="19.399999999999999" customHeight="1" thickBot="1">
      <c r="E125" s="947"/>
      <c r="F125" s="948"/>
      <c r="G125" s="948"/>
      <c r="H125" s="950"/>
      <c r="I125" s="276" t="s">
        <v>311</v>
      </c>
      <c r="J125" s="277"/>
      <c r="K125" s="278" t="s">
        <v>43</v>
      </c>
      <c r="L125" s="953"/>
      <c r="M125" s="954"/>
      <c r="N125" s="958"/>
      <c r="O125" s="958"/>
      <c r="P125" s="958"/>
      <c r="Q125" s="953"/>
      <c r="R125" s="956"/>
      <c r="S125" s="954"/>
      <c r="T125" s="961"/>
      <c r="U125" s="961"/>
      <c r="V125" s="962"/>
      <c r="X125" s="476" t="s">
        <v>317</v>
      </c>
      <c r="Y125" s="477"/>
      <c r="Z125" s="478"/>
      <c r="AA125" s="472" t="str">
        <f>IF(AR123="","",IF(AR123="手入力してください","",IF(AR123&gt;0.845,"かなり高い",IF(AR123&gt;0.808,"高い",IF(AR123&gt;0.756,"標準的",IF(AR123&gt;0.722,"低い","かなり低い"))))))</f>
        <v/>
      </c>
      <c r="AB125" s="472"/>
      <c r="AC125" s="472" t="str">
        <f>IF(AR123="","",IF(AR123="手入力してください","",IF(AR123&gt;0.872,"かなり高い",IF(AR123&gt;0.838,"高い",IF(AR123&gt;0.79,"標準的",IF(AR123&gt;0.744,"低い","かなり低い"))))))</f>
        <v/>
      </c>
      <c r="AD125" s="472"/>
      <c r="AE125" s="472" t="str">
        <f>IF(AR123="","",IF(AR123="手入力してください","",IF(AR123&gt;0.868,"かなり高い",IF(AR123&gt;0.844,"高い",IF(AR123&gt;0.798,"標準的",IF(AR123&gt;0.755,"低い","かなり低い"))))))</f>
        <v/>
      </c>
      <c r="AF125" s="472"/>
      <c r="AG125" s="472" t="str">
        <f>IF(AR123="","",IF(AR123="手入力してください","",IF(AR123&gt;0.883,"かなり高い",IF(AR123&gt;0.856,"高い",IF(AR123&gt;0.83,"標準的",IF(AR123&gt;0.802,"低い","かなり低い"))))))</f>
        <v/>
      </c>
      <c r="AH125" s="472"/>
      <c r="AI125" s="472" t="str">
        <f>IF(AR123="","",IF(AR123="手入力してください","",IF(AR123&gt;0.923,"高い",IF(AR123&gt;0.876,"標準的",IF(AR123&gt;0.843,"低い","かなり低い")))))</f>
        <v/>
      </c>
      <c r="AJ125" s="472"/>
      <c r="AN125" s="282" t="s">
        <v>334</v>
      </c>
      <c r="AP125" s="50"/>
      <c r="AQ125"/>
      <c r="AR125"/>
      <c r="AS125"/>
      <c r="AT125"/>
      <c r="AU125"/>
      <c r="AV125"/>
      <c r="AW125"/>
      <c r="AX125"/>
      <c r="AY125"/>
      <c r="AZ125"/>
      <c r="BA125"/>
      <c r="BB125"/>
    </row>
    <row r="126" spans="1:105" ht="20.25" customHeight="1" thickBot="1">
      <c r="A126" s="59"/>
      <c r="B126" s="49"/>
      <c r="C126" s="49"/>
      <c r="X126" s="479" t="s">
        <v>316</v>
      </c>
      <c r="Y126" s="480"/>
      <c r="Z126" s="480"/>
      <c r="AA126" s="481" t="str">
        <f>IF(AY123="","",IF(AY123="手入力してください","",IF(AY123&gt;0.467,"かなり高い",IF(AY123&gt;0.429,"高い",IF(AY123&gt;0.377,"標準的",IF(AY123&gt;0.323,"低い","かなり低い"))))))</f>
        <v/>
      </c>
      <c r="AB126" s="481"/>
      <c r="AC126" s="481" t="str">
        <f>IF(AY123="","",IF(AY123="手入力してください","",IF(AY123&gt;0.462,"かなり高い",IF(AY123&gt;0.441,"高い",IF(AY123&gt;0.392,"標準的",IF(AY123&gt;0.337,"低い","かなり低い"))))))</f>
        <v/>
      </c>
      <c r="AD126" s="481"/>
      <c r="AE126" s="481" t="str">
        <f>IF(AY123="","",IF(AY123="手入力してください","",IF(AY123&gt;0.616,"かなり高い",IF(AY123&gt;0.589,"高い",IF(AY123&gt;0.499,"標準的",IF(AY123&gt;0.456,"低い","かなり低い"))))))</f>
        <v/>
      </c>
      <c r="AF126" s="481"/>
      <c r="AG126" s="481" t="str">
        <f>IF(AY123="","",IF(AY123="手入力してください","",IF(AY123&gt;0.612,"かなり高い",IF(AY123&gt;0.589,"高い",IF(AY123&gt;0.528,"標準的",IF(AY123&gt;0.485,"低い","かなり低い"))))))</f>
        <v/>
      </c>
      <c r="AH126" s="481"/>
      <c r="AI126" s="481" t="str">
        <f>IF(AY123="","",IF(AY123="手入力してください","",IF(AY123&gt;0.823,"かなり高い",IF(AY123&gt;0.706,"高い",IF(AY123&gt;0.633,"標準的",IF(AY123&gt;0.564,"低い","かなり低い"))))))</f>
        <v/>
      </c>
      <c r="AJ126" s="481"/>
      <c r="AN126" s="283" t="s">
        <v>335</v>
      </c>
      <c r="AP126" s="50"/>
      <c r="AQ126" s="50"/>
      <c r="AR126" s="50"/>
      <c r="AS126" s="50"/>
      <c r="AT126" s="50"/>
      <c r="AU126" s="50"/>
      <c r="AV126" s="50"/>
      <c r="AW126" s="50"/>
      <c r="AX126" s="50"/>
      <c r="AY126" s="50"/>
      <c r="AZ126" s="50"/>
      <c r="BA126" s="50"/>
      <c r="BB126" s="50"/>
    </row>
    <row r="127" spans="1:105" ht="18.649999999999999"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49999999999999"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39" t="s">
        <v>145</v>
      </c>
      <c r="B130" s="439"/>
      <c r="C130" s="439"/>
      <c r="D130" s="127"/>
      <c r="E130" s="127"/>
      <c r="F130" s="127"/>
      <c r="G130" s="127"/>
      <c r="H130" s="127"/>
      <c r="I130" s="127"/>
      <c r="J130" s="127"/>
      <c r="K130" s="127"/>
      <c r="L130" s="127"/>
      <c r="M130" s="127"/>
      <c r="N130" s="127"/>
      <c r="O130" s="127"/>
      <c r="P130" s="127"/>
      <c r="Q130" s="127"/>
      <c r="R130" s="127"/>
      <c r="S130" s="243" t="e">
        <f t="shared" ref="S130:BE130" si="68">IF(S163="",NA(),S163*S3)</f>
        <v>#N/A</v>
      </c>
      <c r="T130" s="75" t="e">
        <f t="shared" si="68"/>
        <v>#N/A</v>
      </c>
      <c r="U130" s="75" t="e">
        <f t="shared" si="68"/>
        <v>#N/A</v>
      </c>
      <c r="V130" s="75" t="e">
        <f t="shared" si="68"/>
        <v>#N/A</v>
      </c>
      <c r="W130" s="75" t="e">
        <f t="shared" si="68"/>
        <v>#N/A</v>
      </c>
      <c r="X130" s="75" t="e">
        <f t="shared" si="68"/>
        <v>#N/A</v>
      </c>
      <c r="Y130" s="75" t="e">
        <f t="shared" si="68"/>
        <v>#N/A</v>
      </c>
      <c r="Z130" s="75" t="e">
        <f t="shared" si="68"/>
        <v>#N/A</v>
      </c>
      <c r="AA130" s="75" t="e">
        <f t="shared" si="68"/>
        <v>#N/A</v>
      </c>
      <c r="AB130" s="75" t="e">
        <f t="shared" si="68"/>
        <v>#N/A</v>
      </c>
      <c r="AC130" s="75" t="e">
        <f t="shared" si="68"/>
        <v>#N/A</v>
      </c>
      <c r="AD130" s="75" t="e">
        <f t="shared" si="68"/>
        <v>#N/A</v>
      </c>
      <c r="AE130" s="75" t="e">
        <f t="shared" si="68"/>
        <v>#N/A</v>
      </c>
      <c r="AF130" s="75" t="e">
        <f t="shared" si="68"/>
        <v>#N/A</v>
      </c>
      <c r="AG130" s="75" t="e">
        <f t="shared" si="68"/>
        <v>#N/A</v>
      </c>
      <c r="AH130" s="75" t="e">
        <f t="shared" si="68"/>
        <v>#N/A</v>
      </c>
      <c r="AI130" s="75" t="e">
        <f t="shared" si="68"/>
        <v>#N/A</v>
      </c>
      <c r="AJ130" s="75" t="e">
        <f t="shared" si="68"/>
        <v>#N/A</v>
      </c>
      <c r="AK130" s="75" t="e">
        <f t="shared" si="68"/>
        <v>#N/A</v>
      </c>
      <c r="AL130" s="75" t="e">
        <f t="shared" si="68"/>
        <v>#N/A</v>
      </c>
      <c r="AM130" s="75" t="e">
        <f t="shared" si="68"/>
        <v>#N/A</v>
      </c>
      <c r="AN130" s="75" t="e">
        <f t="shared" si="68"/>
        <v>#N/A</v>
      </c>
      <c r="AO130" s="75" t="e">
        <f t="shared" si="68"/>
        <v>#N/A</v>
      </c>
      <c r="AP130" s="75" t="e">
        <f t="shared" si="68"/>
        <v>#N/A</v>
      </c>
      <c r="AQ130" s="75" t="e">
        <f t="shared" si="68"/>
        <v>#N/A</v>
      </c>
      <c r="AR130" s="75" t="e">
        <f t="shared" si="68"/>
        <v>#N/A</v>
      </c>
      <c r="AS130" s="75" t="e">
        <f t="shared" si="68"/>
        <v>#N/A</v>
      </c>
      <c r="AT130" s="75" t="e">
        <f t="shared" si="68"/>
        <v>#N/A</v>
      </c>
      <c r="AU130" s="75" t="e">
        <f t="shared" si="68"/>
        <v>#N/A</v>
      </c>
      <c r="AV130" s="75" t="e">
        <f t="shared" si="68"/>
        <v>#N/A</v>
      </c>
      <c r="AW130" s="75" t="e">
        <f t="shared" si="68"/>
        <v>#N/A</v>
      </c>
      <c r="AX130" s="75" t="e">
        <f t="shared" si="68"/>
        <v>#N/A</v>
      </c>
      <c r="AY130" s="75" t="e">
        <f t="shared" si="68"/>
        <v>#N/A</v>
      </c>
      <c r="AZ130" s="75" t="e">
        <f t="shared" si="68"/>
        <v>#N/A</v>
      </c>
      <c r="BA130" s="75" t="e">
        <f t="shared" si="68"/>
        <v>#N/A</v>
      </c>
      <c r="BB130" s="75" t="e">
        <f t="shared" si="68"/>
        <v>#N/A</v>
      </c>
      <c r="BC130" s="75" t="e">
        <f t="shared" si="68"/>
        <v>#N/A</v>
      </c>
      <c r="BD130" s="75" t="e">
        <f t="shared" si="68"/>
        <v>#N/A</v>
      </c>
      <c r="BE130" s="75" t="e">
        <f t="shared" si="68"/>
        <v>#N/A</v>
      </c>
    </row>
    <row r="131" spans="1:57" s="4" customFormat="1" ht="18" hidden="1" customHeight="1">
      <c r="A131" s="439" t="s">
        <v>3</v>
      </c>
      <c r="B131" s="439"/>
      <c r="C131" s="439"/>
      <c r="D131" s="127"/>
      <c r="E131" s="127"/>
      <c r="F131" s="127"/>
      <c r="G131" s="127"/>
      <c r="H131" s="127"/>
      <c r="I131" s="127"/>
      <c r="J131" s="127"/>
      <c r="K131" s="127"/>
      <c r="L131" s="127"/>
      <c r="M131" s="127"/>
      <c r="N131" s="127"/>
      <c r="O131" s="127"/>
      <c r="P131" s="127"/>
      <c r="Q131" s="127"/>
      <c r="R131" s="127"/>
      <c r="S131" s="243" t="e">
        <f t="shared" ref="S131:BE131" si="69">IFERROR(ROUNDDOWN((S178-S179)*260+0.21,1),NA())</f>
        <v>#N/A</v>
      </c>
      <c r="T131" s="75" t="e">
        <f t="shared" si="69"/>
        <v>#N/A</v>
      </c>
      <c r="U131" s="75" t="e">
        <f t="shared" si="69"/>
        <v>#N/A</v>
      </c>
      <c r="V131" s="75" t="e">
        <f t="shared" si="69"/>
        <v>#N/A</v>
      </c>
      <c r="W131" s="75" t="e">
        <f t="shared" si="69"/>
        <v>#N/A</v>
      </c>
      <c r="X131" s="75" t="e">
        <f t="shared" si="69"/>
        <v>#N/A</v>
      </c>
      <c r="Y131" s="75" t="e">
        <f t="shared" si="69"/>
        <v>#N/A</v>
      </c>
      <c r="Z131" s="75" t="e">
        <f t="shared" si="69"/>
        <v>#N/A</v>
      </c>
      <c r="AA131" s="75" t="e">
        <f t="shared" si="69"/>
        <v>#N/A</v>
      </c>
      <c r="AB131" s="75" t="e">
        <f t="shared" si="69"/>
        <v>#N/A</v>
      </c>
      <c r="AC131" s="75" t="e">
        <f t="shared" si="69"/>
        <v>#N/A</v>
      </c>
      <c r="AD131" s="75" t="e">
        <f t="shared" si="69"/>
        <v>#N/A</v>
      </c>
      <c r="AE131" s="75" t="e">
        <f t="shared" si="69"/>
        <v>#N/A</v>
      </c>
      <c r="AF131" s="75" t="e">
        <f t="shared" si="69"/>
        <v>#N/A</v>
      </c>
      <c r="AG131" s="75" t="e">
        <f t="shared" si="69"/>
        <v>#N/A</v>
      </c>
      <c r="AH131" s="75" t="e">
        <f t="shared" si="69"/>
        <v>#N/A</v>
      </c>
      <c r="AI131" s="75" t="e">
        <f t="shared" si="69"/>
        <v>#N/A</v>
      </c>
      <c r="AJ131" s="75" t="e">
        <f t="shared" si="69"/>
        <v>#N/A</v>
      </c>
      <c r="AK131" s="75" t="e">
        <f t="shared" si="69"/>
        <v>#N/A</v>
      </c>
      <c r="AL131" s="75" t="e">
        <f t="shared" si="69"/>
        <v>#N/A</v>
      </c>
      <c r="AM131" s="75" t="e">
        <f t="shared" si="69"/>
        <v>#N/A</v>
      </c>
      <c r="AN131" s="75" t="e">
        <f t="shared" si="69"/>
        <v>#N/A</v>
      </c>
      <c r="AO131" s="75" t="e">
        <f t="shared" si="69"/>
        <v>#N/A</v>
      </c>
      <c r="AP131" s="75" t="e">
        <f t="shared" si="69"/>
        <v>#N/A</v>
      </c>
      <c r="AQ131" s="75" t="e">
        <f t="shared" si="69"/>
        <v>#N/A</v>
      </c>
      <c r="AR131" s="75" t="e">
        <f t="shared" si="69"/>
        <v>#N/A</v>
      </c>
      <c r="AS131" s="75" t="e">
        <f t="shared" si="69"/>
        <v>#N/A</v>
      </c>
      <c r="AT131" s="75" t="e">
        <f t="shared" si="69"/>
        <v>#N/A</v>
      </c>
      <c r="AU131" s="75" t="e">
        <f t="shared" si="69"/>
        <v>#N/A</v>
      </c>
      <c r="AV131" s="75" t="e">
        <f t="shared" si="69"/>
        <v>#N/A</v>
      </c>
      <c r="AW131" s="75" t="e">
        <f t="shared" si="69"/>
        <v>#N/A</v>
      </c>
      <c r="AX131" s="75" t="e">
        <f t="shared" si="69"/>
        <v>#N/A</v>
      </c>
      <c r="AY131" s="75" t="e">
        <f t="shared" si="69"/>
        <v>#N/A</v>
      </c>
      <c r="AZ131" s="75" t="e">
        <f t="shared" si="69"/>
        <v>#N/A</v>
      </c>
      <c r="BA131" s="75" t="e">
        <f t="shared" si="69"/>
        <v>#N/A</v>
      </c>
      <c r="BB131" s="75" t="e">
        <f t="shared" si="69"/>
        <v>#N/A</v>
      </c>
      <c r="BC131" s="75" t="e">
        <f t="shared" si="69"/>
        <v>#N/A</v>
      </c>
      <c r="BD131" s="75" t="e">
        <f t="shared" si="69"/>
        <v>#N/A</v>
      </c>
      <c r="BE131" s="75" t="e">
        <f t="shared" si="69"/>
        <v>#N/A</v>
      </c>
    </row>
    <row r="132" spans="1:57" ht="18" hidden="1" customHeight="1">
      <c r="A132" s="439" t="s">
        <v>185</v>
      </c>
      <c r="B132" s="439"/>
      <c r="C132" s="439"/>
      <c r="D132" s="127"/>
      <c r="E132" s="127"/>
      <c r="F132" s="127"/>
      <c r="G132" s="127"/>
      <c r="H132" s="127"/>
      <c r="I132" s="127"/>
      <c r="J132" s="127"/>
      <c r="K132" s="127"/>
      <c r="L132" s="127"/>
      <c r="M132" s="127"/>
      <c r="N132" s="127"/>
      <c r="O132" s="127"/>
      <c r="P132" s="127"/>
      <c r="Q132" s="127"/>
      <c r="R132" s="127"/>
      <c r="S132" s="244" t="e">
        <f t="shared" ref="S132:BE132" si="70">IF(S131="",NA(),IF(S19="",NA(),S131-S19))</f>
        <v>#N/A</v>
      </c>
      <c r="T132" s="123" t="e">
        <f t="shared" si="70"/>
        <v>#N/A</v>
      </c>
      <c r="U132" s="123" t="e">
        <f t="shared" si="70"/>
        <v>#N/A</v>
      </c>
      <c r="V132" s="123" t="e">
        <f t="shared" si="70"/>
        <v>#N/A</v>
      </c>
      <c r="W132" s="123" t="e">
        <f t="shared" si="70"/>
        <v>#N/A</v>
      </c>
      <c r="X132" s="123" t="e">
        <f t="shared" si="70"/>
        <v>#N/A</v>
      </c>
      <c r="Y132" s="123" t="e">
        <f t="shared" si="70"/>
        <v>#N/A</v>
      </c>
      <c r="Z132" s="123" t="e">
        <f t="shared" si="70"/>
        <v>#N/A</v>
      </c>
      <c r="AA132" s="123" t="e">
        <f t="shared" si="70"/>
        <v>#N/A</v>
      </c>
      <c r="AB132" s="123" t="e">
        <f t="shared" si="70"/>
        <v>#N/A</v>
      </c>
      <c r="AC132" s="123" t="e">
        <f t="shared" si="70"/>
        <v>#N/A</v>
      </c>
      <c r="AD132" s="123" t="e">
        <f t="shared" si="70"/>
        <v>#N/A</v>
      </c>
      <c r="AE132" s="123" t="e">
        <f t="shared" si="70"/>
        <v>#N/A</v>
      </c>
      <c r="AF132" s="123" t="e">
        <f t="shared" si="70"/>
        <v>#N/A</v>
      </c>
      <c r="AG132" s="123" t="e">
        <f t="shared" si="70"/>
        <v>#N/A</v>
      </c>
      <c r="AH132" s="123" t="e">
        <f t="shared" si="70"/>
        <v>#N/A</v>
      </c>
      <c r="AI132" s="123" t="e">
        <f t="shared" si="70"/>
        <v>#N/A</v>
      </c>
      <c r="AJ132" s="123" t="e">
        <f t="shared" si="70"/>
        <v>#N/A</v>
      </c>
      <c r="AK132" s="123" t="e">
        <f t="shared" si="70"/>
        <v>#N/A</v>
      </c>
      <c r="AL132" s="123" t="e">
        <f t="shared" si="70"/>
        <v>#N/A</v>
      </c>
      <c r="AM132" s="123" t="e">
        <f t="shared" si="70"/>
        <v>#N/A</v>
      </c>
      <c r="AN132" s="123" t="e">
        <f t="shared" si="70"/>
        <v>#N/A</v>
      </c>
      <c r="AO132" s="123" t="e">
        <f t="shared" si="70"/>
        <v>#N/A</v>
      </c>
      <c r="AP132" s="123" t="e">
        <f t="shared" si="70"/>
        <v>#N/A</v>
      </c>
      <c r="AQ132" s="123" t="e">
        <f t="shared" si="70"/>
        <v>#N/A</v>
      </c>
      <c r="AR132" s="123" t="e">
        <f t="shared" si="70"/>
        <v>#N/A</v>
      </c>
      <c r="AS132" s="123" t="e">
        <f t="shared" si="70"/>
        <v>#N/A</v>
      </c>
      <c r="AT132" s="123" t="e">
        <f t="shared" si="70"/>
        <v>#N/A</v>
      </c>
      <c r="AU132" s="123" t="e">
        <f t="shared" si="70"/>
        <v>#N/A</v>
      </c>
      <c r="AV132" s="123" t="e">
        <f t="shared" si="70"/>
        <v>#N/A</v>
      </c>
      <c r="AW132" s="123" t="e">
        <f t="shared" si="70"/>
        <v>#N/A</v>
      </c>
      <c r="AX132" s="123" t="e">
        <f t="shared" si="70"/>
        <v>#N/A</v>
      </c>
      <c r="AY132" s="123" t="e">
        <f t="shared" si="70"/>
        <v>#N/A</v>
      </c>
      <c r="AZ132" s="123" t="e">
        <f t="shared" si="70"/>
        <v>#N/A</v>
      </c>
      <c r="BA132" s="123" t="e">
        <f t="shared" si="70"/>
        <v>#N/A</v>
      </c>
      <c r="BB132" s="123" t="e">
        <f t="shared" si="70"/>
        <v>#N/A</v>
      </c>
      <c r="BC132" s="123" t="e">
        <f t="shared" si="70"/>
        <v>#N/A</v>
      </c>
      <c r="BD132" s="123" t="e">
        <f t="shared" si="70"/>
        <v>#N/A</v>
      </c>
      <c r="BE132" s="123" t="e">
        <f t="shared" si="70"/>
        <v>#N/A</v>
      </c>
    </row>
    <row r="133" spans="1:57" s="4" customFormat="1" ht="18" hidden="1" customHeight="1">
      <c r="A133" s="439" t="s">
        <v>146</v>
      </c>
      <c r="B133" s="439"/>
      <c r="C133" s="439"/>
      <c r="D133" s="301"/>
      <c r="E133" s="301"/>
      <c r="F133" s="301"/>
      <c r="G133" s="301"/>
      <c r="H133" s="301"/>
      <c r="I133" s="301"/>
      <c r="J133" s="301"/>
      <c r="K133" s="301"/>
      <c r="L133" s="301"/>
      <c r="M133" s="301"/>
      <c r="N133" s="301"/>
      <c r="O133" s="301"/>
      <c r="P133" s="301"/>
      <c r="Q133" s="301"/>
      <c r="R133" s="301"/>
      <c r="S133" s="244" t="e">
        <f t="shared" ref="S133:BE133" si="71">IF(S131="",NA(),ROUNDDOWN(S131+S16*1.5848,1))</f>
        <v>#N/A</v>
      </c>
      <c r="T133" s="122" t="e">
        <f t="shared" si="71"/>
        <v>#N/A</v>
      </c>
      <c r="U133" s="122" t="e">
        <f t="shared" si="71"/>
        <v>#N/A</v>
      </c>
      <c r="V133" s="122" t="e">
        <f t="shared" si="71"/>
        <v>#N/A</v>
      </c>
      <c r="W133" s="122" t="e">
        <f t="shared" si="71"/>
        <v>#N/A</v>
      </c>
      <c r="X133" s="122" t="e">
        <f t="shared" si="71"/>
        <v>#N/A</v>
      </c>
      <c r="Y133" s="122" t="e">
        <f t="shared" si="71"/>
        <v>#N/A</v>
      </c>
      <c r="Z133" s="122" t="e">
        <f t="shared" si="71"/>
        <v>#N/A</v>
      </c>
      <c r="AA133" s="122" t="e">
        <f t="shared" si="71"/>
        <v>#N/A</v>
      </c>
      <c r="AB133" s="122" t="e">
        <f t="shared" si="71"/>
        <v>#N/A</v>
      </c>
      <c r="AC133" s="122" t="e">
        <f t="shared" si="71"/>
        <v>#N/A</v>
      </c>
      <c r="AD133" s="122" t="e">
        <f t="shared" si="71"/>
        <v>#N/A</v>
      </c>
      <c r="AE133" s="122" t="e">
        <f t="shared" si="71"/>
        <v>#N/A</v>
      </c>
      <c r="AF133" s="122" t="e">
        <f t="shared" si="71"/>
        <v>#N/A</v>
      </c>
      <c r="AG133" s="122" t="e">
        <f t="shared" si="71"/>
        <v>#N/A</v>
      </c>
      <c r="AH133" s="122" t="e">
        <f t="shared" si="71"/>
        <v>#N/A</v>
      </c>
      <c r="AI133" s="122" t="e">
        <f t="shared" si="71"/>
        <v>#N/A</v>
      </c>
      <c r="AJ133" s="122" t="e">
        <f t="shared" si="71"/>
        <v>#N/A</v>
      </c>
      <c r="AK133" s="122" t="e">
        <f t="shared" si="71"/>
        <v>#N/A</v>
      </c>
      <c r="AL133" s="122" t="e">
        <f t="shared" si="71"/>
        <v>#N/A</v>
      </c>
      <c r="AM133" s="122" t="e">
        <f t="shared" si="71"/>
        <v>#N/A</v>
      </c>
      <c r="AN133" s="122" t="e">
        <f t="shared" si="71"/>
        <v>#N/A</v>
      </c>
      <c r="AO133" s="122" t="e">
        <f t="shared" si="71"/>
        <v>#N/A</v>
      </c>
      <c r="AP133" s="122" t="e">
        <f t="shared" si="71"/>
        <v>#N/A</v>
      </c>
      <c r="AQ133" s="122" t="e">
        <f t="shared" si="71"/>
        <v>#N/A</v>
      </c>
      <c r="AR133" s="122" t="e">
        <f t="shared" si="71"/>
        <v>#N/A</v>
      </c>
      <c r="AS133" s="122" t="e">
        <f t="shared" si="71"/>
        <v>#N/A</v>
      </c>
      <c r="AT133" s="122" t="e">
        <f t="shared" si="71"/>
        <v>#N/A</v>
      </c>
      <c r="AU133" s="122" t="e">
        <f t="shared" si="71"/>
        <v>#N/A</v>
      </c>
      <c r="AV133" s="122" t="e">
        <f t="shared" si="71"/>
        <v>#N/A</v>
      </c>
      <c r="AW133" s="122" t="e">
        <f t="shared" si="71"/>
        <v>#N/A</v>
      </c>
      <c r="AX133" s="122" t="e">
        <f t="shared" si="71"/>
        <v>#N/A</v>
      </c>
      <c r="AY133" s="122" t="e">
        <f t="shared" si="71"/>
        <v>#N/A</v>
      </c>
      <c r="AZ133" s="122" t="e">
        <f t="shared" si="71"/>
        <v>#N/A</v>
      </c>
      <c r="BA133" s="122" t="e">
        <f t="shared" si="71"/>
        <v>#N/A</v>
      </c>
      <c r="BB133" s="122" t="e">
        <f t="shared" si="71"/>
        <v>#N/A</v>
      </c>
      <c r="BC133" s="122" t="e">
        <f t="shared" si="71"/>
        <v>#N/A</v>
      </c>
      <c r="BD133" s="122" t="e">
        <f t="shared" si="71"/>
        <v>#N/A</v>
      </c>
      <c r="BE133" s="122" t="e">
        <f t="shared" si="71"/>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6" t="s">
        <v>363</v>
      </c>
      <c r="M135" s="406" t="s">
        <v>364</v>
      </c>
      <c r="N135" s="406" t="s">
        <v>365</v>
      </c>
      <c r="O135" s="406" t="s">
        <v>366</v>
      </c>
      <c r="P135" s="406" t="s">
        <v>367</v>
      </c>
      <c r="Q135" s="406" t="s">
        <v>368</v>
      </c>
      <c r="R135" s="406" t="s">
        <v>369</v>
      </c>
      <c r="S135" s="406" t="s">
        <v>370</v>
      </c>
      <c r="T135" s="406" t="s">
        <v>371</v>
      </c>
      <c r="U135" s="406"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629" t="s">
        <v>170</v>
      </c>
      <c r="B138" s="629"/>
      <c r="C138" s="629"/>
      <c r="D138" s="239" t="s">
        <v>171</v>
      </c>
      <c r="E138" s="240" t="s">
        <v>172</v>
      </c>
      <c r="F138" s="240" t="s">
        <v>173</v>
      </c>
      <c r="G138" s="240" t="s">
        <v>174</v>
      </c>
      <c r="H138" s="240" t="s">
        <v>175</v>
      </c>
      <c r="I138" s="240" t="s">
        <v>176</v>
      </c>
      <c r="J138" s="240" t="s">
        <v>177</v>
      </c>
      <c r="K138" s="240" t="s">
        <v>178</v>
      </c>
      <c r="L138" s="240" t="s">
        <v>179</v>
      </c>
      <c r="M138" s="240" t="s">
        <v>180</v>
      </c>
      <c r="N138" s="240" t="s">
        <v>181</v>
      </c>
      <c r="O138" s="240" t="s">
        <v>373</v>
      </c>
      <c r="P138" s="240" t="s">
        <v>374</v>
      </c>
      <c r="Q138" s="240" t="s">
        <v>375</v>
      </c>
      <c r="R138" s="240" t="s">
        <v>376</v>
      </c>
      <c r="S138" s="240" t="s">
        <v>377</v>
      </c>
      <c r="T138" s="240" t="s">
        <v>378</v>
      </c>
      <c r="U138" s="240" t="s">
        <v>379</v>
      </c>
      <c r="V138" s="240" t="s">
        <v>380</v>
      </c>
      <c r="W138" s="240" t="s">
        <v>381</v>
      </c>
      <c r="X138" s="240"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630"/>
      <c r="B139" s="630"/>
      <c r="C139" s="630"/>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631" t="s">
        <v>182</v>
      </c>
      <c r="B140" s="501"/>
      <c r="C140" s="501"/>
      <c r="D140" s="125"/>
      <c r="E140" s="125"/>
      <c r="F140" s="125"/>
      <c r="G140" s="125"/>
      <c r="H140" s="125"/>
      <c r="I140" s="125"/>
      <c r="J140" s="125"/>
      <c r="K140" s="125"/>
      <c r="L140" s="125"/>
      <c r="M140" s="125"/>
      <c r="N140" s="125"/>
      <c r="O140" s="125"/>
      <c r="P140" s="125"/>
      <c r="Q140" s="125"/>
      <c r="R140" s="125"/>
      <c r="S140" s="144" t="e">
        <f t="shared" ref="S140:BE140" si="72">IF(S16="",NA(),IF(S3&lt;=$B$136,S16*$D$139/100,IF(S3&lt;=$C$136,S16*$E$139/100,IF(S3&lt;=$D$136,S16*$F$139/100,IF(S3&lt;=$E$136,S16*$G$139/100,IF(S3&lt;=$F$136,S16*$H$139/100,IF(S3&lt;=$G$136,S16*$I$139/100,IF(S3&lt;=$H$136,S16*$J$139/100,IF(S3&lt;=$I$136,S16*$K$139/100,IF(S3&lt;=$J$136,S16*$L$139/100,IF(S3&lt;=$K$136,S16*$M$139/100,S16*$N$139/100)))))))))))</f>
        <v>#N/A</v>
      </c>
      <c r="T140" s="236" t="e">
        <f t="shared" si="72"/>
        <v>#N/A</v>
      </c>
      <c r="U140" s="144" t="e">
        <f t="shared" si="72"/>
        <v>#N/A</v>
      </c>
      <c r="V140" s="144" t="e">
        <f t="shared" si="72"/>
        <v>#N/A</v>
      </c>
      <c r="W140" s="144" t="e">
        <f t="shared" si="72"/>
        <v>#N/A</v>
      </c>
      <c r="X140" s="144" t="e">
        <f t="shared" si="72"/>
        <v>#N/A</v>
      </c>
      <c r="Y140" s="144" t="e">
        <f t="shared" si="72"/>
        <v>#N/A</v>
      </c>
      <c r="Z140" s="144" t="e">
        <f t="shared" si="72"/>
        <v>#N/A</v>
      </c>
      <c r="AA140" s="144" t="e">
        <f t="shared" si="72"/>
        <v>#N/A</v>
      </c>
      <c r="AB140" s="144" t="e">
        <f t="shared" si="72"/>
        <v>#N/A</v>
      </c>
      <c r="AC140" s="144" t="e">
        <f t="shared" si="72"/>
        <v>#N/A</v>
      </c>
      <c r="AD140" s="144" t="e">
        <f t="shared" si="72"/>
        <v>#N/A</v>
      </c>
      <c r="AE140" s="144" t="e">
        <f t="shared" si="72"/>
        <v>#N/A</v>
      </c>
      <c r="AF140" s="144" t="e">
        <f t="shared" si="72"/>
        <v>#N/A</v>
      </c>
      <c r="AG140" s="144" t="e">
        <f t="shared" si="72"/>
        <v>#N/A</v>
      </c>
      <c r="AH140" s="144" t="e">
        <f t="shared" si="72"/>
        <v>#N/A</v>
      </c>
      <c r="AI140" s="144" t="e">
        <f t="shared" si="72"/>
        <v>#N/A</v>
      </c>
      <c r="AJ140" s="144" t="e">
        <f t="shared" si="72"/>
        <v>#N/A</v>
      </c>
      <c r="AK140" s="144" t="e">
        <f t="shared" si="72"/>
        <v>#N/A</v>
      </c>
      <c r="AL140" s="144" t="e">
        <f t="shared" si="72"/>
        <v>#N/A</v>
      </c>
      <c r="AM140" s="144" t="e">
        <f t="shared" si="72"/>
        <v>#N/A</v>
      </c>
      <c r="AN140" s="144" t="e">
        <f t="shared" si="72"/>
        <v>#N/A</v>
      </c>
      <c r="AO140" s="144" t="e">
        <f t="shared" si="72"/>
        <v>#N/A</v>
      </c>
      <c r="AP140" s="144" t="e">
        <f t="shared" si="72"/>
        <v>#N/A</v>
      </c>
      <c r="AQ140" s="144" t="e">
        <f t="shared" si="72"/>
        <v>#N/A</v>
      </c>
      <c r="AR140" s="144" t="e">
        <f t="shared" si="72"/>
        <v>#N/A</v>
      </c>
      <c r="AS140" s="144" t="e">
        <f t="shared" si="72"/>
        <v>#N/A</v>
      </c>
      <c r="AT140" s="144" t="e">
        <f t="shared" si="72"/>
        <v>#N/A</v>
      </c>
      <c r="AU140" s="144" t="e">
        <f t="shared" si="72"/>
        <v>#N/A</v>
      </c>
      <c r="AV140" s="144" t="e">
        <f t="shared" si="72"/>
        <v>#N/A</v>
      </c>
      <c r="AW140" s="144" t="e">
        <f t="shared" si="72"/>
        <v>#N/A</v>
      </c>
      <c r="AX140" s="144" t="e">
        <f t="shared" si="72"/>
        <v>#N/A</v>
      </c>
      <c r="AY140" s="144" t="e">
        <f t="shared" si="72"/>
        <v>#N/A</v>
      </c>
      <c r="AZ140" s="144" t="e">
        <f t="shared" si="72"/>
        <v>#N/A</v>
      </c>
      <c r="BA140" s="144" t="e">
        <f t="shared" si="72"/>
        <v>#N/A</v>
      </c>
      <c r="BB140" s="144" t="e">
        <f t="shared" si="72"/>
        <v>#N/A</v>
      </c>
      <c r="BC140" s="144" t="e">
        <f t="shared" si="72"/>
        <v>#N/A</v>
      </c>
      <c r="BD140" s="144" t="e">
        <f t="shared" si="72"/>
        <v>#N/A</v>
      </c>
      <c r="BE140" s="144" t="e">
        <f t="shared" si="72"/>
        <v>#N/A</v>
      </c>
    </row>
    <row r="141" spans="1:57" ht="18" hidden="1" customHeight="1">
      <c r="A141" s="631" t="s">
        <v>183</v>
      </c>
      <c r="B141" s="501"/>
      <c r="C141" s="501"/>
      <c r="D141" s="125"/>
      <c r="E141" s="125"/>
      <c r="F141" s="125"/>
      <c r="G141" s="125"/>
      <c r="H141" s="125"/>
      <c r="I141" s="125"/>
      <c r="J141" s="125"/>
      <c r="K141" s="125"/>
      <c r="L141" s="125"/>
      <c r="M141" s="125"/>
      <c r="N141" s="125"/>
      <c r="O141" s="125"/>
      <c r="P141" s="125"/>
      <c r="Q141" s="125"/>
      <c r="R141" s="125"/>
      <c r="S141" s="144" t="e">
        <f t="shared" ref="S141:BE141" si="73">IF(S131="",NA(),IF(S3&lt;=$B$136,S131*$D$139/100,IF(S3&lt;=$C$136,S131*$E$139/100,IF(S3&lt;=$D$136,S131*$F$139/100,IF(S3&lt;=$E$136,S131*$G$139/100,IF(S3&lt;=$F$136,S131*$H$139/100,IF(S3&lt;=$G$136,S131*$I$139/100,IF(S3&lt;=$H$136,S131*$J$139/100,IF(S3&lt;=$I$136,S131*$K$139/100,IF(S3&lt;=$J$136,S131*$L$139/100,IF(S3&lt;=$K$136,S131*$M$139/100,S131*$N$139/100)))))))))))</f>
        <v>#N/A</v>
      </c>
      <c r="T141" s="236" t="e">
        <f t="shared" si="73"/>
        <v>#N/A</v>
      </c>
      <c r="U141" s="144" t="e">
        <f t="shared" si="73"/>
        <v>#N/A</v>
      </c>
      <c r="V141" s="144" t="e">
        <f t="shared" si="73"/>
        <v>#N/A</v>
      </c>
      <c r="W141" s="144" t="e">
        <f t="shared" si="73"/>
        <v>#N/A</v>
      </c>
      <c r="X141" s="144" t="e">
        <f t="shared" si="73"/>
        <v>#N/A</v>
      </c>
      <c r="Y141" s="144" t="e">
        <f t="shared" si="73"/>
        <v>#N/A</v>
      </c>
      <c r="Z141" s="144" t="e">
        <f t="shared" si="73"/>
        <v>#N/A</v>
      </c>
      <c r="AA141" s="144" t="e">
        <f t="shared" si="73"/>
        <v>#N/A</v>
      </c>
      <c r="AB141" s="144" t="e">
        <f t="shared" si="73"/>
        <v>#N/A</v>
      </c>
      <c r="AC141" s="144" t="e">
        <f t="shared" si="73"/>
        <v>#N/A</v>
      </c>
      <c r="AD141" s="144" t="e">
        <f t="shared" si="73"/>
        <v>#N/A</v>
      </c>
      <c r="AE141" s="144" t="e">
        <f t="shared" si="73"/>
        <v>#N/A</v>
      </c>
      <c r="AF141" s="144" t="e">
        <f t="shared" si="73"/>
        <v>#N/A</v>
      </c>
      <c r="AG141" s="144" t="e">
        <f t="shared" si="73"/>
        <v>#N/A</v>
      </c>
      <c r="AH141" s="144" t="e">
        <f t="shared" si="73"/>
        <v>#N/A</v>
      </c>
      <c r="AI141" s="144" t="e">
        <f t="shared" si="73"/>
        <v>#N/A</v>
      </c>
      <c r="AJ141" s="144" t="e">
        <f t="shared" si="73"/>
        <v>#N/A</v>
      </c>
      <c r="AK141" s="144" t="e">
        <f t="shared" si="73"/>
        <v>#N/A</v>
      </c>
      <c r="AL141" s="144" t="e">
        <f t="shared" si="73"/>
        <v>#N/A</v>
      </c>
      <c r="AM141" s="144" t="e">
        <f t="shared" si="73"/>
        <v>#N/A</v>
      </c>
      <c r="AN141" s="144" t="e">
        <f t="shared" si="73"/>
        <v>#N/A</v>
      </c>
      <c r="AO141" s="144" t="e">
        <f t="shared" si="73"/>
        <v>#N/A</v>
      </c>
      <c r="AP141" s="144" t="e">
        <f t="shared" si="73"/>
        <v>#N/A</v>
      </c>
      <c r="AQ141" s="144" t="e">
        <f t="shared" si="73"/>
        <v>#N/A</v>
      </c>
      <c r="AR141" s="144" t="e">
        <f t="shared" si="73"/>
        <v>#N/A</v>
      </c>
      <c r="AS141" s="144" t="e">
        <f t="shared" si="73"/>
        <v>#N/A</v>
      </c>
      <c r="AT141" s="144" t="e">
        <f t="shared" si="73"/>
        <v>#N/A</v>
      </c>
      <c r="AU141" s="144" t="e">
        <f t="shared" si="73"/>
        <v>#N/A</v>
      </c>
      <c r="AV141" s="144" t="e">
        <f t="shared" si="73"/>
        <v>#N/A</v>
      </c>
      <c r="AW141" s="144" t="e">
        <f t="shared" si="73"/>
        <v>#N/A</v>
      </c>
      <c r="AX141" s="144" t="e">
        <f t="shared" si="73"/>
        <v>#N/A</v>
      </c>
      <c r="AY141" s="144" t="e">
        <f t="shared" si="73"/>
        <v>#N/A</v>
      </c>
      <c r="AZ141" s="144" t="e">
        <f t="shared" si="73"/>
        <v>#N/A</v>
      </c>
      <c r="BA141" s="144" t="e">
        <f t="shared" si="73"/>
        <v>#N/A</v>
      </c>
      <c r="BB141" s="144" t="e">
        <f t="shared" si="73"/>
        <v>#N/A</v>
      </c>
      <c r="BC141" s="144" t="e">
        <f t="shared" si="73"/>
        <v>#N/A</v>
      </c>
      <c r="BD141" s="144" t="e">
        <f t="shared" si="73"/>
        <v>#N/A</v>
      </c>
      <c r="BE141" s="144" t="e">
        <f t="shared" si="73"/>
        <v>#N/A</v>
      </c>
    </row>
    <row r="142" spans="1:57" ht="18" hidden="1" customHeight="1">
      <c r="A142" s="631" t="s">
        <v>184</v>
      </c>
      <c r="B142" s="501"/>
      <c r="C142" s="501"/>
      <c r="D142" s="125"/>
      <c r="E142" s="125"/>
      <c r="F142" s="125"/>
      <c r="G142" s="125"/>
      <c r="H142" s="125"/>
      <c r="I142" s="125"/>
      <c r="J142" s="125"/>
      <c r="K142" s="125"/>
      <c r="L142" s="125"/>
      <c r="M142" s="125"/>
      <c r="N142" s="125"/>
      <c r="O142" s="125"/>
      <c r="P142" s="125"/>
      <c r="Q142" s="125"/>
      <c r="R142" s="125"/>
      <c r="S142" s="144" t="e">
        <f t="shared" ref="S142:BE142" si="74">IF(S19="",NA(),IF(S3&lt;=$B$136,S19*$D$139/100,IF(S3&lt;=$C$136,S19*$E$139/100,IF(S3&lt;=$D$136,S19*$F$139/100,IF(S3&lt;=$E$136,S19*$G$139/100,IF(S3&lt;=$F$136,S19*$H$139/100,IF(S3&lt;=$G$136,S19*$I$139/100,IF(S3&lt;=$H$136,S19*$J$139/100,IF(S3&lt;=$I$136,S19*$K$139/100,IF(S3&lt;=$J$136,S19*$L$139/100,IF(S3&lt;=$K$136,S19*$M$139/100,S19*$N$139/100)))))))))))</f>
        <v>#N/A</v>
      </c>
      <c r="T142" s="236" t="e">
        <f t="shared" si="74"/>
        <v>#N/A</v>
      </c>
      <c r="U142" s="144" t="e">
        <f t="shared" si="74"/>
        <v>#N/A</v>
      </c>
      <c r="V142" s="144" t="e">
        <f t="shared" si="74"/>
        <v>#N/A</v>
      </c>
      <c r="W142" s="144" t="e">
        <f t="shared" si="74"/>
        <v>#N/A</v>
      </c>
      <c r="X142" s="144" t="e">
        <f t="shared" si="74"/>
        <v>#N/A</v>
      </c>
      <c r="Y142" s="144" t="e">
        <f t="shared" si="74"/>
        <v>#N/A</v>
      </c>
      <c r="Z142" s="144" t="e">
        <f t="shared" si="74"/>
        <v>#N/A</v>
      </c>
      <c r="AA142" s="144" t="e">
        <f t="shared" si="74"/>
        <v>#N/A</v>
      </c>
      <c r="AB142" s="144" t="e">
        <f t="shared" si="74"/>
        <v>#N/A</v>
      </c>
      <c r="AC142" s="144" t="e">
        <f t="shared" si="74"/>
        <v>#N/A</v>
      </c>
      <c r="AD142" s="144" t="e">
        <f t="shared" si="74"/>
        <v>#N/A</v>
      </c>
      <c r="AE142" s="144" t="e">
        <f t="shared" si="74"/>
        <v>#N/A</v>
      </c>
      <c r="AF142" s="144" t="e">
        <f t="shared" si="74"/>
        <v>#N/A</v>
      </c>
      <c r="AG142" s="144" t="e">
        <f t="shared" si="74"/>
        <v>#N/A</v>
      </c>
      <c r="AH142" s="144" t="e">
        <f t="shared" si="74"/>
        <v>#N/A</v>
      </c>
      <c r="AI142" s="144" t="e">
        <f t="shared" si="74"/>
        <v>#N/A</v>
      </c>
      <c r="AJ142" s="144" t="e">
        <f t="shared" si="74"/>
        <v>#N/A</v>
      </c>
      <c r="AK142" s="144" t="e">
        <f t="shared" si="74"/>
        <v>#N/A</v>
      </c>
      <c r="AL142" s="144" t="e">
        <f t="shared" si="74"/>
        <v>#N/A</v>
      </c>
      <c r="AM142" s="144" t="e">
        <f t="shared" si="74"/>
        <v>#N/A</v>
      </c>
      <c r="AN142" s="144" t="e">
        <f t="shared" si="74"/>
        <v>#N/A</v>
      </c>
      <c r="AO142" s="144" t="e">
        <f t="shared" si="74"/>
        <v>#N/A</v>
      </c>
      <c r="AP142" s="144" t="e">
        <f t="shared" si="74"/>
        <v>#N/A</v>
      </c>
      <c r="AQ142" s="144" t="e">
        <f t="shared" si="74"/>
        <v>#N/A</v>
      </c>
      <c r="AR142" s="144" t="e">
        <f t="shared" si="74"/>
        <v>#N/A</v>
      </c>
      <c r="AS142" s="144" t="e">
        <f t="shared" si="74"/>
        <v>#N/A</v>
      </c>
      <c r="AT142" s="144" t="e">
        <f t="shared" si="74"/>
        <v>#N/A</v>
      </c>
      <c r="AU142" s="144" t="e">
        <f t="shared" si="74"/>
        <v>#N/A</v>
      </c>
      <c r="AV142" s="144" t="e">
        <f t="shared" si="74"/>
        <v>#N/A</v>
      </c>
      <c r="AW142" s="144" t="e">
        <f t="shared" si="74"/>
        <v>#N/A</v>
      </c>
      <c r="AX142" s="144" t="e">
        <f t="shared" si="74"/>
        <v>#N/A</v>
      </c>
      <c r="AY142" s="144" t="e">
        <f t="shared" si="74"/>
        <v>#N/A</v>
      </c>
      <c r="AZ142" s="144" t="e">
        <f t="shared" si="74"/>
        <v>#N/A</v>
      </c>
      <c r="BA142" s="144" t="e">
        <f t="shared" si="74"/>
        <v>#N/A</v>
      </c>
      <c r="BB142" s="144" t="e">
        <f t="shared" si="74"/>
        <v>#N/A</v>
      </c>
      <c r="BC142" s="144" t="e">
        <f t="shared" si="74"/>
        <v>#N/A</v>
      </c>
      <c r="BD142" s="144" t="e">
        <f t="shared" si="74"/>
        <v>#N/A</v>
      </c>
      <c r="BE142" s="144" t="e">
        <f t="shared" si="74"/>
        <v>#N/A</v>
      </c>
    </row>
    <row r="143" spans="1:57" ht="18" hidden="1" customHeight="1">
      <c r="A143" s="619" t="s">
        <v>186</v>
      </c>
      <c r="B143" s="439" t="s">
        <v>187</v>
      </c>
      <c r="C143" s="440"/>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75">IF(T140="",NA(),IF(OFFSET(T140,0,$I$31*(-1))="",NA(),(T140-OFFSET(T140,0,$I$31*(-1)))*1.5848))</f>
        <v>#N/A</v>
      </c>
      <c r="U143" s="132" t="e">
        <f t="shared" ca="1" si="75"/>
        <v>#N/A</v>
      </c>
      <c r="V143" s="132" t="e">
        <f t="shared" ca="1" si="75"/>
        <v>#N/A</v>
      </c>
      <c r="W143" s="132" t="e">
        <f ca="1">IF(W140="",NA(),IF(OFFSET(W140,0,$I$31*(-1))="",NA(),(W140-OFFSET(W140,0,$I$31*(-1)))*1.5848))</f>
        <v>#N/A</v>
      </c>
      <c r="X143" s="132" t="e">
        <f t="shared" ca="1" si="75"/>
        <v>#N/A</v>
      </c>
      <c r="Y143" s="132" t="e">
        <f t="shared" ca="1" si="75"/>
        <v>#N/A</v>
      </c>
      <c r="Z143" s="132" t="e">
        <f ca="1">IF(Z140="",NA(),IF(OFFSET(Z140,0,$I$31*(-1))="",NA(),(Z140-OFFSET(Z140,0,$I$31*(-1)))*1.5848))</f>
        <v>#N/A</v>
      </c>
      <c r="AA143" s="132" t="e">
        <f ca="1">IF(AA140="",NA(),IF(OFFSET(AA140,0,$I$31*(-1))="",NA(),(AA140-OFFSET(AA140,0,$I$31*(-1)))*1.5848))</f>
        <v>#N/A</v>
      </c>
      <c r="AB143" s="132" t="e">
        <f t="shared" ca="1" si="75"/>
        <v>#N/A</v>
      </c>
      <c r="AC143" s="132" t="e">
        <f t="shared" ca="1" si="75"/>
        <v>#N/A</v>
      </c>
      <c r="AD143" s="132" t="e">
        <f t="shared" ca="1" si="75"/>
        <v>#N/A</v>
      </c>
      <c r="AE143" s="132" t="e">
        <f t="shared" ca="1" si="75"/>
        <v>#N/A</v>
      </c>
      <c r="AF143" s="132" t="e">
        <f t="shared" ca="1" si="75"/>
        <v>#N/A</v>
      </c>
      <c r="AG143" s="132" t="e">
        <f t="shared" ca="1" si="75"/>
        <v>#N/A</v>
      </c>
      <c r="AH143" s="132" t="e">
        <f t="shared" ca="1" si="75"/>
        <v>#N/A</v>
      </c>
      <c r="AI143" s="132" t="e">
        <f t="shared" ca="1" si="75"/>
        <v>#N/A</v>
      </c>
      <c r="AJ143" s="132" t="e">
        <f t="shared" ca="1" si="75"/>
        <v>#N/A</v>
      </c>
      <c r="AK143" s="132" t="e">
        <f t="shared" ca="1" si="75"/>
        <v>#N/A</v>
      </c>
      <c r="AL143" s="132" t="e">
        <f t="shared" ca="1" si="75"/>
        <v>#N/A</v>
      </c>
      <c r="AM143" s="132" t="e">
        <f t="shared" ca="1" si="75"/>
        <v>#N/A</v>
      </c>
      <c r="AN143" s="132" t="e">
        <f t="shared" ca="1" si="75"/>
        <v>#N/A</v>
      </c>
      <c r="AO143" s="132" t="e">
        <f t="shared" ca="1" si="75"/>
        <v>#N/A</v>
      </c>
      <c r="AP143" s="132" t="e">
        <f t="shared" ca="1" si="75"/>
        <v>#N/A</v>
      </c>
      <c r="AQ143" s="132" t="e">
        <f t="shared" ca="1" si="75"/>
        <v>#N/A</v>
      </c>
      <c r="AR143" s="132" t="e">
        <f t="shared" ca="1" si="75"/>
        <v>#N/A</v>
      </c>
      <c r="AS143" s="132" t="e">
        <f t="shared" ca="1" si="75"/>
        <v>#N/A</v>
      </c>
      <c r="AT143" s="132" t="e">
        <f t="shared" ca="1" si="75"/>
        <v>#N/A</v>
      </c>
      <c r="AU143" s="132" t="e">
        <f t="shared" ca="1" si="75"/>
        <v>#N/A</v>
      </c>
      <c r="AV143" s="132" t="e">
        <f t="shared" ca="1" si="75"/>
        <v>#N/A</v>
      </c>
      <c r="AW143" s="132" t="e">
        <f t="shared" ca="1" si="75"/>
        <v>#N/A</v>
      </c>
      <c r="AX143" s="132" t="e">
        <f t="shared" ca="1" si="75"/>
        <v>#N/A</v>
      </c>
      <c r="AY143" s="132" t="e">
        <f t="shared" ca="1" si="75"/>
        <v>#N/A</v>
      </c>
      <c r="AZ143" s="132" t="e">
        <f t="shared" ca="1" si="75"/>
        <v>#N/A</v>
      </c>
      <c r="BA143" s="132" t="e">
        <f t="shared" ca="1" si="75"/>
        <v>#N/A</v>
      </c>
      <c r="BB143" s="132" t="e">
        <f t="shared" ca="1" si="75"/>
        <v>#N/A</v>
      </c>
      <c r="BC143" s="132" t="e">
        <f t="shared" ca="1" si="75"/>
        <v>#N/A</v>
      </c>
      <c r="BD143" s="132" t="e">
        <f t="shared" ca="1" si="75"/>
        <v>#N/A</v>
      </c>
      <c r="BE143" s="132" t="e">
        <f t="shared" ca="1" si="75"/>
        <v>#N/A</v>
      </c>
    </row>
    <row r="144" spans="1:57" ht="18" hidden="1" customHeight="1">
      <c r="A144" s="619"/>
      <c r="B144" s="439" t="s">
        <v>188</v>
      </c>
      <c r="C144" s="440"/>
      <c r="D144" s="301"/>
      <c r="E144" s="301"/>
      <c r="F144" s="301"/>
      <c r="G144" s="301"/>
      <c r="H144" s="301"/>
      <c r="I144" s="301"/>
      <c r="J144" s="301"/>
      <c r="K144" s="301"/>
      <c r="L144" s="301"/>
      <c r="M144" s="301"/>
      <c r="N144" s="301"/>
      <c r="O144" s="301"/>
      <c r="P144" s="301"/>
      <c r="Q144" s="301"/>
      <c r="R144" s="301"/>
      <c r="S144" s="132" t="e">
        <f t="shared" ref="S144:BE144" ca="1" si="76">IF(S141="",NA(),IF(OFFSET(S141,0,$I$31*(-1))="",NA(),S141-OFFSET(S141,0,$I$31*(-1))+S143))</f>
        <v>#N/A</v>
      </c>
      <c r="T144" s="237" t="e">
        <f t="shared" ca="1" si="76"/>
        <v>#N/A</v>
      </c>
      <c r="U144" s="132" t="e">
        <f t="shared" ca="1" si="76"/>
        <v>#N/A</v>
      </c>
      <c r="V144" s="132" t="e">
        <f t="shared" ca="1" si="76"/>
        <v>#N/A</v>
      </c>
      <c r="W144" s="132" t="e">
        <f ca="1">IF(W141="",NA(),IF(OFFSET(W141,0,$I$31*(-1))="",NA(),W141-OFFSET(W141,0,$I$31*(-1))+W143))</f>
        <v>#N/A</v>
      </c>
      <c r="X144" s="132" t="e">
        <f t="shared" ca="1" si="76"/>
        <v>#N/A</v>
      </c>
      <c r="Y144" s="132" t="e">
        <f t="shared" ca="1" si="76"/>
        <v>#N/A</v>
      </c>
      <c r="Z144" s="132" t="e">
        <f ca="1">IF(Z141="",NA(),IF(OFFSET(Z141,0,$I$31*(-1))="",NA(),Z141-OFFSET(Z141,0,$I$31*(-1))+Z143))</f>
        <v>#N/A</v>
      </c>
      <c r="AA144" s="132" t="e">
        <f t="shared" ca="1" si="76"/>
        <v>#N/A</v>
      </c>
      <c r="AB144" s="132" t="e">
        <f t="shared" ca="1" si="76"/>
        <v>#N/A</v>
      </c>
      <c r="AC144" s="132" t="e">
        <f t="shared" ca="1" si="76"/>
        <v>#N/A</v>
      </c>
      <c r="AD144" s="132" t="e">
        <f t="shared" ca="1" si="76"/>
        <v>#N/A</v>
      </c>
      <c r="AE144" s="132" t="e">
        <f t="shared" ca="1" si="76"/>
        <v>#N/A</v>
      </c>
      <c r="AF144" s="132" t="e">
        <f t="shared" ca="1" si="76"/>
        <v>#N/A</v>
      </c>
      <c r="AG144" s="132" t="e">
        <f t="shared" ca="1" si="76"/>
        <v>#N/A</v>
      </c>
      <c r="AH144" s="132" t="e">
        <f t="shared" ca="1" si="76"/>
        <v>#N/A</v>
      </c>
      <c r="AI144" s="132" t="e">
        <f t="shared" ca="1" si="76"/>
        <v>#N/A</v>
      </c>
      <c r="AJ144" s="132" t="e">
        <f t="shared" ca="1" si="76"/>
        <v>#N/A</v>
      </c>
      <c r="AK144" s="132" t="e">
        <f t="shared" ca="1" si="76"/>
        <v>#N/A</v>
      </c>
      <c r="AL144" s="132" t="e">
        <f t="shared" ca="1" si="76"/>
        <v>#N/A</v>
      </c>
      <c r="AM144" s="132" t="e">
        <f t="shared" ca="1" si="76"/>
        <v>#N/A</v>
      </c>
      <c r="AN144" s="132" t="e">
        <f t="shared" ca="1" si="76"/>
        <v>#N/A</v>
      </c>
      <c r="AO144" s="132" t="e">
        <f t="shared" ca="1" si="76"/>
        <v>#N/A</v>
      </c>
      <c r="AP144" s="132" t="e">
        <f t="shared" ca="1" si="76"/>
        <v>#N/A</v>
      </c>
      <c r="AQ144" s="132" t="e">
        <f t="shared" ca="1" si="76"/>
        <v>#N/A</v>
      </c>
      <c r="AR144" s="132" t="e">
        <f t="shared" ca="1" si="76"/>
        <v>#N/A</v>
      </c>
      <c r="AS144" s="132" t="e">
        <f t="shared" ca="1" si="76"/>
        <v>#N/A</v>
      </c>
      <c r="AT144" s="132" t="e">
        <f t="shared" ca="1" si="76"/>
        <v>#N/A</v>
      </c>
      <c r="AU144" s="132" t="e">
        <f t="shared" ca="1" si="76"/>
        <v>#N/A</v>
      </c>
      <c r="AV144" s="132" t="e">
        <f t="shared" ca="1" si="76"/>
        <v>#N/A</v>
      </c>
      <c r="AW144" s="132" t="e">
        <f t="shared" ca="1" si="76"/>
        <v>#N/A</v>
      </c>
      <c r="AX144" s="132" t="e">
        <f t="shared" ca="1" si="76"/>
        <v>#N/A</v>
      </c>
      <c r="AY144" s="132" t="e">
        <f t="shared" ca="1" si="76"/>
        <v>#N/A</v>
      </c>
      <c r="AZ144" s="132" t="e">
        <f t="shared" ca="1" si="76"/>
        <v>#N/A</v>
      </c>
      <c r="BA144" s="132" t="e">
        <f t="shared" ca="1" si="76"/>
        <v>#N/A</v>
      </c>
      <c r="BB144" s="132" t="e">
        <f t="shared" ca="1" si="76"/>
        <v>#N/A</v>
      </c>
      <c r="BC144" s="132" t="e">
        <f t="shared" ca="1" si="76"/>
        <v>#N/A</v>
      </c>
      <c r="BD144" s="132" t="e">
        <f t="shared" ca="1" si="76"/>
        <v>#N/A</v>
      </c>
      <c r="BE144" s="132" t="e">
        <f t="shared" ca="1" si="76"/>
        <v>#N/A</v>
      </c>
    </row>
    <row r="145" spans="1:57" ht="18" hidden="1" customHeight="1">
      <c r="A145" s="619"/>
      <c r="B145" s="439" t="s">
        <v>189</v>
      </c>
      <c r="C145" s="440"/>
      <c r="D145" s="301"/>
      <c r="E145" s="301"/>
      <c r="F145" s="301"/>
      <c r="G145" s="301"/>
      <c r="H145" s="301"/>
      <c r="I145" s="301"/>
      <c r="J145" s="301"/>
      <c r="K145" s="301"/>
      <c r="L145" s="301"/>
      <c r="M145" s="301"/>
      <c r="N145" s="301"/>
      <c r="O145" s="301"/>
      <c r="P145" s="301"/>
      <c r="Q145" s="301"/>
      <c r="R145" s="301"/>
      <c r="S145" s="132" t="e">
        <f t="shared" ref="S145:BE145" ca="1" si="77">IF(S143="",NA(),IF(S142="",NA(),IF(OFFSET(S142,0,$I$31*(-1))="",NA(),S142-OFFSET(S142,0,$I$31*(-1))+S143)))</f>
        <v>#N/A</v>
      </c>
      <c r="T145" s="237" t="e">
        <f t="shared" ca="1" si="77"/>
        <v>#N/A</v>
      </c>
      <c r="U145" s="132" t="e">
        <f t="shared" ca="1" si="77"/>
        <v>#N/A</v>
      </c>
      <c r="V145" s="132" t="e">
        <f t="shared" ca="1" si="77"/>
        <v>#N/A</v>
      </c>
      <c r="W145" s="132" t="e">
        <f ca="1">IF(W143="",NA(),IF(W142="",NA(),IF(OFFSET(W142,0,$I$31*(-1))="",NA(),W142-OFFSET(W142,0,$I$31*(-1))+W143)))</f>
        <v>#N/A</v>
      </c>
      <c r="X145" s="132" t="e">
        <f t="shared" ca="1" si="77"/>
        <v>#N/A</v>
      </c>
      <c r="Y145" s="132" t="e">
        <f t="shared" ca="1" si="77"/>
        <v>#N/A</v>
      </c>
      <c r="Z145" s="132" t="e">
        <f t="shared" ca="1" si="77"/>
        <v>#N/A</v>
      </c>
      <c r="AA145" s="132" t="e">
        <f ca="1">IF(AA143="",NA(),IF(AA142="",NA(),IF(OFFSET(AA142,0,$I$31*(-1))="",NA(),AA142-OFFSET(AA142,0,$I$31*(-1))+AA143)))</f>
        <v>#N/A</v>
      </c>
      <c r="AB145" s="132" t="e">
        <f t="shared" ca="1" si="77"/>
        <v>#N/A</v>
      </c>
      <c r="AC145" s="132" t="e">
        <f t="shared" ca="1" si="77"/>
        <v>#N/A</v>
      </c>
      <c r="AD145" s="132" t="e">
        <f t="shared" ca="1" si="77"/>
        <v>#N/A</v>
      </c>
      <c r="AE145" s="132" t="e">
        <f t="shared" ca="1" si="77"/>
        <v>#N/A</v>
      </c>
      <c r="AF145" s="132" t="e">
        <f t="shared" ca="1" si="77"/>
        <v>#N/A</v>
      </c>
      <c r="AG145" s="132" t="e">
        <f t="shared" ca="1" si="77"/>
        <v>#N/A</v>
      </c>
      <c r="AH145" s="132" t="e">
        <f t="shared" ca="1" si="77"/>
        <v>#N/A</v>
      </c>
      <c r="AI145" s="132" t="e">
        <f t="shared" ca="1" si="77"/>
        <v>#N/A</v>
      </c>
      <c r="AJ145" s="132" t="e">
        <f t="shared" ca="1" si="77"/>
        <v>#N/A</v>
      </c>
      <c r="AK145" s="132" t="e">
        <f t="shared" ca="1" si="77"/>
        <v>#N/A</v>
      </c>
      <c r="AL145" s="132" t="e">
        <f t="shared" ca="1" si="77"/>
        <v>#N/A</v>
      </c>
      <c r="AM145" s="132" t="e">
        <f t="shared" ca="1" si="77"/>
        <v>#N/A</v>
      </c>
      <c r="AN145" s="132" t="e">
        <f t="shared" ca="1" si="77"/>
        <v>#N/A</v>
      </c>
      <c r="AO145" s="132" t="e">
        <f t="shared" ca="1" si="77"/>
        <v>#N/A</v>
      </c>
      <c r="AP145" s="132" t="e">
        <f t="shared" ca="1" si="77"/>
        <v>#N/A</v>
      </c>
      <c r="AQ145" s="132" t="e">
        <f t="shared" ca="1" si="77"/>
        <v>#N/A</v>
      </c>
      <c r="AR145" s="132" t="e">
        <f t="shared" ca="1" si="77"/>
        <v>#N/A</v>
      </c>
      <c r="AS145" s="132" t="e">
        <f t="shared" ca="1" si="77"/>
        <v>#N/A</v>
      </c>
      <c r="AT145" s="132" t="e">
        <f t="shared" ca="1" si="77"/>
        <v>#N/A</v>
      </c>
      <c r="AU145" s="132" t="e">
        <f t="shared" ca="1" si="77"/>
        <v>#N/A</v>
      </c>
      <c r="AV145" s="132" t="e">
        <f t="shared" ca="1" si="77"/>
        <v>#N/A</v>
      </c>
      <c r="AW145" s="132" t="e">
        <f t="shared" ca="1" si="77"/>
        <v>#N/A</v>
      </c>
      <c r="AX145" s="132" t="e">
        <f t="shared" ca="1" si="77"/>
        <v>#N/A</v>
      </c>
      <c r="AY145" s="132" t="e">
        <f t="shared" ca="1" si="77"/>
        <v>#N/A</v>
      </c>
      <c r="AZ145" s="132" t="e">
        <f t="shared" ca="1" si="77"/>
        <v>#N/A</v>
      </c>
      <c r="BA145" s="132" t="e">
        <f t="shared" ca="1" si="77"/>
        <v>#N/A</v>
      </c>
      <c r="BB145" s="132" t="e">
        <f t="shared" ca="1" si="77"/>
        <v>#N/A</v>
      </c>
      <c r="BC145" s="132" t="e">
        <f t="shared" ca="1" si="77"/>
        <v>#N/A</v>
      </c>
      <c r="BD145" s="132" t="e">
        <f t="shared" ca="1" si="77"/>
        <v>#N/A</v>
      </c>
      <c r="BE145" s="132" t="e">
        <f t="shared" ca="1" si="77"/>
        <v>#N/A</v>
      </c>
    </row>
    <row r="146" spans="1:57" ht="18" hidden="1" customHeight="1">
      <c r="A146" s="619"/>
      <c r="B146" s="620" t="s">
        <v>146</v>
      </c>
      <c r="C146" s="621"/>
      <c r="D146" s="301"/>
      <c r="E146" s="301"/>
      <c r="F146" s="301"/>
      <c r="G146" s="301"/>
      <c r="H146" s="301"/>
      <c r="I146" s="301"/>
      <c r="J146" s="301"/>
      <c r="K146" s="301"/>
      <c r="L146" s="301"/>
      <c r="M146" s="301"/>
      <c r="N146" s="301"/>
      <c r="O146" s="301"/>
      <c r="P146" s="301"/>
      <c r="Q146" s="301"/>
      <c r="R146" s="300"/>
      <c r="S146" s="132" t="e">
        <f t="shared" ref="S146:BE146" si="78">IF(S133="",NA(),IF(S3&lt;=$B$136,S133*$D$139/100,IF(S3&lt;=$C$136,S133*$E$139/100,IF(S3&lt;=$D$136,S133*$F$139/100,IF(S3&lt;=$E$136,S133*$G$139/100,IF(S3&lt;=$F$136,S133*$H$139/100,IF(S3&lt;=$G$136,S133*$I$139/100,IF(S3&lt;=$H$136,S133*$J$139/100,IF(S3&lt;=$I$136,S133*$K$139/100,IF(S3&lt;=$J$136,S133*$L$139/100,IF(S3&lt;=$K$136,S133*$M$139/100,S133*$N$139/100)))))))))))</f>
        <v>#N/A</v>
      </c>
      <c r="T146" s="246" t="e">
        <f t="shared" si="78"/>
        <v>#N/A</v>
      </c>
      <c r="U146" s="132" t="e">
        <f t="shared" si="78"/>
        <v>#N/A</v>
      </c>
      <c r="V146" s="132" t="e">
        <f t="shared" si="78"/>
        <v>#N/A</v>
      </c>
      <c r="W146" s="132" t="e">
        <f t="shared" si="78"/>
        <v>#N/A</v>
      </c>
      <c r="X146" s="132" t="e">
        <f t="shared" si="78"/>
        <v>#N/A</v>
      </c>
      <c r="Y146" s="132" t="e">
        <f t="shared" si="78"/>
        <v>#N/A</v>
      </c>
      <c r="Z146" s="132" t="e">
        <f t="shared" si="78"/>
        <v>#N/A</v>
      </c>
      <c r="AA146" s="132" t="e">
        <f t="shared" si="78"/>
        <v>#N/A</v>
      </c>
      <c r="AB146" s="132" t="e">
        <f t="shared" si="78"/>
        <v>#N/A</v>
      </c>
      <c r="AC146" s="132" t="e">
        <f t="shared" si="78"/>
        <v>#N/A</v>
      </c>
      <c r="AD146" s="132" t="e">
        <f t="shared" si="78"/>
        <v>#N/A</v>
      </c>
      <c r="AE146" s="132" t="e">
        <f t="shared" si="78"/>
        <v>#N/A</v>
      </c>
      <c r="AF146" s="132" t="e">
        <f t="shared" si="78"/>
        <v>#N/A</v>
      </c>
      <c r="AG146" s="132" t="e">
        <f t="shared" si="78"/>
        <v>#N/A</v>
      </c>
      <c r="AH146" s="132" t="e">
        <f t="shared" si="78"/>
        <v>#N/A</v>
      </c>
      <c r="AI146" s="132" t="e">
        <f t="shared" si="78"/>
        <v>#N/A</v>
      </c>
      <c r="AJ146" s="132" t="e">
        <f t="shared" si="78"/>
        <v>#N/A</v>
      </c>
      <c r="AK146" s="132" t="e">
        <f t="shared" si="78"/>
        <v>#N/A</v>
      </c>
      <c r="AL146" s="132" t="e">
        <f t="shared" si="78"/>
        <v>#N/A</v>
      </c>
      <c r="AM146" s="132" t="e">
        <f t="shared" si="78"/>
        <v>#N/A</v>
      </c>
      <c r="AN146" s="132" t="e">
        <f t="shared" si="78"/>
        <v>#N/A</v>
      </c>
      <c r="AO146" s="132" t="e">
        <f t="shared" si="78"/>
        <v>#N/A</v>
      </c>
      <c r="AP146" s="132" t="e">
        <f t="shared" si="78"/>
        <v>#N/A</v>
      </c>
      <c r="AQ146" s="132" t="e">
        <f t="shared" si="78"/>
        <v>#N/A</v>
      </c>
      <c r="AR146" s="132" t="e">
        <f t="shared" si="78"/>
        <v>#N/A</v>
      </c>
      <c r="AS146" s="132" t="e">
        <f t="shared" si="78"/>
        <v>#N/A</v>
      </c>
      <c r="AT146" s="132" t="e">
        <f t="shared" si="78"/>
        <v>#N/A</v>
      </c>
      <c r="AU146" s="132" t="e">
        <f t="shared" si="78"/>
        <v>#N/A</v>
      </c>
      <c r="AV146" s="132" t="e">
        <f t="shared" si="78"/>
        <v>#N/A</v>
      </c>
      <c r="AW146" s="132" t="e">
        <f t="shared" si="78"/>
        <v>#N/A</v>
      </c>
      <c r="AX146" s="132" t="e">
        <f t="shared" si="78"/>
        <v>#N/A</v>
      </c>
      <c r="AY146" s="132" t="e">
        <f t="shared" si="78"/>
        <v>#N/A</v>
      </c>
      <c r="AZ146" s="132" t="e">
        <f t="shared" si="78"/>
        <v>#N/A</v>
      </c>
      <c r="BA146" s="132" t="e">
        <f t="shared" si="78"/>
        <v>#N/A</v>
      </c>
      <c r="BB146" s="238" t="e">
        <f t="shared" si="78"/>
        <v>#N/A</v>
      </c>
      <c r="BC146" s="133" t="e">
        <f t="shared" si="78"/>
        <v>#N/A</v>
      </c>
      <c r="BD146" s="133" t="e">
        <f t="shared" si="78"/>
        <v>#N/A</v>
      </c>
      <c r="BE146" s="133" t="e">
        <f t="shared" si="78"/>
        <v>#N/A</v>
      </c>
    </row>
    <row r="147" spans="1:57" ht="18" hidden="1" customHeight="1">
      <c r="A147" s="619" t="s">
        <v>195</v>
      </c>
      <c r="B147" s="439" t="s">
        <v>187</v>
      </c>
      <c r="C147" s="439"/>
      <c r="D147" s="301"/>
      <c r="E147" s="301"/>
      <c r="F147" s="301"/>
      <c r="G147" s="301"/>
      <c r="H147" s="301"/>
      <c r="I147" s="301"/>
      <c r="J147" s="301"/>
      <c r="K147" s="301"/>
      <c r="L147" s="301"/>
      <c r="M147" s="301"/>
      <c r="N147" s="301"/>
      <c r="O147" s="301"/>
      <c r="P147" s="301"/>
      <c r="Q147" s="301"/>
      <c r="R147" s="300"/>
      <c r="S147" s="132" t="e">
        <f t="shared" ref="S147:BE147" ca="1" si="79">IF(S16="",NA(),IF(OFFSET(S16,0,$I$31*(-1))="",NA(),(S16-OFFSET(S16,0,$I$31*(-1)))*1.5848))</f>
        <v>#N/A</v>
      </c>
      <c r="T147" s="132" t="e">
        <f t="shared" ca="1" si="79"/>
        <v>#N/A</v>
      </c>
      <c r="U147" s="132" t="e">
        <f t="shared" ca="1" si="79"/>
        <v>#N/A</v>
      </c>
      <c r="V147" s="132" t="e">
        <f t="shared" ca="1" si="79"/>
        <v>#N/A</v>
      </c>
      <c r="W147" s="132" t="e">
        <f t="shared" ca="1" si="79"/>
        <v>#N/A</v>
      </c>
      <c r="X147" s="132" t="e">
        <f t="shared" ca="1" si="79"/>
        <v>#N/A</v>
      </c>
      <c r="Y147" s="132" t="e">
        <f t="shared" ca="1" si="79"/>
        <v>#N/A</v>
      </c>
      <c r="Z147" s="132" t="e">
        <f t="shared" ca="1" si="79"/>
        <v>#N/A</v>
      </c>
      <c r="AA147" s="132" t="e">
        <f t="shared" ca="1" si="79"/>
        <v>#N/A</v>
      </c>
      <c r="AB147" s="132" t="e">
        <f t="shared" ca="1" si="79"/>
        <v>#N/A</v>
      </c>
      <c r="AC147" s="132" t="e">
        <f t="shared" ca="1" si="79"/>
        <v>#N/A</v>
      </c>
      <c r="AD147" s="132" t="e">
        <f t="shared" ca="1" si="79"/>
        <v>#N/A</v>
      </c>
      <c r="AE147" s="132" t="e">
        <f t="shared" ca="1" si="79"/>
        <v>#N/A</v>
      </c>
      <c r="AF147" s="132" t="e">
        <f t="shared" ca="1" si="79"/>
        <v>#N/A</v>
      </c>
      <c r="AG147" s="132" t="e">
        <f t="shared" ca="1" si="79"/>
        <v>#N/A</v>
      </c>
      <c r="AH147" s="132" t="e">
        <f t="shared" ca="1" si="79"/>
        <v>#N/A</v>
      </c>
      <c r="AI147" s="132" t="e">
        <f t="shared" ca="1" si="79"/>
        <v>#N/A</v>
      </c>
      <c r="AJ147" s="132" t="e">
        <f t="shared" ca="1" si="79"/>
        <v>#N/A</v>
      </c>
      <c r="AK147" s="132" t="e">
        <f t="shared" ca="1" si="79"/>
        <v>#N/A</v>
      </c>
      <c r="AL147" s="132" t="e">
        <f t="shared" ca="1" si="79"/>
        <v>#N/A</v>
      </c>
      <c r="AM147" s="132" t="e">
        <f t="shared" ca="1" si="79"/>
        <v>#N/A</v>
      </c>
      <c r="AN147" s="132" t="e">
        <f t="shared" ca="1" si="79"/>
        <v>#N/A</v>
      </c>
      <c r="AO147" s="132" t="e">
        <f t="shared" ca="1" si="79"/>
        <v>#N/A</v>
      </c>
      <c r="AP147" s="132" t="e">
        <f t="shared" ca="1" si="79"/>
        <v>#N/A</v>
      </c>
      <c r="AQ147" s="132" t="e">
        <f t="shared" ca="1" si="79"/>
        <v>#N/A</v>
      </c>
      <c r="AR147" s="132" t="e">
        <f t="shared" ca="1" si="79"/>
        <v>#N/A</v>
      </c>
      <c r="AS147" s="132" t="e">
        <f t="shared" ca="1" si="79"/>
        <v>#N/A</v>
      </c>
      <c r="AT147" s="132" t="e">
        <f t="shared" ca="1" si="79"/>
        <v>#N/A</v>
      </c>
      <c r="AU147" s="132" t="e">
        <f t="shared" ca="1" si="79"/>
        <v>#N/A</v>
      </c>
      <c r="AV147" s="132" t="e">
        <f t="shared" ca="1" si="79"/>
        <v>#N/A</v>
      </c>
      <c r="AW147" s="132" t="e">
        <f t="shared" ca="1" si="79"/>
        <v>#N/A</v>
      </c>
      <c r="AX147" s="132" t="e">
        <f t="shared" ca="1" si="79"/>
        <v>#N/A</v>
      </c>
      <c r="AY147" s="132" t="e">
        <f t="shared" ca="1" si="79"/>
        <v>#N/A</v>
      </c>
      <c r="AZ147" s="132" t="e">
        <f t="shared" ca="1" si="79"/>
        <v>#N/A</v>
      </c>
      <c r="BA147" s="132" t="e">
        <f t="shared" ca="1" si="79"/>
        <v>#N/A</v>
      </c>
      <c r="BB147" s="132" t="e">
        <f t="shared" ca="1" si="79"/>
        <v>#N/A</v>
      </c>
      <c r="BC147" s="132" t="e">
        <f t="shared" ca="1" si="79"/>
        <v>#N/A</v>
      </c>
      <c r="BD147" s="132" t="e">
        <f t="shared" ca="1" si="79"/>
        <v>#N/A</v>
      </c>
      <c r="BE147" s="132" t="e">
        <f t="shared" ca="1" si="79"/>
        <v>#N/A</v>
      </c>
    </row>
    <row r="148" spans="1:57" ht="18" hidden="1" customHeight="1">
      <c r="A148" s="619"/>
      <c r="B148" s="439" t="s">
        <v>188</v>
      </c>
      <c r="C148" s="439"/>
      <c r="D148" s="301"/>
      <c r="E148" s="301"/>
      <c r="F148" s="301"/>
      <c r="G148" s="301"/>
      <c r="H148" s="301"/>
      <c r="I148" s="301"/>
      <c r="J148" s="301"/>
      <c r="K148" s="301"/>
      <c r="L148" s="301"/>
      <c r="M148" s="301"/>
      <c r="N148" s="301"/>
      <c r="O148" s="301"/>
      <c r="P148" s="301"/>
      <c r="Q148" s="301"/>
      <c r="R148" s="300"/>
      <c r="S148" s="132" t="e">
        <f t="shared" ref="S148:BE148" ca="1" si="80">IF(S131="",NA(),IF(OFFSET(S131,0,$I$31*(-1))="",NA(),S131-OFFSET(S131,0,$I$31*(-1))+S147))</f>
        <v>#N/A</v>
      </c>
      <c r="T148" s="132" t="e">
        <f t="shared" ca="1" si="80"/>
        <v>#N/A</v>
      </c>
      <c r="U148" s="132" t="e">
        <f ca="1">IF(U131="",NA(),IF(OFFSET(U131,0,$I$31*(-1))="",NA(),U131-OFFSET(U131,0,$I$31*(-1))+U147))</f>
        <v>#N/A</v>
      </c>
      <c r="V148" s="132" t="e">
        <f t="shared" ca="1" si="80"/>
        <v>#N/A</v>
      </c>
      <c r="W148" s="132" t="e">
        <f ca="1">IF(W131="",NA(),IF(OFFSET(W131,0,$I$31*(-1))="",NA(),W131-OFFSET(W131,0,$I$31*(-1))+W147))</f>
        <v>#N/A</v>
      </c>
      <c r="X148" s="132" t="e">
        <f t="shared" ca="1" si="80"/>
        <v>#N/A</v>
      </c>
      <c r="Y148" s="132" t="e">
        <f t="shared" ca="1" si="80"/>
        <v>#N/A</v>
      </c>
      <c r="Z148" s="132" t="e">
        <f t="shared" ca="1" si="80"/>
        <v>#N/A</v>
      </c>
      <c r="AA148" s="132" t="e">
        <f ca="1">IF(AA131="",NA(),IF(OFFSET(AA131,0,$I$31*(-1))="",NA(),AA131-OFFSET(AA131,0,$I$31*(-1))+AA147))</f>
        <v>#N/A</v>
      </c>
      <c r="AB148" s="132" t="e">
        <f t="shared" ca="1" si="80"/>
        <v>#N/A</v>
      </c>
      <c r="AC148" s="132" t="e">
        <f t="shared" ca="1" si="80"/>
        <v>#N/A</v>
      </c>
      <c r="AD148" s="132" t="e">
        <f t="shared" ca="1" si="80"/>
        <v>#N/A</v>
      </c>
      <c r="AE148" s="132" t="e">
        <f t="shared" ca="1" si="80"/>
        <v>#N/A</v>
      </c>
      <c r="AF148" s="132" t="e">
        <f t="shared" ca="1" si="80"/>
        <v>#N/A</v>
      </c>
      <c r="AG148" s="132" t="e">
        <f t="shared" ca="1" si="80"/>
        <v>#N/A</v>
      </c>
      <c r="AH148" s="132" t="e">
        <f t="shared" ca="1" si="80"/>
        <v>#N/A</v>
      </c>
      <c r="AI148" s="132" t="e">
        <f t="shared" ca="1" si="80"/>
        <v>#N/A</v>
      </c>
      <c r="AJ148" s="132" t="e">
        <f t="shared" ca="1" si="80"/>
        <v>#N/A</v>
      </c>
      <c r="AK148" s="132" t="e">
        <f t="shared" ca="1" si="80"/>
        <v>#N/A</v>
      </c>
      <c r="AL148" s="132" t="e">
        <f t="shared" ca="1" si="80"/>
        <v>#N/A</v>
      </c>
      <c r="AM148" s="132" t="e">
        <f t="shared" ca="1" si="80"/>
        <v>#N/A</v>
      </c>
      <c r="AN148" s="132" t="e">
        <f t="shared" ca="1" si="80"/>
        <v>#N/A</v>
      </c>
      <c r="AO148" s="132" t="e">
        <f t="shared" ca="1" si="80"/>
        <v>#N/A</v>
      </c>
      <c r="AP148" s="132" t="e">
        <f t="shared" ca="1" si="80"/>
        <v>#N/A</v>
      </c>
      <c r="AQ148" s="132" t="e">
        <f t="shared" ca="1" si="80"/>
        <v>#N/A</v>
      </c>
      <c r="AR148" s="132" t="e">
        <f t="shared" ca="1" si="80"/>
        <v>#N/A</v>
      </c>
      <c r="AS148" s="132" t="e">
        <f t="shared" ca="1" si="80"/>
        <v>#N/A</v>
      </c>
      <c r="AT148" s="132" t="e">
        <f t="shared" ca="1" si="80"/>
        <v>#N/A</v>
      </c>
      <c r="AU148" s="132" t="e">
        <f t="shared" ca="1" si="80"/>
        <v>#N/A</v>
      </c>
      <c r="AV148" s="132" t="e">
        <f t="shared" ca="1" si="80"/>
        <v>#N/A</v>
      </c>
      <c r="AW148" s="132" t="e">
        <f t="shared" ca="1" si="80"/>
        <v>#N/A</v>
      </c>
      <c r="AX148" s="132" t="e">
        <f t="shared" ca="1" si="80"/>
        <v>#N/A</v>
      </c>
      <c r="AY148" s="132" t="e">
        <f t="shared" ca="1" si="80"/>
        <v>#N/A</v>
      </c>
      <c r="AZ148" s="132" t="e">
        <f t="shared" ca="1" si="80"/>
        <v>#N/A</v>
      </c>
      <c r="BA148" s="132" t="e">
        <f t="shared" ca="1" si="80"/>
        <v>#N/A</v>
      </c>
      <c r="BB148" s="132" t="e">
        <f t="shared" ca="1" si="80"/>
        <v>#N/A</v>
      </c>
      <c r="BC148" s="132" t="e">
        <f t="shared" ca="1" si="80"/>
        <v>#N/A</v>
      </c>
      <c r="BD148" s="132" t="e">
        <f t="shared" ca="1" si="80"/>
        <v>#N/A</v>
      </c>
      <c r="BE148" s="132" t="e">
        <f t="shared" ca="1" si="80"/>
        <v>#N/A</v>
      </c>
    </row>
    <row r="149" spans="1:57" ht="18" hidden="1" customHeight="1">
      <c r="A149" s="619"/>
      <c r="B149" s="439" t="s">
        <v>189</v>
      </c>
      <c r="C149" s="439"/>
      <c r="D149" s="301"/>
      <c r="E149" s="301"/>
      <c r="F149" s="301"/>
      <c r="G149" s="301"/>
      <c r="H149" s="301"/>
      <c r="I149" s="301"/>
      <c r="J149" s="301"/>
      <c r="K149" s="301"/>
      <c r="L149" s="301"/>
      <c r="M149" s="301"/>
      <c r="N149" s="301"/>
      <c r="O149" s="301"/>
      <c r="P149" s="301"/>
      <c r="Q149" s="301"/>
      <c r="R149" s="300"/>
      <c r="S149" s="132" t="e">
        <f t="shared" ref="S149:BE149" ca="1" si="81">IF(S147="",NA(),IF(S19="",NA(),IF(OFFSET(S19,0,$I$31*(-1))="",NA(),S19-OFFSET(S19,0,$I$31*(-1))+S147)))</f>
        <v>#N/A</v>
      </c>
      <c r="T149" s="132" t="e">
        <f t="shared" ca="1" si="81"/>
        <v>#N/A</v>
      </c>
      <c r="U149" s="132" t="e">
        <f t="shared" ca="1" si="81"/>
        <v>#N/A</v>
      </c>
      <c r="V149" s="132" t="e">
        <f t="shared" ca="1" si="81"/>
        <v>#N/A</v>
      </c>
      <c r="W149" s="132" t="e">
        <f t="shared" ca="1" si="81"/>
        <v>#N/A</v>
      </c>
      <c r="X149" s="132" t="e">
        <f t="shared" ca="1" si="81"/>
        <v>#N/A</v>
      </c>
      <c r="Y149" s="132" t="e">
        <f t="shared" ca="1" si="81"/>
        <v>#N/A</v>
      </c>
      <c r="Z149" s="132" t="e">
        <f t="shared" ca="1" si="81"/>
        <v>#N/A</v>
      </c>
      <c r="AA149" s="132" t="e">
        <f t="shared" ca="1" si="81"/>
        <v>#N/A</v>
      </c>
      <c r="AB149" s="132" t="e">
        <f t="shared" ca="1" si="81"/>
        <v>#N/A</v>
      </c>
      <c r="AC149" s="132" t="e">
        <f t="shared" ca="1" si="81"/>
        <v>#N/A</v>
      </c>
      <c r="AD149" s="132" t="e">
        <f t="shared" ca="1" si="81"/>
        <v>#N/A</v>
      </c>
      <c r="AE149" s="132" t="e">
        <f t="shared" ca="1" si="81"/>
        <v>#N/A</v>
      </c>
      <c r="AF149" s="132" t="e">
        <f t="shared" ca="1" si="81"/>
        <v>#N/A</v>
      </c>
      <c r="AG149" s="132" t="e">
        <f t="shared" ca="1" si="81"/>
        <v>#N/A</v>
      </c>
      <c r="AH149" s="132" t="e">
        <f t="shared" ca="1" si="81"/>
        <v>#N/A</v>
      </c>
      <c r="AI149" s="132" t="e">
        <f t="shared" ca="1" si="81"/>
        <v>#N/A</v>
      </c>
      <c r="AJ149" s="132" t="e">
        <f t="shared" ca="1" si="81"/>
        <v>#N/A</v>
      </c>
      <c r="AK149" s="132" t="e">
        <f t="shared" ca="1" si="81"/>
        <v>#N/A</v>
      </c>
      <c r="AL149" s="132" t="e">
        <f t="shared" ca="1" si="81"/>
        <v>#N/A</v>
      </c>
      <c r="AM149" s="132" t="e">
        <f t="shared" ca="1" si="81"/>
        <v>#N/A</v>
      </c>
      <c r="AN149" s="132" t="e">
        <f t="shared" ca="1" si="81"/>
        <v>#N/A</v>
      </c>
      <c r="AO149" s="132" t="e">
        <f t="shared" ca="1" si="81"/>
        <v>#N/A</v>
      </c>
      <c r="AP149" s="132" t="e">
        <f t="shared" ca="1" si="81"/>
        <v>#N/A</v>
      </c>
      <c r="AQ149" s="132" t="e">
        <f t="shared" ca="1" si="81"/>
        <v>#N/A</v>
      </c>
      <c r="AR149" s="132" t="e">
        <f t="shared" ca="1" si="81"/>
        <v>#N/A</v>
      </c>
      <c r="AS149" s="132" t="e">
        <f t="shared" ca="1" si="81"/>
        <v>#N/A</v>
      </c>
      <c r="AT149" s="132" t="e">
        <f t="shared" ca="1" si="81"/>
        <v>#N/A</v>
      </c>
      <c r="AU149" s="132" t="e">
        <f t="shared" ca="1" si="81"/>
        <v>#N/A</v>
      </c>
      <c r="AV149" s="132" t="e">
        <f t="shared" ca="1" si="81"/>
        <v>#N/A</v>
      </c>
      <c r="AW149" s="132" t="e">
        <f t="shared" ca="1" si="81"/>
        <v>#N/A</v>
      </c>
      <c r="AX149" s="132" t="e">
        <f t="shared" ca="1" si="81"/>
        <v>#N/A</v>
      </c>
      <c r="AY149" s="132" t="e">
        <f t="shared" ca="1" si="81"/>
        <v>#N/A</v>
      </c>
      <c r="AZ149" s="132" t="e">
        <f t="shared" ca="1" si="81"/>
        <v>#N/A</v>
      </c>
      <c r="BA149" s="132" t="e">
        <f t="shared" ca="1" si="81"/>
        <v>#N/A</v>
      </c>
      <c r="BB149" s="132" t="e">
        <f t="shared" ca="1" si="81"/>
        <v>#N/A</v>
      </c>
      <c r="BC149" s="132" t="e">
        <f t="shared" ca="1" si="81"/>
        <v>#N/A</v>
      </c>
      <c r="BD149" s="132" t="e">
        <f t="shared" ca="1" si="81"/>
        <v>#N/A</v>
      </c>
      <c r="BE149" s="132" t="e">
        <f t="shared" ca="1" si="81"/>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99999999999999" hidden="1" customHeight="1">
      <c r="B153" s="155" t="s">
        <v>205</v>
      </c>
      <c r="H153" s="156" t="e">
        <f t="array" ref="H153">INDEX(S15:BE16,2,MATCH(MIN(IF(ISNUMBER(S15:BE15),S15:BE15)),S15:BE15,0))</f>
        <v>#N/A</v>
      </c>
    </row>
    <row r="154" spans="1:57" ht="19.399999999999999" hidden="1" customHeight="1">
      <c r="B154" s="155"/>
      <c r="H154" s="156"/>
    </row>
    <row r="155" spans="1:57" ht="19.399999999999999" hidden="1" customHeight="1">
      <c r="A155" t="s">
        <v>211</v>
      </c>
      <c r="B155" s="155"/>
      <c r="H155" s="156"/>
    </row>
    <row r="156" spans="1:57" ht="19.399999999999999" hidden="1" customHeight="1">
      <c r="A156" s="622" t="s">
        <v>207</v>
      </c>
      <c r="B156" s="622"/>
      <c r="C156" s="622"/>
      <c r="D156" s="622"/>
      <c r="E156" s="622"/>
      <c r="F156" s="623">
        <f t="array" ref="F156">MAX(IF(ISNUMBER(S14:BE14),S14:BE14))</f>
        <v>0</v>
      </c>
      <c r="G156" s="623"/>
      <c r="H156" s="623"/>
      <c r="I156" s="623"/>
      <c r="J156" s="623"/>
    </row>
    <row r="157" spans="1:57" ht="19.399999999999999" hidden="1" customHeight="1">
      <c r="A157" s="622" t="s">
        <v>192</v>
      </c>
      <c r="B157" s="622"/>
      <c r="C157" s="622"/>
      <c r="D157" s="622"/>
      <c r="E157" s="622"/>
      <c r="F157" s="159" t="e">
        <f t="array" ref="F157">INDEX(S3:BE14,1,MATCH(MAX(IF(ISNUMBER(S14:BE14),S14:BE14)),S14:BE14,0))</f>
        <v>#N/A</v>
      </c>
      <c r="G157" s="160"/>
      <c r="H157" s="160"/>
      <c r="I157" s="160"/>
      <c r="J157" s="161"/>
    </row>
    <row r="158" spans="1:57" ht="19.399999999999999" hidden="1" customHeight="1">
      <c r="B158" s="155"/>
      <c r="H158" s="156"/>
    </row>
    <row r="159" spans="1:57" ht="19.399999999999999" hidden="1" customHeight="1">
      <c r="A159" s="622" t="s">
        <v>210</v>
      </c>
      <c r="B159" s="622"/>
      <c r="C159" s="622"/>
      <c r="D159" s="622"/>
      <c r="E159" s="622"/>
      <c r="F159" s="623">
        <f t="array" ref="F159">MAX(IF(ISNUMBER(S130:BE130),S130:BE130))</f>
        <v>0</v>
      </c>
      <c r="G159" s="623"/>
      <c r="H159" s="623"/>
      <c r="I159" s="623"/>
      <c r="J159" s="623"/>
    </row>
    <row r="160" spans="1:57" ht="19.399999999999999" hidden="1" customHeight="1">
      <c r="A160" s="622" t="s">
        <v>151</v>
      </c>
      <c r="B160" s="622"/>
      <c r="C160" s="622"/>
      <c r="D160" s="622"/>
      <c r="E160" s="622"/>
      <c r="F160" s="159" t="e">
        <f t="array" ref="F160">INDEX(S3:BE130,1,MATCH(MAX(IF(ISNUMBER(S130:BE130),S130:BE130)),S130:BE130,0))</f>
        <v>#N/A</v>
      </c>
      <c r="G160" s="159"/>
      <c r="H160" s="159"/>
      <c r="I160" s="159"/>
      <c r="J160" s="159"/>
    </row>
    <row r="161" spans="1:57" ht="19.399999999999999"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13" t="s">
        <v>125</v>
      </c>
      <c r="B163" s="1013"/>
      <c r="C163" s="616"/>
      <c r="D163" s="66" t="e">
        <f t="shared" ref="D163:AI163" si="82">IF(D14="",IF(D15="",NA(),D15/-10),D14)</f>
        <v>#N/A</v>
      </c>
      <c r="E163" s="66" t="e">
        <f t="shared" si="82"/>
        <v>#N/A</v>
      </c>
      <c r="F163" s="87" t="e">
        <f t="shared" si="82"/>
        <v>#N/A</v>
      </c>
      <c r="G163" s="87" t="e">
        <f t="shared" si="82"/>
        <v>#N/A</v>
      </c>
      <c r="H163" s="87" t="e">
        <f t="shared" si="82"/>
        <v>#N/A</v>
      </c>
      <c r="I163" s="87" t="e">
        <f t="shared" si="82"/>
        <v>#N/A</v>
      </c>
      <c r="J163" s="87" t="e">
        <f t="shared" si="82"/>
        <v>#N/A</v>
      </c>
      <c r="K163" s="87" t="e">
        <f t="shared" si="82"/>
        <v>#N/A</v>
      </c>
      <c r="L163" s="87" t="e">
        <f t="shared" si="82"/>
        <v>#N/A</v>
      </c>
      <c r="M163" s="87" t="e">
        <f t="shared" si="82"/>
        <v>#N/A</v>
      </c>
      <c r="N163" s="87" t="e">
        <f t="shared" si="82"/>
        <v>#N/A</v>
      </c>
      <c r="O163" s="87" t="e">
        <f t="shared" si="82"/>
        <v>#N/A</v>
      </c>
      <c r="P163" s="87" t="e">
        <f t="shared" si="82"/>
        <v>#N/A</v>
      </c>
      <c r="Q163" s="87" t="e">
        <f t="shared" si="82"/>
        <v>#N/A</v>
      </c>
      <c r="R163" s="66" t="e">
        <f t="shared" si="82"/>
        <v>#N/A</v>
      </c>
      <c r="S163" s="66" t="e">
        <f t="shared" si="82"/>
        <v>#N/A</v>
      </c>
      <c r="T163" s="302" t="e">
        <f t="shared" si="82"/>
        <v>#N/A</v>
      </c>
      <c r="U163" s="302" t="e">
        <f t="shared" si="82"/>
        <v>#N/A</v>
      </c>
      <c r="V163" s="302" t="e">
        <f t="shared" si="82"/>
        <v>#N/A</v>
      </c>
      <c r="W163" s="302" t="e">
        <f t="shared" si="82"/>
        <v>#N/A</v>
      </c>
      <c r="X163" s="302" t="e">
        <f t="shared" si="82"/>
        <v>#N/A</v>
      </c>
      <c r="Y163" s="302" t="e">
        <f t="shared" si="82"/>
        <v>#N/A</v>
      </c>
      <c r="Z163" s="302" t="e">
        <f t="shared" si="82"/>
        <v>#N/A</v>
      </c>
      <c r="AA163" s="302" t="e">
        <f t="shared" si="82"/>
        <v>#N/A</v>
      </c>
      <c r="AB163" s="302" t="e">
        <f t="shared" si="82"/>
        <v>#N/A</v>
      </c>
      <c r="AC163" s="302" t="e">
        <f t="shared" si="82"/>
        <v>#N/A</v>
      </c>
      <c r="AD163" s="302" t="e">
        <f t="shared" si="82"/>
        <v>#N/A</v>
      </c>
      <c r="AE163" s="302" t="e">
        <f t="shared" si="82"/>
        <v>#N/A</v>
      </c>
      <c r="AF163" s="302" t="e">
        <f t="shared" si="82"/>
        <v>#N/A</v>
      </c>
      <c r="AG163" s="302" t="e">
        <f t="shared" si="82"/>
        <v>#N/A</v>
      </c>
      <c r="AH163" s="302" t="e">
        <f t="shared" si="82"/>
        <v>#N/A</v>
      </c>
      <c r="AI163" s="302" t="e">
        <f t="shared" si="82"/>
        <v>#N/A</v>
      </c>
      <c r="AJ163" s="302" t="e">
        <f t="shared" ref="AJ163:BE163" si="83">IF(AJ14="",IF(AJ15="",NA(),AJ15/-10),AJ14)</f>
        <v>#N/A</v>
      </c>
      <c r="AK163" s="302" t="e">
        <f t="shared" si="83"/>
        <v>#N/A</v>
      </c>
      <c r="AL163" s="302" t="e">
        <f t="shared" si="83"/>
        <v>#N/A</v>
      </c>
      <c r="AM163" s="302" t="e">
        <f t="shared" si="83"/>
        <v>#N/A</v>
      </c>
      <c r="AN163" s="302" t="e">
        <f t="shared" si="83"/>
        <v>#N/A</v>
      </c>
      <c r="AO163" s="302" t="e">
        <f t="shared" si="83"/>
        <v>#N/A</v>
      </c>
      <c r="AP163" s="302" t="e">
        <f t="shared" si="83"/>
        <v>#N/A</v>
      </c>
      <c r="AQ163" s="302" t="e">
        <f t="shared" si="83"/>
        <v>#N/A</v>
      </c>
      <c r="AR163" s="302" t="e">
        <f t="shared" si="83"/>
        <v>#N/A</v>
      </c>
      <c r="AS163" s="302" t="e">
        <f t="shared" si="83"/>
        <v>#N/A</v>
      </c>
      <c r="AT163" s="302" t="e">
        <f t="shared" si="83"/>
        <v>#N/A</v>
      </c>
      <c r="AU163" s="302" t="e">
        <f t="shared" si="83"/>
        <v>#N/A</v>
      </c>
      <c r="AV163" s="302" t="e">
        <f t="shared" si="83"/>
        <v>#N/A</v>
      </c>
      <c r="AW163" s="302" t="e">
        <f t="shared" si="83"/>
        <v>#N/A</v>
      </c>
      <c r="AX163" s="302" t="e">
        <f t="shared" si="83"/>
        <v>#N/A</v>
      </c>
      <c r="AY163" s="302" t="e">
        <f t="shared" si="83"/>
        <v>#N/A</v>
      </c>
      <c r="AZ163" s="302" t="e">
        <f t="shared" si="83"/>
        <v>#N/A</v>
      </c>
      <c r="BA163" s="302" t="e">
        <f t="shared" si="83"/>
        <v>#N/A</v>
      </c>
      <c r="BB163" s="302" t="e">
        <f t="shared" si="83"/>
        <v>#N/A</v>
      </c>
      <c r="BC163" s="302" t="e">
        <f t="shared" si="83"/>
        <v>#N/A</v>
      </c>
      <c r="BD163" s="302" t="e">
        <f t="shared" si="83"/>
        <v>#N/A</v>
      </c>
      <c r="BE163" s="302" t="e">
        <f t="shared" si="83"/>
        <v>#N/A</v>
      </c>
    </row>
    <row r="164" spans="1:57" s="3" customFormat="1" ht="40.4" hidden="1" customHeight="1">
      <c r="A164" s="463" t="s">
        <v>126</v>
      </c>
      <c r="B164" s="1011"/>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0" t="s">
        <v>7</v>
      </c>
      <c r="B165" s="465"/>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0" t="s">
        <v>9</v>
      </c>
      <c r="B166" s="465"/>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4" hidden="1" customHeight="1">
      <c r="A167" s="463" t="s">
        <v>127</v>
      </c>
      <c r="B167" s="1011"/>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12" t="s">
        <v>41</v>
      </c>
      <c r="B169" s="1012"/>
      <c r="C169" s="460"/>
      <c r="D169" s="69"/>
      <c r="E169" s="303"/>
      <c r="F169" s="303"/>
      <c r="G169" s="70"/>
      <c r="H169" s="78"/>
      <c r="I169" s="69"/>
      <c r="J169" s="303"/>
      <c r="K169" s="303"/>
      <c r="L169" s="303"/>
      <c r="M169" s="70"/>
      <c r="N169" s="69"/>
      <c r="O169" s="303"/>
      <c r="P169" s="303"/>
      <c r="Q169" s="303"/>
      <c r="R169" s="70"/>
      <c r="S169" s="76" t="e">
        <f t="shared" ref="S169:BE169" si="84">IF(S163="",NA(),S163*(-10))</f>
        <v>#N/A</v>
      </c>
      <c r="T169" s="47" t="e">
        <f t="shared" si="84"/>
        <v>#N/A</v>
      </c>
      <c r="U169" s="47" t="e">
        <f t="shared" si="84"/>
        <v>#N/A</v>
      </c>
      <c r="V169" s="47" t="e">
        <f t="shared" si="84"/>
        <v>#N/A</v>
      </c>
      <c r="W169" s="47" t="e">
        <f t="shared" si="84"/>
        <v>#N/A</v>
      </c>
      <c r="X169" s="47" t="e">
        <f t="shared" si="84"/>
        <v>#N/A</v>
      </c>
      <c r="Y169" s="47" t="e">
        <f t="shared" si="84"/>
        <v>#N/A</v>
      </c>
      <c r="Z169" s="47" t="e">
        <f t="shared" si="84"/>
        <v>#N/A</v>
      </c>
      <c r="AA169" s="47" t="e">
        <f t="shared" si="84"/>
        <v>#N/A</v>
      </c>
      <c r="AB169" s="47" t="e">
        <f t="shared" si="84"/>
        <v>#N/A</v>
      </c>
      <c r="AC169" s="47" t="e">
        <f t="shared" si="84"/>
        <v>#N/A</v>
      </c>
      <c r="AD169" s="47" t="e">
        <f t="shared" si="84"/>
        <v>#N/A</v>
      </c>
      <c r="AE169" s="47" t="e">
        <f t="shared" si="84"/>
        <v>#N/A</v>
      </c>
      <c r="AF169" s="47" t="e">
        <f t="shared" si="84"/>
        <v>#N/A</v>
      </c>
      <c r="AG169" s="47" t="e">
        <f t="shared" si="84"/>
        <v>#N/A</v>
      </c>
      <c r="AH169" s="47" t="e">
        <f t="shared" si="84"/>
        <v>#N/A</v>
      </c>
      <c r="AI169" s="47" t="e">
        <f t="shared" si="84"/>
        <v>#N/A</v>
      </c>
      <c r="AJ169" s="47" t="e">
        <f t="shared" si="84"/>
        <v>#N/A</v>
      </c>
      <c r="AK169" s="47" t="e">
        <f t="shared" si="84"/>
        <v>#N/A</v>
      </c>
      <c r="AL169" s="47" t="e">
        <f t="shared" si="84"/>
        <v>#N/A</v>
      </c>
      <c r="AM169" s="47" t="e">
        <f t="shared" si="84"/>
        <v>#N/A</v>
      </c>
      <c r="AN169" s="47" t="e">
        <f t="shared" si="84"/>
        <v>#N/A</v>
      </c>
      <c r="AO169" s="47" t="e">
        <f t="shared" si="84"/>
        <v>#N/A</v>
      </c>
      <c r="AP169" s="47" t="e">
        <f t="shared" si="84"/>
        <v>#N/A</v>
      </c>
      <c r="AQ169" s="47" t="e">
        <f t="shared" si="84"/>
        <v>#N/A</v>
      </c>
      <c r="AR169" s="47" t="e">
        <f t="shared" si="84"/>
        <v>#N/A</v>
      </c>
      <c r="AS169" s="47" t="e">
        <f t="shared" si="84"/>
        <v>#N/A</v>
      </c>
      <c r="AT169" s="47" t="e">
        <f t="shared" si="84"/>
        <v>#N/A</v>
      </c>
      <c r="AU169" s="47" t="e">
        <f t="shared" si="84"/>
        <v>#N/A</v>
      </c>
      <c r="AV169" s="47" t="e">
        <f t="shared" si="84"/>
        <v>#N/A</v>
      </c>
      <c r="AW169" s="47" t="e">
        <f t="shared" si="84"/>
        <v>#N/A</v>
      </c>
      <c r="AX169" s="47" t="e">
        <f t="shared" si="84"/>
        <v>#N/A</v>
      </c>
      <c r="AY169" s="47" t="e">
        <f t="shared" si="84"/>
        <v>#N/A</v>
      </c>
      <c r="AZ169" s="47" t="e">
        <f t="shared" si="84"/>
        <v>#N/A</v>
      </c>
      <c r="BA169" s="47" t="e">
        <f t="shared" si="84"/>
        <v>#N/A</v>
      </c>
      <c r="BB169" s="47" t="e">
        <f t="shared" si="84"/>
        <v>#N/A</v>
      </c>
      <c r="BC169" s="47" t="e">
        <f t="shared" si="84"/>
        <v>#N/A</v>
      </c>
      <c r="BD169" s="47" t="e">
        <f t="shared" si="84"/>
        <v>#N/A</v>
      </c>
      <c r="BE169" s="77" t="e">
        <f t="shared" si="84"/>
        <v>#N/A</v>
      </c>
    </row>
    <row r="170" spans="1:57" s="5" customFormat="1" ht="40.4" hidden="1" customHeight="1">
      <c r="A170" s="463" t="s">
        <v>128</v>
      </c>
      <c r="B170" s="1011"/>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5" hidden="1" customHeight="1">
      <c r="A172" s="463" t="s">
        <v>129</v>
      </c>
      <c r="B172" s="1011"/>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0" t="s">
        <v>6</v>
      </c>
      <c r="B173" s="465"/>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0" t="s">
        <v>8</v>
      </c>
      <c r="B174" s="465"/>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0" t="s">
        <v>34</v>
      </c>
      <c r="B177" s="465"/>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39" t="s">
        <v>32</v>
      </c>
      <c r="C178" s="440"/>
      <c r="D178" s="76"/>
      <c r="E178" s="47"/>
      <c r="F178" s="47"/>
      <c r="G178" s="77"/>
      <c r="H178" s="81"/>
      <c r="I178" s="76"/>
      <c r="J178" s="47"/>
      <c r="K178" s="47"/>
      <c r="L178" s="47"/>
      <c r="M178" s="77"/>
      <c r="N178" s="76"/>
      <c r="O178" s="47"/>
      <c r="P178" s="47"/>
      <c r="Q178" s="47"/>
      <c r="R178" s="77"/>
      <c r="S178" s="82" t="e">
        <f t="shared" ref="S178:BE178" si="85">IF(S163="",NA(),ROUND(1443/(1443+S169),4))</f>
        <v>#N/A</v>
      </c>
      <c r="T178" s="48" t="e">
        <f t="shared" si="85"/>
        <v>#N/A</v>
      </c>
      <c r="U178" s="48" t="e">
        <f t="shared" si="85"/>
        <v>#N/A</v>
      </c>
      <c r="V178" s="48" t="e">
        <f t="shared" si="85"/>
        <v>#N/A</v>
      </c>
      <c r="W178" s="48" t="e">
        <f t="shared" si="85"/>
        <v>#N/A</v>
      </c>
      <c r="X178" s="48" t="e">
        <f t="shared" si="85"/>
        <v>#N/A</v>
      </c>
      <c r="Y178" s="48" t="e">
        <f t="shared" si="85"/>
        <v>#N/A</v>
      </c>
      <c r="Z178" s="48" t="e">
        <f t="shared" si="85"/>
        <v>#N/A</v>
      </c>
      <c r="AA178" s="48" t="e">
        <f t="shared" si="85"/>
        <v>#N/A</v>
      </c>
      <c r="AB178" s="48" t="e">
        <f t="shared" si="85"/>
        <v>#N/A</v>
      </c>
      <c r="AC178" s="48" t="e">
        <f t="shared" si="85"/>
        <v>#N/A</v>
      </c>
      <c r="AD178" s="48" t="e">
        <f t="shared" si="85"/>
        <v>#N/A</v>
      </c>
      <c r="AE178" s="48" t="e">
        <f t="shared" si="85"/>
        <v>#N/A</v>
      </c>
      <c r="AF178" s="48" t="e">
        <f t="shared" si="85"/>
        <v>#N/A</v>
      </c>
      <c r="AG178" s="48" t="e">
        <f t="shared" si="85"/>
        <v>#N/A</v>
      </c>
      <c r="AH178" s="48" t="e">
        <f t="shared" si="85"/>
        <v>#N/A</v>
      </c>
      <c r="AI178" s="48" t="e">
        <f t="shared" si="85"/>
        <v>#N/A</v>
      </c>
      <c r="AJ178" s="48" t="e">
        <f t="shared" si="85"/>
        <v>#N/A</v>
      </c>
      <c r="AK178" s="48" t="e">
        <f t="shared" si="85"/>
        <v>#N/A</v>
      </c>
      <c r="AL178" s="48" t="e">
        <f t="shared" si="85"/>
        <v>#N/A</v>
      </c>
      <c r="AM178" s="48" t="e">
        <f t="shared" si="85"/>
        <v>#N/A</v>
      </c>
      <c r="AN178" s="48" t="e">
        <f t="shared" si="85"/>
        <v>#N/A</v>
      </c>
      <c r="AO178" s="48" t="e">
        <f t="shared" si="85"/>
        <v>#N/A</v>
      </c>
      <c r="AP178" s="48" t="e">
        <f t="shared" si="85"/>
        <v>#N/A</v>
      </c>
      <c r="AQ178" s="48" t="e">
        <f t="shared" si="85"/>
        <v>#N/A</v>
      </c>
      <c r="AR178" s="48" t="e">
        <f t="shared" si="85"/>
        <v>#N/A</v>
      </c>
      <c r="AS178" s="48" t="e">
        <f t="shared" si="85"/>
        <v>#N/A</v>
      </c>
      <c r="AT178" s="48" t="e">
        <f t="shared" si="85"/>
        <v>#N/A</v>
      </c>
      <c r="AU178" s="48" t="e">
        <f t="shared" si="85"/>
        <v>#N/A</v>
      </c>
      <c r="AV178" s="48" t="e">
        <f t="shared" si="85"/>
        <v>#N/A</v>
      </c>
      <c r="AW178" s="48" t="e">
        <f t="shared" si="85"/>
        <v>#N/A</v>
      </c>
      <c r="AX178" s="48" t="e">
        <f t="shared" si="85"/>
        <v>#N/A</v>
      </c>
      <c r="AY178" s="48" t="e">
        <f t="shared" si="85"/>
        <v>#N/A</v>
      </c>
      <c r="AZ178" s="48" t="e">
        <f t="shared" si="85"/>
        <v>#N/A</v>
      </c>
      <c r="BA178" s="48" t="e">
        <f t="shared" si="85"/>
        <v>#N/A</v>
      </c>
      <c r="BB178" s="48" t="e">
        <f t="shared" si="85"/>
        <v>#N/A</v>
      </c>
      <c r="BC178" s="48" t="e">
        <f t="shared" si="85"/>
        <v>#N/A</v>
      </c>
      <c r="BD178" s="48" t="e">
        <f t="shared" si="85"/>
        <v>#N/A</v>
      </c>
      <c r="BE178" s="83" t="e">
        <f t="shared" si="85"/>
        <v>#N/A</v>
      </c>
      <c r="BF178" s="4" t="s">
        <v>132</v>
      </c>
    </row>
    <row r="179" spans="1:58" s="4" customFormat="1" ht="18" hidden="1" customHeight="1">
      <c r="A179" s="36"/>
      <c r="B179" s="439" t="s">
        <v>33</v>
      </c>
      <c r="C179" s="440"/>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49999999999999"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49999999999999"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49999999999999"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49999999999999"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49999999999999"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49999999999999"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49999999999999" hidden="1" customHeight="1" thickBot="1">
      <c r="A189" s="37" t="s">
        <v>101</v>
      </c>
      <c r="B189" s="38"/>
      <c r="C189" s="38"/>
      <c r="D189" s="38"/>
      <c r="E189" s="166" t="e">
        <f>LOOKUP(10^10,D15:BE15)</f>
        <v>#N/A</v>
      </c>
      <c r="F189" s="166"/>
      <c r="G189" s="38" t="s">
        <v>100</v>
      </c>
      <c r="H189" s="166"/>
      <c r="I189" s="166" t="e">
        <f>LOOKUP(10^10,D12:BE12)</f>
        <v>#N/A</v>
      </c>
      <c r="J189" s="6"/>
      <c r="K189" s="6"/>
      <c r="L189" s="6"/>
      <c r="M189" s="608" t="s">
        <v>4</v>
      </c>
      <c r="N189" s="609"/>
      <c r="O189" s="609"/>
      <c r="P189" s="610"/>
      <c r="Q189" s="84" t="e">
        <f>E192-E193</f>
        <v>#N/A</v>
      </c>
      <c r="R189" s="611" t="e">
        <f>IF(Q189&gt;=1.9,"甘口", IF(Q189&gt;=1.1,"やや甘口", IF(Q189&gt;=0.3,"やや辛口","辛口")))</f>
        <v>#N/A</v>
      </c>
      <c r="S189" s="612"/>
      <c r="T189" s="606" t="e">
        <f>IF(Q189-#REF!&gt;0.8,"目標よりも甘口",IF(Q189-#REF!&gt;0.4,"目標よりもやや甘口",IF(Q189-#REF!&lt;-0.8,"目標よりも辛口",IF(Q189-#REF!&lt;-0.4,"目標よりもやや辛口", "概ね目標どおり"))))</f>
        <v>#N/A</v>
      </c>
      <c r="U189" s="606"/>
      <c r="V189" s="607"/>
      <c r="W189" s="608" t="s">
        <v>140</v>
      </c>
      <c r="X189" s="609"/>
      <c r="Y189" s="609"/>
      <c r="Z189" s="610"/>
      <c r="AA189" s="84" t="e">
        <f>E191/E193</f>
        <v>#N/A</v>
      </c>
      <c r="AB189" s="611" t="e">
        <f>IF(AA189="","",IF(AA189&lt;1,"冷やに適する傾向",IF(AA189&gt;1,"燗に適する傾向","－")))</f>
        <v>#N/A</v>
      </c>
      <c r="AC189" s="612"/>
      <c r="AD189" s="606" t="e">
        <f>IF(AA189-#REF!&gt;0.5,"目標よりも燗に適する",IF(AA189-#REF!&lt;-0.5,"目標よりも冷やに適する",""))</f>
        <v>#N/A</v>
      </c>
      <c r="AE189" s="606"/>
      <c r="AF189" s="607"/>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49999999999999" hidden="1" customHeight="1" thickBot="1">
      <c r="A190" s="37" t="s">
        <v>37</v>
      </c>
      <c r="B190" s="38"/>
      <c r="C190" s="38"/>
      <c r="D190" s="38"/>
      <c r="E190" s="166" t="e">
        <f>LOOKUP(10^10,S16:BE16)</f>
        <v>#N/A</v>
      </c>
      <c r="F190" s="166"/>
      <c r="G190" s="38" t="s">
        <v>99</v>
      </c>
      <c r="H190" s="166"/>
      <c r="I190" s="166" t="e">
        <f>LOOKUP(10^10,D35:BE35)</f>
        <v>#N/A</v>
      </c>
      <c r="J190" s="6"/>
      <c r="K190" s="6"/>
      <c r="L190" s="6"/>
      <c r="M190" s="608" t="s">
        <v>139</v>
      </c>
      <c r="N190" s="609"/>
      <c r="O190" s="609"/>
      <c r="P190" s="610"/>
      <c r="Q190" s="84" t="e">
        <f>(E193+E191+E192)*E190/10</f>
        <v>#N/A</v>
      </c>
      <c r="R190" s="611" t="e">
        <f>IF(Q190&gt;8,"濃醇", IF(Q190&gt;6.5,"やや濃醇", IF(Q190&gt;5,"やや軽快","軽快")))</f>
        <v>#N/A</v>
      </c>
      <c r="S190" s="612"/>
      <c r="T190" s="606" t="e">
        <f>IF(Q190-#REF!&gt;1.5,"目標よりも濃醇",IF(Q190-#REF!&gt;0.75,"目標よりもやや濃醇",IF(Q190-#REF!&lt;-1.5,"目標よりも軽快",IF(Q190-#REF!&lt;-0.75,"目標よりもやや軽快", "概ね目標どおり"))))</f>
        <v>#N/A</v>
      </c>
      <c r="U190" s="606"/>
      <c r="V190" s="607"/>
      <c r="W190" s="608" t="s">
        <v>141</v>
      </c>
      <c r="X190" s="609"/>
      <c r="Y190" s="609"/>
      <c r="Z190" s="610"/>
      <c r="AA190" s="84" t="e">
        <f>E192/E193</f>
        <v>#N/A</v>
      </c>
      <c r="AB190" s="611" t="e">
        <f>IF(AA190="","",IF(AA190&lt;1,"燗に適する傾向",IF(AA190&gt;1,"冷やに適する傾向","－")))</f>
        <v>#N/A</v>
      </c>
      <c r="AC190" s="612"/>
      <c r="AD190" s="606" t="e">
        <f>IF(AA190-#REF!&gt;0.5,"目標よりも冷やに適する",IF(AA190-#REF!&lt;-0.5,"目標よりも燗に適する",""))</f>
        <v>#N/A</v>
      </c>
      <c r="AE190" s="606"/>
      <c r="AF190" s="607"/>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49999999999999" hidden="1" customHeight="1" thickBot="1">
      <c r="A191" s="37" t="s">
        <v>38</v>
      </c>
      <c r="B191" s="38"/>
      <c r="C191" s="38"/>
      <c r="D191" s="38"/>
      <c r="E191" s="166" t="e">
        <f>LOOKUP(10^10,S18:BE18)</f>
        <v>#N/A</v>
      </c>
      <c r="F191" s="166"/>
      <c r="G191" s="38" t="s">
        <v>98</v>
      </c>
      <c r="H191" s="166"/>
      <c r="I191" s="166" t="e">
        <f>LOOKUP(10^10,D36:BE36)</f>
        <v>#N/A</v>
      </c>
      <c r="J191" s="6"/>
      <c r="K191" s="6"/>
      <c r="L191" s="6"/>
      <c r="M191" s="608" t="s">
        <v>113</v>
      </c>
      <c r="N191" s="609"/>
      <c r="O191" s="609"/>
      <c r="P191" s="610"/>
      <c r="Q191" s="84" t="e">
        <f>(E191+E192-E193)/E193</f>
        <v>#N/A</v>
      </c>
      <c r="R191" s="611" t="e">
        <f>IF(Q191&gt;1.5,"やわらかい", IF(Q191&gt;1,"やややわらかい", IF(Q191&gt;0.5,"ややキレがある","キレがある")))</f>
        <v>#N/A</v>
      </c>
      <c r="S191" s="612"/>
      <c r="T191" s="606" t="e">
        <f>IF(Q191-#REF!&gt;0.5,"目標よりもやわらかい",IF(Q191-#REF!&gt;0.25,"目標よりもやややわらかい",IF(Q191-#REF!&lt;-0.5,"目標よりもキレがある",IF(Q191-#REF!&lt;-0.25,"目標よりもややキレがある", "概ね目標どおり"))))</f>
        <v>#N/A</v>
      </c>
      <c r="U191" s="606"/>
      <c r="V191" s="607"/>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49999999999999"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49999999999999"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49999999999999" hidden="1" customHeight="1" thickBot="1">
      <c r="A194" s="608" t="s">
        <v>57</v>
      </c>
      <c r="B194" s="609"/>
      <c r="C194" s="609"/>
      <c r="D194" s="610"/>
      <c r="E194" s="84" t="e">
        <f>LOOKUP(10^10,S133:BE133)</f>
        <v>#N/A</v>
      </c>
      <c r="F194" s="611" t="e">
        <f>IF(E194-#REF!&gt;2,"よく溶けている", IF(E194-#REF!&lt;-2,"あまり溶けていない","概ね目標通りに溶けている"))</f>
        <v>#N/A</v>
      </c>
      <c r="G194" s="614"/>
      <c r="H194" s="614"/>
      <c r="I194" s="615"/>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49999999999999"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483" t="s">
        <v>122</v>
      </c>
      <c r="B199" s="484"/>
      <c r="C199" s="485"/>
      <c r="D199" s="591" t="e">
        <f>IF(I117="",NA(),ROUND(1443/(1443+I117),4))</f>
        <v>#N/A</v>
      </c>
      <c r="E199" s="592"/>
      <c r="F199" s="593"/>
      <c r="G199" s="591" t="e">
        <f>IF(L117="",NA(),ROUND(1443/(1443+L117),4))</f>
        <v>#N/A</v>
      </c>
      <c r="H199" s="592"/>
      <c r="I199" s="593"/>
      <c r="J199" s="591" t="e">
        <f>IF(O117="",NA(),ROUND(1443/(1443+O117),4))</f>
        <v>#N/A</v>
      </c>
      <c r="K199" s="592"/>
      <c r="L199" s="593"/>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483" t="s">
        <v>123</v>
      </c>
      <c r="B200" s="484"/>
      <c r="C200" s="485"/>
      <c r="D200" s="591" t="e">
        <f>IF(I116="",NA(),IFERROR(I116*VLOOKUP(I116,'各種計算式等（配付時非表示）'!$E$3:$H$1003,3,TRUE)+VLOOKUP(I116,'各種計算式等（配付時非表示）'!$E$3:$H$1003,4,TRUE)+0.0000000001,"-"))</f>
        <v>#N/A</v>
      </c>
      <c r="E200" s="592"/>
      <c r="F200" s="593"/>
      <c r="G200" s="591" t="e">
        <f>IF(L116="",NA(),IFERROR(L116*VLOOKUP(L116,'各種計算式等（配付時非表示）'!$E$3:$H$1003,3,TRUE)+VLOOKUP(L116,'各種計算式等（配付時非表示）'!$E$3:$H$1003,4,TRUE)+0.0000000001,"-"))</f>
        <v>#N/A</v>
      </c>
      <c r="H200" s="592"/>
      <c r="I200" s="593"/>
      <c r="J200" s="591" t="e">
        <f>IF(O116="",NA(),IFERROR(O116*VLOOKUP(O116,'各種計算式等（配付時非表示）'!$E$3:$H$1003,3,TRUE)+VLOOKUP(O116,'各種計算式等（配付時非表示）'!$E$3:$H$1003,4,TRUE)+0.0000000001,"-"))</f>
        <v>#N/A</v>
      </c>
      <c r="K200" s="592"/>
      <c r="L200" s="593"/>
      <c r="AH200"/>
      <c r="AI200"/>
      <c r="AJ200"/>
      <c r="AK200"/>
      <c r="AL200" s="59"/>
      <c r="AM200"/>
      <c r="AN200"/>
      <c r="AO200"/>
      <c r="AP200"/>
      <c r="AQ200"/>
      <c r="AR200"/>
      <c r="AS200"/>
      <c r="AT200"/>
      <c r="AU200"/>
      <c r="AV200"/>
      <c r="AW200"/>
      <c r="AX200"/>
      <c r="BC200"/>
      <c r="BD200"/>
      <c r="BE200"/>
    </row>
    <row r="201" spans="1:57" ht="20.25" hidden="1" customHeight="1">
      <c r="A201" s="483" t="s">
        <v>3</v>
      </c>
      <c r="B201" s="484"/>
      <c r="C201" s="485"/>
      <c r="D201" s="603" t="str">
        <f>IFERROR(ROUNDDOWN((D199-D200)*260+0.21,1),"")</f>
        <v/>
      </c>
      <c r="E201" s="604"/>
      <c r="F201" s="605"/>
      <c r="G201" s="603" t="str">
        <f t="shared" ref="G201" si="86">IFERROR(ROUNDDOWN((G199-G200)*260+0.21,1),"")</f>
        <v/>
      </c>
      <c r="H201" s="604"/>
      <c r="I201" s="605"/>
      <c r="J201" s="603" t="str">
        <f t="shared" ref="J201" si="87">IFERROR(ROUNDDOWN((J199-J200)*260+0.21,1),"")</f>
        <v/>
      </c>
      <c r="K201" s="604"/>
      <c r="L201" s="605"/>
      <c r="AH201"/>
      <c r="AI201"/>
      <c r="AJ201"/>
      <c r="AK201"/>
      <c r="AL201" s="59"/>
      <c r="AM201"/>
      <c r="AN201"/>
      <c r="AO201"/>
      <c r="AP201"/>
      <c r="AQ201"/>
      <c r="AR201"/>
      <c r="AS201"/>
      <c r="AT201"/>
      <c r="AU201"/>
      <c r="AV201"/>
      <c r="AW201"/>
      <c r="AX201"/>
      <c r="BC201"/>
      <c r="BD201"/>
      <c r="BE201"/>
    </row>
    <row r="202" spans="1:57" ht="20.25" hidden="1" customHeight="1">
      <c r="A202" s="483" t="s">
        <v>146</v>
      </c>
      <c r="B202" s="484"/>
      <c r="C202" s="485"/>
      <c r="D202" s="600" t="e">
        <f>D201+I116*1.5848</f>
        <v>#VALUE!</v>
      </c>
      <c r="E202" s="601"/>
      <c r="F202" s="602"/>
      <c r="G202" s="600" t="e">
        <f>G201+L116*1.5848</f>
        <v>#VALUE!</v>
      </c>
      <c r="H202" s="601"/>
      <c r="I202" s="602"/>
      <c r="J202" s="600" t="e">
        <f>J201+O116*1.5848</f>
        <v>#VALUE!</v>
      </c>
      <c r="K202" s="601"/>
      <c r="L202" s="602"/>
      <c r="AH202"/>
      <c r="AI202"/>
      <c r="AJ202"/>
      <c r="AK202"/>
      <c r="AL202" s="59"/>
      <c r="AM202"/>
      <c r="AN202"/>
      <c r="AO202"/>
      <c r="AP202"/>
      <c r="AQ202"/>
      <c r="AR202"/>
      <c r="AS202"/>
      <c r="AT202"/>
      <c r="AU202"/>
      <c r="AV202"/>
      <c r="AW202"/>
      <c r="AX202"/>
      <c r="BC202"/>
      <c r="BD202"/>
      <c r="BE202"/>
    </row>
    <row r="203" spans="1:57" ht="20.25" hidden="1" customHeight="1">
      <c r="A203" s="483" t="s">
        <v>239</v>
      </c>
      <c r="B203" s="484"/>
      <c r="C203" s="485"/>
      <c r="D203" s="600" t="e">
        <f>ROUNDDOWN(D202,1)*$Y76</f>
        <v>#VALUE!</v>
      </c>
      <c r="E203" s="601"/>
      <c r="F203" s="602"/>
      <c r="G203" s="600" t="e">
        <f>ROUNDDOWN(G202,1)*$Y76</f>
        <v>#VALUE!</v>
      </c>
      <c r="H203" s="601"/>
      <c r="I203" s="602"/>
      <c r="J203" s="600" t="e">
        <f>ROUNDDOWN(J202,1)*$Y76</f>
        <v>#VALUE!</v>
      </c>
      <c r="K203" s="601"/>
      <c r="L203" s="602"/>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483" t="s">
        <v>122</v>
      </c>
      <c r="B206" s="484"/>
      <c r="C206" s="485"/>
      <c r="D206" s="591" t="e">
        <f>IF(Y117="",NA(),ROUND(1443/(1443+Y117),4))</f>
        <v>#N/A</v>
      </c>
      <c r="E206" s="592"/>
      <c r="F206" s="593"/>
      <c r="G206" s="591" t="e">
        <f t="shared" ref="G206" si="88">IF(AB117="",NA(),ROUND(1443/(1443+AB117),4))</f>
        <v>#N/A</v>
      </c>
      <c r="H206" s="592"/>
      <c r="I206" s="593"/>
      <c r="J206" s="591" t="e">
        <f t="shared" ref="J206" si="89">IF(AE117="",NA(),ROUND(1443/(1443+AE117),4))</f>
        <v>#N/A</v>
      </c>
      <c r="K206" s="592"/>
      <c r="L206" s="593"/>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483" t="s">
        <v>123</v>
      </c>
      <c r="B207" s="484"/>
      <c r="C207" s="485"/>
      <c r="D207" s="591" t="e">
        <f>IF(Y116="",NA(),IFERROR(Y116*VLOOKUP(Y116,'各種計算式等（配付時非表示）'!$E$3:$H$1003,3,TRUE)+VLOOKUP(Y116,'各種計算式等（配付時非表示）'!$E$3:$H$1003,4,TRUE)+0.0000000001,"-"))</f>
        <v>#N/A</v>
      </c>
      <c r="E207" s="592"/>
      <c r="F207" s="593"/>
      <c r="G207" s="591" t="e">
        <f>IF(AB116="",NA(),IFERROR(AB116*VLOOKUP(AB116,'各種計算式等（配付時非表示）'!$E$3:$H$1003,3,TRUE)+VLOOKUP(AB116,'各種計算式等（配付時非表示）'!$E$3:$H$1003,4,TRUE)+0.0000000001,"-"))</f>
        <v>#N/A</v>
      </c>
      <c r="H207" s="592"/>
      <c r="I207" s="593"/>
      <c r="J207" s="591" t="e">
        <f>IF(AE116="",NA(),IFERROR(AE116*VLOOKUP(AE116,'各種計算式等（配付時非表示）'!$E$3:$H$1003,3,TRUE)+VLOOKUP(AE116,'各種計算式等（配付時非表示）'!$E$3:$H$1003,4,TRUE)+0.0000000001,"-"))</f>
        <v>#N/A</v>
      </c>
      <c r="K207" s="592"/>
      <c r="L207" s="593"/>
      <c r="AH207"/>
      <c r="AI207"/>
      <c r="AJ207"/>
      <c r="AK207"/>
      <c r="AL207" s="59"/>
      <c r="AM207"/>
      <c r="AN207"/>
      <c r="AO207"/>
      <c r="AP207"/>
      <c r="AQ207"/>
      <c r="AR207"/>
      <c r="AS207"/>
      <c r="AT207"/>
      <c r="AU207"/>
      <c r="AV207"/>
      <c r="AW207"/>
      <c r="AX207"/>
      <c r="BC207"/>
      <c r="BD207"/>
      <c r="BE207"/>
    </row>
    <row r="208" spans="1:57" ht="20.25" hidden="1" customHeight="1">
      <c r="A208" s="483" t="s">
        <v>3</v>
      </c>
      <c r="B208" s="484"/>
      <c r="C208" s="485"/>
      <c r="D208" s="603" t="str">
        <f>IFERROR(ROUNDDOWN((D206-D207)*260+0.21,1),"")</f>
        <v/>
      </c>
      <c r="E208" s="604"/>
      <c r="F208" s="605"/>
      <c r="G208" s="603" t="str">
        <f>IFERROR(ROUNDDOWN((G206-G207)*260+0.21,1),"")</f>
        <v/>
      </c>
      <c r="H208" s="604"/>
      <c r="I208" s="605"/>
      <c r="J208" s="603" t="str">
        <f>IFERROR(ROUNDDOWN((J206-J207)*260+0.21,1),"")</f>
        <v/>
      </c>
      <c r="K208" s="604"/>
      <c r="L208" s="605"/>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5" hidden="1" customHeight="1" thickBot="1"/>
    <row r="212" spans="1:57" ht="14" hidden="1">
      <c r="A212" s="458" t="s">
        <v>60</v>
      </c>
      <c r="B212" s="459"/>
      <c r="C212" s="459"/>
      <c r="D212" s="400" t="s">
        <v>46</v>
      </c>
      <c r="E212" s="400" t="s">
        <v>11</v>
      </c>
      <c r="F212" s="400" t="s">
        <v>13</v>
      </c>
      <c r="G212" s="400" t="s">
        <v>47</v>
      </c>
      <c r="H212" s="400" t="s">
        <v>48</v>
      </c>
      <c r="I212" s="340" t="s">
        <v>51</v>
      </c>
      <c r="J212" s="341" t="s">
        <v>50</v>
      </c>
      <c r="K212" s="342"/>
      <c r="L212" s="458" t="s">
        <v>354</v>
      </c>
      <c r="M212" s="466"/>
      <c r="N212" s="466"/>
      <c r="O212" s="466"/>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 hidden="1">
      <c r="A213" s="434" t="s">
        <v>150</v>
      </c>
      <c r="B213" s="433"/>
      <c r="C213" s="433"/>
      <c r="D213" s="346" t="str">
        <f>D71</f>
        <v/>
      </c>
      <c r="E213" s="346" t="str">
        <f>G71</f>
        <v/>
      </c>
      <c r="F213" s="346" t="str">
        <f>J71</f>
        <v/>
      </c>
      <c r="G213" s="346" t="str">
        <f>M71</f>
        <v/>
      </c>
      <c r="H213" s="346" t="str">
        <f>P71</f>
        <v/>
      </c>
      <c r="I213" s="347"/>
      <c r="J213" s="348" t="str">
        <f>IF(SUM(D213:I213)=0,"",SUM(D213:I213))</f>
        <v/>
      </c>
      <c r="K213" s="342"/>
      <c r="L213" s="434" t="s">
        <v>355</v>
      </c>
      <c r="M213" s="433"/>
      <c r="N213" s="433"/>
      <c r="O213" s="433"/>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 hidden="1">
      <c r="A214" s="434" t="s">
        <v>92</v>
      </c>
      <c r="B214" s="433"/>
      <c r="C214" s="433"/>
      <c r="D214" s="346">
        <f>D72</f>
        <v>0</v>
      </c>
      <c r="E214" s="346">
        <f>G72</f>
        <v>0</v>
      </c>
      <c r="F214" s="346">
        <f>J72</f>
        <v>0</v>
      </c>
      <c r="G214" s="346">
        <f>M72</f>
        <v>0</v>
      </c>
      <c r="H214" s="346">
        <f>P72</f>
        <v>0</v>
      </c>
      <c r="I214" s="347"/>
      <c r="J214" s="348" t="str">
        <f>IF(SUM(D214:I214)=0,"",SUM(D214:I214))</f>
        <v/>
      </c>
      <c r="K214" s="350"/>
      <c r="L214" s="434" t="s">
        <v>356</v>
      </c>
      <c r="M214" s="433"/>
      <c r="N214" s="433"/>
      <c r="O214" s="433"/>
      <c r="P214" s="349"/>
      <c r="Q214" s="344"/>
      <c r="R214" s="390"/>
      <c r="S214" s="390"/>
      <c r="T214" s="390"/>
      <c r="U214" s="390"/>
      <c r="V214" s="390"/>
      <c r="W214" s="390"/>
      <c r="X214" s="390"/>
      <c r="Y214" s="467"/>
      <c r="Z214" s="467"/>
      <c r="AA214" s="467"/>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4.5" hidden="1" thickBot="1">
      <c r="A215" s="434" t="s">
        <v>49</v>
      </c>
      <c r="B215" s="433"/>
      <c r="C215" s="433"/>
      <c r="D215" s="346">
        <f>D73</f>
        <v>0</v>
      </c>
      <c r="E215" s="346">
        <f>G73</f>
        <v>0</v>
      </c>
      <c r="F215" s="346">
        <f>J73</f>
        <v>0</v>
      </c>
      <c r="G215" s="346">
        <f>M73</f>
        <v>0</v>
      </c>
      <c r="H215" s="346">
        <f>P73</f>
        <v>0</v>
      </c>
      <c r="I215" s="347"/>
      <c r="J215" s="348" t="str">
        <f>IF(SUM(D215:I215)=0,"",SUM(D215:I215))</f>
        <v/>
      </c>
      <c r="K215" s="350"/>
      <c r="L215" s="436" t="s">
        <v>357</v>
      </c>
      <c r="M215" s="437"/>
      <c r="N215" s="437"/>
      <c r="O215" s="437"/>
      <c r="P215" s="351"/>
      <c r="Q215" s="344"/>
      <c r="R215" s="390"/>
      <c r="S215" s="390"/>
      <c r="T215" s="390"/>
      <c r="U215" s="390"/>
      <c r="V215" s="390"/>
      <c r="W215" s="390"/>
      <c r="X215" s="390"/>
      <c r="Y215" s="467"/>
      <c r="Z215" s="467"/>
      <c r="AA215" s="467"/>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4.5" hidden="1" thickBot="1">
      <c r="A216" s="436" t="s">
        <v>149</v>
      </c>
      <c r="B216" s="437"/>
      <c r="C216" s="437"/>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467"/>
      <c r="Z216" s="467"/>
      <c r="AA216" s="467"/>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 hidden="1">
      <c r="A218" s="468" t="s">
        <v>14</v>
      </c>
      <c r="B218" s="469"/>
      <c r="C218" s="469"/>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 hidden="1">
      <c r="A219" s="444" t="s">
        <v>193</v>
      </c>
      <c r="B219" s="445"/>
      <c r="C219" s="445"/>
      <c r="D219" s="399"/>
      <c r="E219" s="357">
        <f t="shared" ref="E219:AQ219" si="90">S7</f>
        <v>0</v>
      </c>
      <c r="F219" s="357">
        <f t="shared" si="90"/>
        <v>0</v>
      </c>
      <c r="G219" s="357">
        <f t="shared" si="90"/>
        <v>0</v>
      </c>
      <c r="H219" s="357">
        <f t="shared" si="90"/>
        <v>0</v>
      </c>
      <c r="I219" s="357">
        <f t="shared" si="90"/>
        <v>0</v>
      </c>
      <c r="J219" s="357">
        <f t="shared" si="90"/>
        <v>0</v>
      </c>
      <c r="K219" s="357">
        <f t="shared" si="90"/>
        <v>0</v>
      </c>
      <c r="L219" s="357">
        <f t="shared" si="90"/>
        <v>0</v>
      </c>
      <c r="M219" s="357">
        <f t="shared" si="90"/>
        <v>0</v>
      </c>
      <c r="N219" s="357">
        <f t="shared" si="90"/>
        <v>0</v>
      </c>
      <c r="O219" s="357">
        <f t="shared" si="90"/>
        <v>0</v>
      </c>
      <c r="P219" s="357">
        <f t="shared" si="90"/>
        <v>0</v>
      </c>
      <c r="Q219" s="357">
        <f t="shared" si="90"/>
        <v>0</v>
      </c>
      <c r="R219" s="357">
        <f t="shared" si="90"/>
        <v>0</v>
      </c>
      <c r="S219" s="357">
        <f t="shared" si="90"/>
        <v>0</v>
      </c>
      <c r="T219" s="357">
        <f t="shared" si="90"/>
        <v>0</v>
      </c>
      <c r="U219" s="357">
        <f t="shared" si="90"/>
        <v>0</v>
      </c>
      <c r="V219" s="357">
        <f t="shared" si="90"/>
        <v>0</v>
      </c>
      <c r="W219" s="357">
        <f t="shared" si="90"/>
        <v>0</v>
      </c>
      <c r="X219" s="357">
        <f t="shared" si="90"/>
        <v>0</v>
      </c>
      <c r="Y219" s="357">
        <f t="shared" si="90"/>
        <v>0</v>
      </c>
      <c r="Z219" s="357">
        <f t="shared" si="90"/>
        <v>0</v>
      </c>
      <c r="AA219" s="357">
        <f t="shared" si="90"/>
        <v>0</v>
      </c>
      <c r="AB219" s="357">
        <f t="shared" si="90"/>
        <v>0</v>
      </c>
      <c r="AC219" s="357">
        <f t="shared" si="90"/>
        <v>0</v>
      </c>
      <c r="AD219" s="357">
        <f t="shared" si="90"/>
        <v>0</v>
      </c>
      <c r="AE219" s="357">
        <f t="shared" si="90"/>
        <v>0</v>
      </c>
      <c r="AF219" s="357">
        <f t="shared" si="90"/>
        <v>0</v>
      </c>
      <c r="AG219" s="357">
        <f t="shared" si="90"/>
        <v>0</v>
      </c>
      <c r="AH219" s="357">
        <f t="shared" si="90"/>
        <v>0</v>
      </c>
      <c r="AI219" s="357">
        <f t="shared" si="90"/>
        <v>0</v>
      </c>
      <c r="AJ219" s="357">
        <f t="shared" si="90"/>
        <v>0</v>
      </c>
      <c r="AK219" s="357">
        <f t="shared" si="90"/>
        <v>0</v>
      </c>
      <c r="AL219" s="357">
        <f t="shared" si="90"/>
        <v>0</v>
      </c>
      <c r="AM219" s="357">
        <f t="shared" si="90"/>
        <v>0</v>
      </c>
      <c r="AN219" s="357">
        <f t="shared" si="90"/>
        <v>0</v>
      </c>
      <c r="AO219" s="357">
        <f t="shared" si="90"/>
        <v>0</v>
      </c>
      <c r="AP219" s="357">
        <f t="shared" si="90"/>
        <v>0</v>
      </c>
      <c r="AQ219" s="357">
        <f t="shared" si="90"/>
        <v>0</v>
      </c>
      <c r="AR219" s="86"/>
    </row>
    <row r="220" spans="1:57" s="344" customFormat="1" ht="14" hidden="1">
      <c r="A220" s="441" t="s">
        <v>1</v>
      </c>
      <c r="B220" s="442"/>
      <c r="C220" s="443" t="s">
        <v>62</v>
      </c>
      <c r="D220" s="358"/>
      <c r="E220" s="359">
        <f t="shared" ref="E220:N222" si="91">S14</f>
        <v>0</v>
      </c>
      <c r="F220" s="359">
        <f t="shared" si="91"/>
        <v>0</v>
      </c>
      <c r="G220" s="359">
        <f t="shared" si="91"/>
        <v>0</v>
      </c>
      <c r="H220" s="359">
        <f t="shared" si="91"/>
        <v>0</v>
      </c>
      <c r="I220" s="359">
        <f t="shared" si="91"/>
        <v>0</v>
      </c>
      <c r="J220" s="359">
        <f t="shared" si="91"/>
        <v>0</v>
      </c>
      <c r="K220" s="359">
        <f t="shared" si="91"/>
        <v>0</v>
      </c>
      <c r="L220" s="359">
        <f t="shared" si="91"/>
        <v>0</v>
      </c>
      <c r="M220" s="359">
        <f t="shared" si="91"/>
        <v>0</v>
      </c>
      <c r="N220" s="359">
        <f t="shared" si="91"/>
        <v>0</v>
      </c>
      <c r="O220" s="359">
        <f t="shared" ref="O220:X222" si="92">AC14</f>
        <v>0</v>
      </c>
      <c r="P220" s="359">
        <f t="shared" si="92"/>
        <v>0</v>
      </c>
      <c r="Q220" s="359">
        <f t="shared" si="92"/>
        <v>0</v>
      </c>
      <c r="R220" s="359">
        <f t="shared" si="92"/>
        <v>0</v>
      </c>
      <c r="S220" s="359">
        <f t="shared" si="92"/>
        <v>0</v>
      </c>
      <c r="T220" s="359">
        <f t="shared" si="92"/>
        <v>0</v>
      </c>
      <c r="U220" s="359">
        <f t="shared" si="92"/>
        <v>0</v>
      </c>
      <c r="V220" s="359">
        <f t="shared" si="92"/>
        <v>0</v>
      </c>
      <c r="W220" s="359">
        <f t="shared" si="92"/>
        <v>0</v>
      </c>
      <c r="X220" s="359">
        <f t="shared" si="92"/>
        <v>0</v>
      </c>
      <c r="Y220" s="359">
        <f t="shared" ref="Y220:AH222" si="93">AM14</f>
        <v>0</v>
      </c>
      <c r="Z220" s="359">
        <f t="shared" si="93"/>
        <v>0</v>
      </c>
      <c r="AA220" s="359">
        <f t="shared" si="93"/>
        <v>0</v>
      </c>
      <c r="AB220" s="359">
        <f t="shared" si="93"/>
        <v>0</v>
      </c>
      <c r="AC220" s="359">
        <f t="shared" si="93"/>
        <v>0</v>
      </c>
      <c r="AD220" s="359">
        <f t="shared" si="93"/>
        <v>0</v>
      </c>
      <c r="AE220" s="359">
        <f t="shared" si="93"/>
        <v>0</v>
      </c>
      <c r="AF220" s="359">
        <f t="shared" si="93"/>
        <v>0</v>
      </c>
      <c r="AG220" s="359">
        <f t="shared" si="93"/>
        <v>0</v>
      </c>
      <c r="AH220" s="359">
        <f t="shared" si="93"/>
        <v>0</v>
      </c>
      <c r="AI220" s="359">
        <f t="shared" ref="AI220:AQ222" si="94">AW14</f>
        <v>0</v>
      </c>
      <c r="AJ220" s="359">
        <f t="shared" si="94"/>
        <v>0</v>
      </c>
      <c r="AK220" s="359">
        <f t="shared" si="94"/>
        <v>0</v>
      </c>
      <c r="AL220" s="359">
        <f t="shared" si="94"/>
        <v>0</v>
      </c>
      <c r="AM220" s="359">
        <f t="shared" si="94"/>
        <v>0</v>
      </c>
      <c r="AN220" s="359">
        <f t="shared" si="94"/>
        <v>0</v>
      </c>
      <c r="AO220" s="359">
        <f t="shared" si="94"/>
        <v>0</v>
      </c>
      <c r="AP220" s="359">
        <f t="shared" si="94"/>
        <v>0</v>
      </c>
      <c r="AQ220" s="359">
        <f t="shared" si="94"/>
        <v>0</v>
      </c>
      <c r="AR220" s="86"/>
    </row>
    <row r="221" spans="1:57" s="344" customFormat="1" ht="14" hidden="1">
      <c r="A221" s="441" t="s">
        <v>2</v>
      </c>
      <c r="B221" s="442"/>
      <c r="C221" s="443"/>
      <c r="D221" s="358"/>
      <c r="E221" s="359">
        <f t="shared" si="91"/>
        <v>0</v>
      </c>
      <c r="F221" s="359">
        <f t="shared" si="91"/>
        <v>0</v>
      </c>
      <c r="G221" s="359">
        <f t="shared" si="91"/>
        <v>0</v>
      </c>
      <c r="H221" s="359">
        <f t="shared" si="91"/>
        <v>0</v>
      </c>
      <c r="I221" s="359">
        <f t="shared" si="91"/>
        <v>0</v>
      </c>
      <c r="J221" s="359">
        <f t="shared" si="91"/>
        <v>0</v>
      </c>
      <c r="K221" s="359">
        <f t="shared" si="91"/>
        <v>0</v>
      </c>
      <c r="L221" s="359">
        <f t="shared" si="91"/>
        <v>0</v>
      </c>
      <c r="M221" s="359">
        <f t="shared" si="91"/>
        <v>0</v>
      </c>
      <c r="N221" s="359">
        <f t="shared" si="91"/>
        <v>0</v>
      </c>
      <c r="O221" s="359">
        <f t="shared" si="92"/>
        <v>0</v>
      </c>
      <c r="P221" s="359">
        <f t="shared" si="92"/>
        <v>0</v>
      </c>
      <c r="Q221" s="359">
        <f t="shared" si="92"/>
        <v>0</v>
      </c>
      <c r="R221" s="359">
        <f t="shared" si="92"/>
        <v>0</v>
      </c>
      <c r="S221" s="359">
        <f t="shared" si="92"/>
        <v>0</v>
      </c>
      <c r="T221" s="359">
        <f t="shared" si="92"/>
        <v>0</v>
      </c>
      <c r="U221" s="359">
        <f t="shared" si="92"/>
        <v>0</v>
      </c>
      <c r="V221" s="359">
        <f t="shared" si="92"/>
        <v>0</v>
      </c>
      <c r="W221" s="359">
        <f t="shared" si="92"/>
        <v>0</v>
      </c>
      <c r="X221" s="359">
        <f t="shared" si="92"/>
        <v>0</v>
      </c>
      <c r="Y221" s="359">
        <f t="shared" si="93"/>
        <v>0</v>
      </c>
      <c r="Z221" s="359">
        <f t="shared" si="93"/>
        <v>0</v>
      </c>
      <c r="AA221" s="359">
        <f t="shared" si="93"/>
        <v>0</v>
      </c>
      <c r="AB221" s="359">
        <f t="shared" si="93"/>
        <v>0</v>
      </c>
      <c r="AC221" s="359">
        <f t="shared" si="93"/>
        <v>0</v>
      </c>
      <c r="AD221" s="359">
        <f t="shared" si="93"/>
        <v>0</v>
      </c>
      <c r="AE221" s="359">
        <f t="shared" si="93"/>
        <v>0</v>
      </c>
      <c r="AF221" s="359">
        <f t="shared" si="93"/>
        <v>0</v>
      </c>
      <c r="AG221" s="359">
        <f t="shared" si="93"/>
        <v>0</v>
      </c>
      <c r="AH221" s="359">
        <f t="shared" si="93"/>
        <v>0</v>
      </c>
      <c r="AI221" s="359">
        <f t="shared" si="94"/>
        <v>0</v>
      </c>
      <c r="AJ221" s="359">
        <f t="shared" si="94"/>
        <v>0</v>
      </c>
      <c r="AK221" s="359">
        <f t="shared" si="94"/>
        <v>0</v>
      </c>
      <c r="AL221" s="359">
        <f t="shared" si="94"/>
        <v>0</v>
      </c>
      <c r="AM221" s="359">
        <f t="shared" si="94"/>
        <v>0</v>
      </c>
      <c r="AN221" s="359">
        <f t="shared" si="94"/>
        <v>0</v>
      </c>
      <c r="AO221" s="359">
        <f t="shared" si="94"/>
        <v>0</v>
      </c>
      <c r="AP221" s="359">
        <f t="shared" si="94"/>
        <v>0</v>
      </c>
      <c r="AQ221" s="359">
        <f t="shared" si="94"/>
        <v>0</v>
      </c>
      <c r="AR221" s="86"/>
    </row>
    <row r="222" spans="1:57" s="344" customFormat="1" ht="14" hidden="1">
      <c r="A222" s="444" t="s">
        <v>247</v>
      </c>
      <c r="B222" s="445"/>
      <c r="C222" s="445"/>
      <c r="D222" s="360"/>
      <c r="E222" s="359">
        <f t="shared" si="91"/>
        <v>0</v>
      </c>
      <c r="F222" s="359">
        <f t="shared" si="91"/>
        <v>0</v>
      </c>
      <c r="G222" s="359">
        <f t="shared" si="91"/>
        <v>0</v>
      </c>
      <c r="H222" s="359">
        <f t="shared" si="91"/>
        <v>0</v>
      </c>
      <c r="I222" s="359">
        <f t="shared" si="91"/>
        <v>0</v>
      </c>
      <c r="J222" s="359">
        <f t="shared" si="91"/>
        <v>0</v>
      </c>
      <c r="K222" s="359">
        <f t="shared" si="91"/>
        <v>0</v>
      </c>
      <c r="L222" s="359">
        <f t="shared" si="91"/>
        <v>0</v>
      </c>
      <c r="M222" s="359">
        <f t="shared" si="91"/>
        <v>0</v>
      </c>
      <c r="N222" s="359">
        <f t="shared" si="91"/>
        <v>0</v>
      </c>
      <c r="O222" s="359">
        <f t="shared" si="92"/>
        <v>0</v>
      </c>
      <c r="P222" s="359">
        <f t="shared" si="92"/>
        <v>0</v>
      </c>
      <c r="Q222" s="359">
        <f t="shared" si="92"/>
        <v>0</v>
      </c>
      <c r="R222" s="359">
        <f t="shared" si="92"/>
        <v>0</v>
      </c>
      <c r="S222" s="359">
        <f t="shared" si="92"/>
        <v>0</v>
      </c>
      <c r="T222" s="359">
        <f t="shared" si="92"/>
        <v>0</v>
      </c>
      <c r="U222" s="359">
        <f t="shared" si="92"/>
        <v>0</v>
      </c>
      <c r="V222" s="359">
        <f t="shared" si="92"/>
        <v>0</v>
      </c>
      <c r="W222" s="359">
        <f t="shared" si="92"/>
        <v>0</v>
      </c>
      <c r="X222" s="359">
        <f t="shared" si="92"/>
        <v>0</v>
      </c>
      <c r="Y222" s="359">
        <f t="shared" si="93"/>
        <v>0</v>
      </c>
      <c r="Z222" s="359">
        <f t="shared" si="93"/>
        <v>0</v>
      </c>
      <c r="AA222" s="359">
        <f t="shared" si="93"/>
        <v>0</v>
      </c>
      <c r="AB222" s="359">
        <f t="shared" si="93"/>
        <v>0</v>
      </c>
      <c r="AC222" s="359">
        <f t="shared" si="93"/>
        <v>0</v>
      </c>
      <c r="AD222" s="359">
        <f t="shared" si="93"/>
        <v>0</v>
      </c>
      <c r="AE222" s="359">
        <f t="shared" si="93"/>
        <v>0</v>
      </c>
      <c r="AF222" s="359">
        <f t="shared" si="93"/>
        <v>0</v>
      </c>
      <c r="AG222" s="359">
        <f t="shared" si="93"/>
        <v>0</v>
      </c>
      <c r="AH222" s="359">
        <f t="shared" si="93"/>
        <v>0</v>
      </c>
      <c r="AI222" s="359">
        <f t="shared" si="94"/>
        <v>0</v>
      </c>
      <c r="AJ222" s="359">
        <f t="shared" si="94"/>
        <v>0</v>
      </c>
      <c r="AK222" s="359">
        <f t="shared" si="94"/>
        <v>0</v>
      </c>
      <c r="AL222" s="359">
        <f t="shared" si="94"/>
        <v>0</v>
      </c>
      <c r="AM222" s="359">
        <f t="shared" si="94"/>
        <v>0</v>
      </c>
      <c r="AN222" s="359">
        <f t="shared" si="94"/>
        <v>0</v>
      </c>
      <c r="AO222" s="359">
        <f t="shared" si="94"/>
        <v>0</v>
      </c>
      <c r="AP222" s="359">
        <f t="shared" si="94"/>
        <v>0</v>
      </c>
      <c r="AQ222" s="359">
        <f t="shared" si="94"/>
        <v>0</v>
      </c>
      <c r="AR222" s="86"/>
    </row>
    <row r="223" spans="1:57" s="344" customFormat="1" ht="14" hidden="1">
      <c r="A223" s="444" t="s">
        <v>359</v>
      </c>
      <c r="B223" s="445"/>
      <c r="C223" s="445"/>
      <c r="D223" s="361"/>
      <c r="E223" s="359" t="str">
        <f t="shared" ref="E223:AQ226" ca="1" si="95">IFERROR(E240,"")</f>
        <v/>
      </c>
      <c r="F223" s="359" t="str">
        <f t="shared" ca="1" si="95"/>
        <v/>
      </c>
      <c r="G223" s="359" t="str">
        <f t="shared" ca="1" si="95"/>
        <v/>
      </c>
      <c r="H223" s="359" t="str">
        <f t="shared" ca="1" si="95"/>
        <v/>
      </c>
      <c r="I223" s="359" t="str">
        <f t="shared" ca="1" si="95"/>
        <v/>
      </c>
      <c r="J223" s="359" t="str">
        <f t="shared" ca="1" si="95"/>
        <v/>
      </c>
      <c r="K223" s="359" t="str">
        <f t="shared" ca="1" si="95"/>
        <v/>
      </c>
      <c r="L223" s="359" t="str">
        <f t="shared" ca="1" si="95"/>
        <v/>
      </c>
      <c r="M223" s="359" t="str">
        <f t="shared" ca="1" si="95"/>
        <v/>
      </c>
      <c r="N223" s="359" t="str">
        <f t="shared" ca="1" si="95"/>
        <v/>
      </c>
      <c r="O223" s="359" t="str">
        <f t="shared" ca="1" si="95"/>
        <v/>
      </c>
      <c r="P223" s="359" t="str">
        <f t="shared" ca="1" si="95"/>
        <v/>
      </c>
      <c r="Q223" s="359" t="str">
        <f t="shared" ca="1" si="95"/>
        <v/>
      </c>
      <c r="R223" s="359" t="str">
        <f t="shared" ca="1" si="95"/>
        <v/>
      </c>
      <c r="S223" s="359" t="str">
        <f t="shared" ca="1" si="95"/>
        <v/>
      </c>
      <c r="T223" s="359" t="str">
        <f t="shared" ca="1" si="95"/>
        <v/>
      </c>
      <c r="U223" s="359" t="str">
        <f t="shared" ca="1" si="95"/>
        <v/>
      </c>
      <c r="V223" s="359" t="str">
        <f t="shared" ca="1" si="95"/>
        <v/>
      </c>
      <c r="W223" s="359" t="str">
        <f t="shared" ca="1" si="95"/>
        <v/>
      </c>
      <c r="X223" s="359" t="str">
        <f t="shared" ca="1" si="95"/>
        <v/>
      </c>
      <c r="Y223" s="359" t="str">
        <f t="shared" ca="1" si="95"/>
        <v/>
      </c>
      <c r="Z223" s="359" t="str">
        <f t="shared" ca="1" si="95"/>
        <v/>
      </c>
      <c r="AA223" s="359" t="str">
        <f t="shared" ca="1" si="95"/>
        <v/>
      </c>
      <c r="AB223" s="359" t="str">
        <f t="shared" ca="1" si="95"/>
        <v/>
      </c>
      <c r="AC223" s="359" t="str">
        <f t="shared" ca="1" si="95"/>
        <v/>
      </c>
      <c r="AD223" s="359" t="str">
        <f t="shared" ca="1" si="95"/>
        <v/>
      </c>
      <c r="AE223" s="359" t="str">
        <f t="shared" ca="1" si="95"/>
        <v/>
      </c>
      <c r="AF223" s="359" t="str">
        <f t="shared" ca="1" si="95"/>
        <v/>
      </c>
      <c r="AG223" s="359" t="str">
        <f t="shared" ca="1" si="95"/>
        <v/>
      </c>
      <c r="AH223" s="359" t="str">
        <f t="shared" ca="1" si="95"/>
        <v/>
      </c>
      <c r="AI223" s="359" t="str">
        <f t="shared" ca="1" si="95"/>
        <v/>
      </c>
      <c r="AJ223" s="359" t="str">
        <f t="shared" ca="1" si="95"/>
        <v/>
      </c>
      <c r="AK223" s="359" t="str">
        <f t="shared" ca="1" si="95"/>
        <v/>
      </c>
      <c r="AL223" s="359" t="str">
        <f t="shared" ca="1" si="95"/>
        <v/>
      </c>
      <c r="AM223" s="359" t="str">
        <f t="shared" ca="1" si="95"/>
        <v/>
      </c>
      <c r="AN223" s="359" t="str">
        <f t="shared" ca="1" si="95"/>
        <v/>
      </c>
      <c r="AO223" s="359" t="str">
        <f t="shared" ca="1" si="95"/>
        <v/>
      </c>
      <c r="AP223" s="359" t="str">
        <f t="shared" ca="1" si="95"/>
        <v/>
      </c>
      <c r="AQ223" s="362" t="str">
        <f t="shared" ca="1" si="95"/>
        <v/>
      </c>
      <c r="AR223" s="86"/>
    </row>
    <row r="224" spans="1:57" s="344" customFormat="1" ht="14.25" hidden="1" customHeight="1">
      <c r="A224" s="444" t="s">
        <v>358</v>
      </c>
      <c r="B224" s="445"/>
      <c r="C224" s="445"/>
      <c r="D224" s="361"/>
      <c r="E224" s="359" t="str">
        <f t="shared" si="95"/>
        <v/>
      </c>
      <c r="F224" s="359" t="str">
        <f t="shared" si="95"/>
        <v/>
      </c>
      <c r="G224" s="359" t="str">
        <f t="shared" si="95"/>
        <v/>
      </c>
      <c r="H224" s="359" t="str">
        <f t="shared" si="95"/>
        <v/>
      </c>
      <c r="I224" s="359" t="str">
        <f t="shared" si="95"/>
        <v/>
      </c>
      <c r="J224" s="359" t="str">
        <f t="shared" si="95"/>
        <v/>
      </c>
      <c r="K224" s="359" t="str">
        <f t="shared" si="95"/>
        <v/>
      </c>
      <c r="L224" s="359" t="str">
        <f t="shared" si="95"/>
        <v/>
      </c>
      <c r="M224" s="359" t="str">
        <f t="shared" si="95"/>
        <v/>
      </c>
      <c r="N224" s="359" t="str">
        <f t="shared" si="95"/>
        <v/>
      </c>
      <c r="O224" s="359" t="str">
        <f t="shared" si="95"/>
        <v/>
      </c>
      <c r="P224" s="359" t="str">
        <f t="shared" si="95"/>
        <v/>
      </c>
      <c r="Q224" s="359" t="str">
        <f t="shared" si="95"/>
        <v/>
      </c>
      <c r="R224" s="359" t="str">
        <f t="shared" si="95"/>
        <v/>
      </c>
      <c r="S224" s="359" t="str">
        <f t="shared" si="95"/>
        <v/>
      </c>
      <c r="T224" s="359" t="str">
        <f t="shared" si="95"/>
        <v/>
      </c>
      <c r="U224" s="359" t="str">
        <f t="shared" si="95"/>
        <v/>
      </c>
      <c r="V224" s="359" t="str">
        <f t="shared" si="95"/>
        <v/>
      </c>
      <c r="W224" s="359" t="str">
        <f t="shared" si="95"/>
        <v/>
      </c>
      <c r="X224" s="359" t="str">
        <f t="shared" si="95"/>
        <v/>
      </c>
      <c r="Y224" s="359" t="str">
        <f t="shared" si="95"/>
        <v/>
      </c>
      <c r="Z224" s="359" t="str">
        <f t="shared" si="95"/>
        <v/>
      </c>
      <c r="AA224" s="359" t="str">
        <f t="shared" si="95"/>
        <v/>
      </c>
      <c r="AB224" s="359" t="str">
        <f t="shared" si="95"/>
        <v/>
      </c>
      <c r="AC224" s="359" t="str">
        <f t="shared" si="95"/>
        <v/>
      </c>
      <c r="AD224" s="359" t="str">
        <f t="shared" si="95"/>
        <v/>
      </c>
      <c r="AE224" s="359" t="str">
        <f t="shared" si="95"/>
        <v/>
      </c>
      <c r="AF224" s="359" t="str">
        <f t="shared" si="95"/>
        <v/>
      </c>
      <c r="AG224" s="359" t="str">
        <f t="shared" si="95"/>
        <v/>
      </c>
      <c r="AH224" s="359" t="str">
        <f t="shared" si="95"/>
        <v/>
      </c>
      <c r="AI224" s="359" t="str">
        <f t="shared" si="95"/>
        <v/>
      </c>
      <c r="AJ224" s="359" t="str">
        <f t="shared" si="95"/>
        <v/>
      </c>
      <c r="AK224" s="359" t="str">
        <f t="shared" si="95"/>
        <v/>
      </c>
      <c r="AL224" s="359" t="str">
        <f t="shared" si="95"/>
        <v/>
      </c>
      <c r="AM224" s="359" t="str">
        <f t="shared" si="95"/>
        <v/>
      </c>
      <c r="AN224" s="359" t="str">
        <f t="shared" si="95"/>
        <v/>
      </c>
      <c r="AO224" s="359" t="str">
        <f t="shared" si="95"/>
        <v/>
      </c>
      <c r="AP224" s="359" t="str">
        <f t="shared" si="95"/>
        <v/>
      </c>
      <c r="AQ224" s="362" t="str">
        <f t="shared" si="95"/>
        <v/>
      </c>
      <c r="AR224" s="86"/>
    </row>
    <row r="225" spans="1:57" s="344" customFormat="1" ht="14" hidden="1">
      <c r="A225" s="444" t="s">
        <v>388</v>
      </c>
      <c r="B225" s="445"/>
      <c r="C225" s="445"/>
      <c r="D225" s="361"/>
      <c r="E225" s="359" t="str">
        <f t="shared" si="95"/>
        <v/>
      </c>
      <c r="F225" s="359" t="str">
        <f t="shared" si="95"/>
        <v/>
      </c>
      <c r="G225" s="359" t="str">
        <f t="shared" si="95"/>
        <v/>
      </c>
      <c r="H225" s="359" t="str">
        <f t="shared" si="95"/>
        <v/>
      </c>
      <c r="I225" s="359" t="str">
        <f t="shared" si="95"/>
        <v/>
      </c>
      <c r="J225" s="359" t="str">
        <f t="shared" si="95"/>
        <v/>
      </c>
      <c r="K225" s="359" t="str">
        <f t="shared" si="95"/>
        <v/>
      </c>
      <c r="L225" s="359" t="str">
        <f t="shared" si="95"/>
        <v/>
      </c>
      <c r="M225" s="359" t="str">
        <f t="shared" si="95"/>
        <v/>
      </c>
      <c r="N225" s="359" t="str">
        <f t="shared" si="95"/>
        <v/>
      </c>
      <c r="O225" s="359" t="str">
        <f t="shared" si="95"/>
        <v/>
      </c>
      <c r="P225" s="359" t="str">
        <f t="shared" si="95"/>
        <v/>
      </c>
      <c r="Q225" s="359" t="str">
        <f t="shared" si="95"/>
        <v/>
      </c>
      <c r="R225" s="359" t="str">
        <f t="shared" si="95"/>
        <v/>
      </c>
      <c r="S225" s="359" t="str">
        <f t="shared" si="95"/>
        <v/>
      </c>
      <c r="T225" s="359" t="str">
        <f t="shared" si="95"/>
        <v/>
      </c>
      <c r="U225" s="359" t="str">
        <f t="shared" si="95"/>
        <v/>
      </c>
      <c r="V225" s="359" t="str">
        <f t="shared" si="95"/>
        <v/>
      </c>
      <c r="W225" s="359" t="str">
        <f t="shared" si="95"/>
        <v/>
      </c>
      <c r="X225" s="359" t="str">
        <f t="shared" si="95"/>
        <v/>
      </c>
      <c r="Y225" s="359" t="str">
        <f t="shared" si="95"/>
        <v/>
      </c>
      <c r="Z225" s="359" t="str">
        <f t="shared" si="95"/>
        <v/>
      </c>
      <c r="AA225" s="359" t="str">
        <f t="shared" si="95"/>
        <v/>
      </c>
      <c r="AB225" s="359" t="str">
        <f t="shared" si="95"/>
        <v/>
      </c>
      <c r="AC225" s="359" t="str">
        <f t="shared" si="95"/>
        <v/>
      </c>
      <c r="AD225" s="359" t="str">
        <f t="shared" si="95"/>
        <v/>
      </c>
      <c r="AE225" s="359" t="str">
        <f t="shared" si="95"/>
        <v/>
      </c>
      <c r="AF225" s="359" t="str">
        <f t="shared" si="95"/>
        <v/>
      </c>
      <c r="AG225" s="359" t="str">
        <f t="shared" si="95"/>
        <v/>
      </c>
      <c r="AH225" s="359" t="str">
        <f t="shared" si="95"/>
        <v/>
      </c>
      <c r="AI225" s="359" t="str">
        <f t="shared" si="95"/>
        <v/>
      </c>
      <c r="AJ225" s="359" t="str">
        <f t="shared" si="95"/>
        <v/>
      </c>
      <c r="AK225" s="359" t="str">
        <f t="shared" si="95"/>
        <v/>
      </c>
      <c r="AL225" s="359" t="str">
        <f t="shared" si="95"/>
        <v/>
      </c>
      <c r="AM225" s="359" t="str">
        <f t="shared" si="95"/>
        <v/>
      </c>
      <c r="AN225" s="359" t="str">
        <f t="shared" si="95"/>
        <v/>
      </c>
      <c r="AO225" s="359" t="str">
        <f t="shared" si="95"/>
        <v/>
      </c>
      <c r="AP225" s="359" t="str">
        <f t="shared" si="95"/>
        <v/>
      </c>
      <c r="AQ225" s="362" t="str">
        <f t="shared" si="95"/>
        <v/>
      </c>
      <c r="AR225" s="363"/>
    </row>
    <row r="226" spans="1:57" s="344" customFormat="1" ht="14" hidden="1">
      <c r="A226" s="446" t="s">
        <v>389</v>
      </c>
      <c r="B226" s="447"/>
      <c r="C226" s="447"/>
      <c r="D226" s="364"/>
      <c r="E226" s="359" t="str">
        <f t="shared" si="95"/>
        <v/>
      </c>
      <c r="F226" s="359" t="str">
        <f t="shared" si="95"/>
        <v/>
      </c>
      <c r="G226" s="359" t="str">
        <f t="shared" si="95"/>
        <v/>
      </c>
      <c r="H226" s="359" t="str">
        <f t="shared" si="95"/>
        <v/>
      </c>
      <c r="I226" s="359" t="str">
        <f t="shared" si="95"/>
        <v/>
      </c>
      <c r="J226" s="359" t="str">
        <f t="shared" si="95"/>
        <v/>
      </c>
      <c r="K226" s="359" t="str">
        <f t="shared" si="95"/>
        <v/>
      </c>
      <c r="L226" s="359" t="str">
        <f t="shared" si="95"/>
        <v/>
      </c>
      <c r="M226" s="359" t="str">
        <f t="shared" si="95"/>
        <v/>
      </c>
      <c r="N226" s="359" t="str">
        <f t="shared" si="95"/>
        <v/>
      </c>
      <c r="O226" s="359" t="str">
        <f t="shared" si="95"/>
        <v/>
      </c>
      <c r="P226" s="359" t="str">
        <f t="shared" si="95"/>
        <v/>
      </c>
      <c r="Q226" s="359" t="str">
        <f t="shared" si="95"/>
        <v/>
      </c>
      <c r="R226" s="359" t="str">
        <f t="shared" si="95"/>
        <v/>
      </c>
      <c r="S226" s="359" t="str">
        <f t="shared" si="95"/>
        <v/>
      </c>
      <c r="T226" s="359" t="str">
        <f t="shared" si="95"/>
        <v/>
      </c>
      <c r="U226" s="359" t="str">
        <f t="shared" si="95"/>
        <v/>
      </c>
      <c r="V226" s="359" t="str">
        <f t="shared" si="95"/>
        <v/>
      </c>
      <c r="W226" s="359" t="str">
        <f t="shared" si="95"/>
        <v/>
      </c>
      <c r="X226" s="359" t="str">
        <f t="shared" si="95"/>
        <v/>
      </c>
      <c r="Y226" s="359" t="str">
        <f t="shared" si="95"/>
        <v/>
      </c>
      <c r="Z226" s="359" t="str">
        <f t="shared" si="95"/>
        <v/>
      </c>
      <c r="AA226" s="359" t="str">
        <f t="shared" si="95"/>
        <v/>
      </c>
      <c r="AB226" s="359" t="str">
        <f t="shared" si="95"/>
        <v/>
      </c>
      <c r="AC226" s="359" t="str">
        <f t="shared" si="95"/>
        <v/>
      </c>
      <c r="AD226" s="359" t="str">
        <f t="shared" si="95"/>
        <v/>
      </c>
      <c r="AE226" s="359" t="str">
        <f t="shared" si="95"/>
        <v/>
      </c>
      <c r="AF226" s="359" t="str">
        <f t="shared" si="95"/>
        <v/>
      </c>
      <c r="AG226" s="359" t="str">
        <f t="shared" si="95"/>
        <v/>
      </c>
      <c r="AH226" s="359" t="str">
        <f t="shared" si="95"/>
        <v/>
      </c>
      <c r="AI226" s="359" t="str">
        <f t="shared" si="95"/>
        <v/>
      </c>
      <c r="AJ226" s="359" t="str">
        <f t="shared" si="95"/>
        <v/>
      </c>
      <c r="AK226" s="359" t="str">
        <f t="shared" si="95"/>
        <v/>
      </c>
      <c r="AL226" s="359" t="str">
        <f t="shared" si="95"/>
        <v/>
      </c>
      <c r="AM226" s="359" t="str">
        <f t="shared" si="95"/>
        <v/>
      </c>
      <c r="AN226" s="359" t="str">
        <f t="shared" si="95"/>
        <v/>
      </c>
      <c r="AO226" s="359" t="str">
        <f t="shared" si="95"/>
        <v/>
      </c>
      <c r="AP226" s="359" t="str">
        <f t="shared" si="95"/>
        <v/>
      </c>
      <c r="AQ226" s="362" t="str">
        <f t="shared" si="95"/>
        <v/>
      </c>
      <c r="AR226" s="363"/>
    </row>
    <row r="227" spans="1:57" s="344" customFormat="1" ht="14" hidden="1">
      <c r="A227" s="444" t="s">
        <v>360</v>
      </c>
      <c r="B227" s="445"/>
      <c r="C227" s="445"/>
      <c r="D227" s="399"/>
      <c r="E227" s="365">
        <f t="shared" ref="E227:AQ227" si="96">IF(E219="",0,E219)</f>
        <v>0</v>
      </c>
      <c r="F227" s="365">
        <f t="shared" si="96"/>
        <v>0</v>
      </c>
      <c r="G227" s="365">
        <f t="shared" si="96"/>
        <v>0</v>
      </c>
      <c r="H227" s="365">
        <f t="shared" si="96"/>
        <v>0</v>
      </c>
      <c r="I227" s="365">
        <f t="shared" si="96"/>
        <v>0</v>
      </c>
      <c r="J227" s="365">
        <f t="shared" si="96"/>
        <v>0</v>
      </c>
      <c r="K227" s="365">
        <f t="shared" si="96"/>
        <v>0</v>
      </c>
      <c r="L227" s="365">
        <f t="shared" si="96"/>
        <v>0</v>
      </c>
      <c r="M227" s="365">
        <f t="shared" si="96"/>
        <v>0</v>
      </c>
      <c r="N227" s="365">
        <f t="shared" si="96"/>
        <v>0</v>
      </c>
      <c r="O227" s="365">
        <f t="shared" si="96"/>
        <v>0</v>
      </c>
      <c r="P227" s="365">
        <f t="shared" si="96"/>
        <v>0</v>
      </c>
      <c r="Q227" s="365">
        <f t="shared" si="96"/>
        <v>0</v>
      </c>
      <c r="R227" s="365">
        <f t="shared" si="96"/>
        <v>0</v>
      </c>
      <c r="S227" s="365">
        <f t="shared" si="96"/>
        <v>0</v>
      </c>
      <c r="T227" s="365">
        <f t="shared" si="96"/>
        <v>0</v>
      </c>
      <c r="U227" s="365">
        <f t="shared" si="96"/>
        <v>0</v>
      </c>
      <c r="V227" s="365">
        <f t="shared" si="96"/>
        <v>0</v>
      </c>
      <c r="W227" s="365">
        <f t="shared" si="96"/>
        <v>0</v>
      </c>
      <c r="X227" s="365">
        <f t="shared" si="96"/>
        <v>0</v>
      </c>
      <c r="Y227" s="365">
        <f t="shared" si="96"/>
        <v>0</v>
      </c>
      <c r="Z227" s="365">
        <f t="shared" si="96"/>
        <v>0</v>
      </c>
      <c r="AA227" s="365">
        <f t="shared" si="96"/>
        <v>0</v>
      </c>
      <c r="AB227" s="365">
        <f t="shared" si="96"/>
        <v>0</v>
      </c>
      <c r="AC227" s="365">
        <f t="shared" si="96"/>
        <v>0</v>
      </c>
      <c r="AD227" s="365">
        <f t="shared" si="96"/>
        <v>0</v>
      </c>
      <c r="AE227" s="365">
        <f t="shared" si="96"/>
        <v>0</v>
      </c>
      <c r="AF227" s="365">
        <f t="shared" si="96"/>
        <v>0</v>
      </c>
      <c r="AG227" s="365">
        <f t="shared" si="96"/>
        <v>0</v>
      </c>
      <c r="AH227" s="365">
        <f t="shared" si="96"/>
        <v>0</v>
      </c>
      <c r="AI227" s="365">
        <f t="shared" si="96"/>
        <v>0</v>
      </c>
      <c r="AJ227" s="365">
        <f t="shared" si="96"/>
        <v>0</v>
      </c>
      <c r="AK227" s="365">
        <f t="shared" si="96"/>
        <v>0</v>
      </c>
      <c r="AL227" s="365">
        <f t="shared" si="96"/>
        <v>0</v>
      </c>
      <c r="AM227" s="365">
        <f t="shared" si="96"/>
        <v>0</v>
      </c>
      <c r="AN227" s="365">
        <f t="shared" si="96"/>
        <v>0</v>
      </c>
      <c r="AO227" s="365">
        <f t="shared" si="96"/>
        <v>0</v>
      </c>
      <c r="AP227" s="365">
        <f t="shared" si="96"/>
        <v>0</v>
      </c>
      <c r="AQ227" s="366">
        <f t="shared" si="96"/>
        <v>0</v>
      </c>
      <c r="AR227" s="86"/>
    </row>
    <row r="228" spans="1:57" s="344" customFormat="1" ht="14" hidden="1">
      <c r="A228" s="448" t="s">
        <v>361</v>
      </c>
      <c r="B228" s="449"/>
      <c r="C228" s="450"/>
      <c r="D228" s="367">
        <f>SUM(D216:G216)</f>
        <v>0</v>
      </c>
      <c r="E228" s="368">
        <f t="shared" ref="E228:AQ228" si="97">D228+D227</f>
        <v>0</v>
      </c>
      <c r="F228" s="368">
        <f t="shared" si="97"/>
        <v>0</v>
      </c>
      <c r="G228" s="368">
        <f t="shared" si="97"/>
        <v>0</v>
      </c>
      <c r="H228" s="368">
        <f t="shared" si="97"/>
        <v>0</v>
      </c>
      <c r="I228" s="368">
        <f t="shared" si="97"/>
        <v>0</v>
      </c>
      <c r="J228" s="368">
        <f t="shared" si="97"/>
        <v>0</v>
      </c>
      <c r="K228" s="368">
        <f t="shared" si="97"/>
        <v>0</v>
      </c>
      <c r="L228" s="368">
        <f t="shared" si="97"/>
        <v>0</v>
      </c>
      <c r="M228" s="368">
        <f t="shared" si="97"/>
        <v>0</v>
      </c>
      <c r="N228" s="368">
        <f t="shared" si="97"/>
        <v>0</v>
      </c>
      <c r="O228" s="368">
        <f t="shared" si="97"/>
        <v>0</v>
      </c>
      <c r="P228" s="368">
        <f t="shared" si="97"/>
        <v>0</v>
      </c>
      <c r="Q228" s="368">
        <f t="shared" si="97"/>
        <v>0</v>
      </c>
      <c r="R228" s="368">
        <f t="shared" si="97"/>
        <v>0</v>
      </c>
      <c r="S228" s="368">
        <f t="shared" si="97"/>
        <v>0</v>
      </c>
      <c r="T228" s="368">
        <f t="shared" si="97"/>
        <v>0</v>
      </c>
      <c r="U228" s="368">
        <f t="shared" si="97"/>
        <v>0</v>
      </c>
      <c r="V228" s="368">
        <f t="shared" si="97"/>
        <v>0</v>
      </c>
      <c r="W228" s="368">
        <f t="shared" si="97"/>
        <v>0</v>
      </c>
      <c r="X228" s="368">
        <f t="shared" si="97"/>
        <v>0</v>
      </c>
      <c r="Y228" s="368">
        <f t="shared" si="97"/>
        <v>0</v>
      </c>
      <c r="Z228" s="368">
        <f t="shared" si="97"/>
        <v>0</v>
      </c>
      <c r="AA228" s="368">
        <f t="shared" si="97"/>
        <v>0</v>
      </c>
      <c r="AB228" s="368">
        <f t="shared" si="97"/>
        <v>0</v>
      </c>
      <c r="AC228" s="368">
        <f t="shared" si="97"/>
        <v>0</v>
      </c>
      <c r="AD228" s="368">
        <f t="shared" si="97"/>
        <v>0</v>
      </c>
      <c r="AE228" s="368">
        <f t="shared" si="97"/>
        <v>0</v>
      </c>
      <c r="AF228" s="368">
        <f t="shared" si="97"/>
        <v>0</v>
      </c>
      <c r="AG228" s="368">
        <f t="shared" si="97"/>
        <v>0</v>
      </c>
      <c r="AH228" s="368">
        <f t="shared" si="97"/>
        <v>0</v>
      </c>
      <c r="AI228" s="368">
        <f t="shared" si="97"/>
        <v>0</v>
      </c>
      <c r="AJ228" s="368">
        <f t="shared" si="97"/>
        <v>0</v>
      </c>
      <c r="AK228" s="368">
        <f t="shared" si="97"/>
        <v>0</v>
      </c>
      <c r="AL228" s="368">
        <f t="shared" si="97"/>
        <v>0</v>
      </c>
      <c r="AM228" s="368">
        <f t="shared" si="97"/>
        <v>0</v>
      </c>
      <c r="AN228" s="368">
        <f t="shared" si="97"/>
        <v>0</v>
      </c>
      <c r="AO228" s="368">
        <f t="shared" si="97"/>
        <v>0</v>
      </c>
      <c r="AP228" s="368">
        <f t="shared" si="97"/>
        <v>0</v>
      </c>
      <c r="AQ228" s="369">
        <f t="shared" si="97"/>
        <v>0</v>
      </c>
      <c r="AR228"/>
    </row>
    <row r="229" spans="1:57" s="344" customFormat="1" ht="14" hidden="1">
      <c r="A229" s="448" t="s">
        <v>362</v>
      </c>
      <c r="B229" s="449"/>
      <c r="C229" s="450"/>
      <c r="D229" s="370" t="e">
        <f t="shared" ref="D229:AQ229" si="98">(D228)/SUM($D$5:$G$5)*100</f>
        <v>#DIV/0!</v>
      </c>
      <c r="E229" s="370" t="e">
        <f t="shared" si="98"/>
        <v>#DIV/0!</v>
      </c>
      <c r="F229" s="370" t="e">
        <f t="shared" si="98"/>
        <v>#DIV/0!</v>
      </c>
      <c r="G229" s="370" t="e">
        <f t="shared" si="98"/>
        <v>#DIV/0!</v>
      </c>
      <c r="H229" s="370" t="e">
        <f t="shared" si="98"/>
        <v>#DIV/0!</v>
      </c>
      <c r="I229" s="370" t="e">
        <f t="shared" si="98"/>
        <v>#DIV/0!</v>
      </c>
      <c r="J229" s="370" t="e">
        <f t="shared" si="98"/>
        <v>#DIV/0!</v>
      </c>
      <c r="K229" s="370" t="e">
        <f t="shared" si="98"/>
        <v>#DIV/0!</v>
      </c>
      <c r="L229" s="370" t="e">
        <f t="shared" si="98"/>
        <v>#DIV/0!</v>
      </c>
      <c r="M229" s="370" t="e">
        <f t="shared" si="98"/>
        <v>#DIV/0!</v>
      </c>
      <c r="N229" s="370" t="e">
        <f t="shared" si="98"/>
        <v>#DIV/0!</v>
      </c>
      <c r="O229" s="370" t="e">
        <f t="shared" si="98"/>
        <v>#DIV/0!</v>
      </c>
      <c r="P229" s="370" t="e">
        <f t="shared" si="98"/>
        <v>#DIV/0!</v>
      </c>
      <c r="Q229" s="370" t="e">
        <f t="shared" si="98"/>
        <v>#DIV/0!</v>
      </c>
      <c r="R229" s="370" t="e">
        <f t="shared" si="98"/>
        <v>#DIV/0!</v>
      </c>
      <c r="S229" s="370" t="e">
        <f t="shared" si="98"/>
        <v>#DIV/0!</v>
      </c>
      <c r="T229" s="370" t="e">
        <f t="shared" si="98"/>
        <v>#DIV/0!</v>
      </c>
      <c r="U229" s="370" t="e">
        <f t="shared" si="98"/>
        <v>#DIV/0!</v>
      </c>
      <c r="V229" s="370" t="e">
        <f t="shared" si="98"/>
        <v>#DIV/0!</v>
      </c>
      <c r="W229" s="370" t="e">
        <f t="shared" si="98"/>
        <v>#DIV/0!</v>
      </c>
      <c r="X229" s="370" t="e">
        <f t="shared" si="98"/>
        <v>#DIV/0!</v>
      </c>
      <c r="Y229" s="370" t="e">
        <f t="shared" si="98"/>
        <v>#DIV/0!</v>
      </c>
      <c r="Z229" s="370" t="e">
        <f t="shared" si="98"/>
        <v>#DIV/0!</v>
      </c>
      <c r="AA229" s="370" t="e">
        <f t="shared" si="98"/>
        <v>#DIV/0!</v>
      </c>
      <c r="AB229" s="370" t="e">
        <f t="shared" si="98"/>
        <v>#DIV/0!</v>
      </c>
      <c r="AC229" s="370" t="e">
        <f t="shared" si="98"/>
        <v>#DIV/0!</v>
      </c>
      <c r="AD229" s="370" t="e">
        <f t="shared" si="98"/>
        <v>#DIV/0!</v>
      </c>
      <c r="AE229" s="370" t="e">
        <f t="shared" si="98"/>
        <v>#DIV/0!</v>
      </c>
      <c r="AF229" s="370" t="e">
        <f t="shared" si="98"/>
        <v>#DIV/0!</v>
      </c>
      <c r="AG229" s="370" t="e">
        <f t="shared" si="98"/>
        <v>#DIV/0!</v>
      </c>
      <c r="AH229" s="370" t="e">
        <f t="shared" si="98"/>
        <v>#DIV/0!</v>
      </c>
      <c r="AI229" s="370" t="e">
        <f t="shared" si="98"/>
        <v>#DIV/0!</v>
      </c>
      <c r="AJ229" s="370" t="e">
        <f t="shared" si="98"/>
        <v>#DIV/0!</v>
      </c>
      <c r="AK229" s="370" t="e">
        <f t="shared" si="98"/>
        <v>#DIV/0!</v>
      </c>
      <c r="AL229" s="370" t="e">
        <f t="shared" si="98"/>
        <v>#DIV/0!</v>
      </c>
      <c r="AM229" s="370" t="e">
        <f t="shared" si="98"/>
        <v>#DIV/0!</v>
      </c>
      <c r="AN229" s="370" t="e">
        <f t="shared" si="98"/>
        <v>#DIV/0!</v>
      </c>
      <c r="AO229" s="370" t="e">
        <f t="shared" si="98"/>
        <v>#DIV/0!</v>
      </c>
      <c r="AP229" s="370" t="e">
        <f t="shared" si="98"/>
        <v>#DIV/0!</v>
      </c>
      <c r="AQ229" s="371" t="e">
        <f t="shared" si="98"/>
        <v>#DIV/0!</v>
      </c>
      <c r="AR229"/>
    </row>
    <row r="230" spans="1:57" s="344" customFormat="1" ht="14.5" hidden="1" thickBot="1">
      <c r="A230" s="451" t="s">
        <v>362</v>
      </c>
      <c r="B230" s="452"/>
      <c r="C230" s="453"/>
      <c r="D230" s="372" t="str">
        <f t="shared" ref="D230:AQ230" si="99">IFERROR(D229,"")</f>
        <v/>
      </c>
      <c r="E230" s="373" t="str">
        <f t="shared" si="99"/>
        <v/>
      </c>
      <c r="F230" s="373" t="str">
        <f t="shared" si="99"/>
        <v/>
      </c>
      <c r="G230" s="373" t="str">
        <f t="shared" si="99"/>
        <v/>
      </c>
      <c r="H230" s="373" t="str">
        <f t="shared" si="99"/>
        <v/>
      </c>
      <c r="I230" s="373" t="str">
        <f t="shared" si="99"/>
        <v/>
      </c>
      <c r="J230" s="373" t="str">
        <f t="shared" si="99"/>
        <v/>
      </c>
      <c r="K230" s="373" t="str">
        <f t="shared" si="99"/>
        <v/>
      </c>
      <c r="L230" s="373" t="str">
        <f t="shared" si="99"/>
        <v/>
      </c>
      <c r="M230" s="373" t="str">
        <f t="shared" si="99"/>
        <v/>
      </c>
      <c r="N230" s="373" t="str">
        <f t="shared" si="99"/>
        <v/>
      </c>
      <c r="O230" s="373" t="str">
        <f t="shared" si="99"/>
        <v/>
      </c>
      <c r="P230" s="373" t="str">
        <f t="shared" si="99"/>
        <v/>
      </c>
      <c r="Q230" s="373" t="str">
        <f t="shared" si="99"/>
        <v/>
      </c>
      <c r="R230" s="373" t="str">
        <f t="shared" si="99"/>
        <v/>
      </c>
      <c r="S230" s="373" t="str">
        <f t="shared" si="99"/>
        <v/>
      </c>
      <c r="T230" s="373" t="str">
        <f t="shared" si="99"/>
        <v/>
      </c>
      <c r="U230" s="373" t="str">
        <f t="shared" si="99"/>
        <v/>
      </c>
      <c r="V230" s="373" t="str">
        <f t="shared" si="99"/>
        <v/>
      </c>
      <c r="W230" s="373" t="str">
        <f t="shared" si="99"/>
        <v/>
      </c>
      <c r="X230" s="373" t="str">
        <f t="shared" si="99"/>
        <v/>
      </c>
      <c r="Y230" s="373" t="str">
        <f t="shared" si="99"/>
        <v/>
      </c>
      <c r="Z230" s="373" t="str">
        <f t="shared" si="99"/>
        <v/>
      </c>
      <c r="AA230" s="373" t="str">
        <f t="shared" si="99"/>
        <v/>
      </c>
      <c r="AB230" s="373" t="str">
        <f t="shared" si="99"/>
        <v/>
      </c>
      <c r="AC230" s="373" t="str">
        <f t="shared" si="99"/>
        <v/>
      </c>
      <c r="AD230" s="373" t="str">
        <f t="shared" si="99"/>
        <v/>
      </c>
      <c r="AE230" s="373" t="str">
        <f t="shared" si="99"/>
        <v/>
      </c>
      <c r="AF230" s="373" t="str">
        <f t="shared" si="99"/>
        <v/>
      </c>
      <c r="AG230" s="373" t="str">
        <f t="shared" si="99"/>
        <v/>
      </c>
      <c r="AH230" s="373" t="str">
        <f t="shared" si="99"/>
        <v/>
      </c>
      <c r="AI230" s="373" t="str">
        <f t="shared" si="99"/>
        <v/>
      </c>
      <c r="AJ230" s="373" t="str">
        <f t="shared" si="99"/>
        <v/>
      </c>
      <c r="AK230" s="373" t="str">
        <f t="shared" si="99"/>
        <v/>
      </c>
      <c r="AL230" s="373" t="str">
        <f t="shared" si="99"/>
        <v/>
      </c>
      <c r="AM230" s="373" t="str">
        <f t="shared" si="99"/>
        <v/>
      </c>
      <c r="AN230" s="373" t="str">
        <f t="shared" si="99"/>
        <v/>
      </c>
      <c r="AO230" s="373" t="str">
        <f t="shared" si="99"/>
        <v/>
      </c>
      <c r="AP230" s="373" t="str">
        <f t="shared" si="99"/>
        <v/>
      </c>
      <c r="AQ230" s="374" t="str">
        <f t="shared" si="99"/>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 hidden="1"/>
    <row r="233" spans="1:57" s="344" customFormat="1" ht="14" hidden="1">
      <c r="A233" s="454" t="s">
        <v>41</v>
      </c>
      <c r="B233" s="454"/>
      <c r="C233" s="455"/>
      <c r="E233" s="375" t="e">
        <f t="shared" ref="E233:AQ233" si="100">IF(S163="",NA(),S163*(-10))</f>
        <v>#N/A</v>
      </c>
      <c r="F233" s="375" t="e">
        <f t="shared" si="100"/>
        <v>#N/A</v>
      </c>
      <c r="G233" s="375" t="e">
        <f t="shared" si="100"/>
        <v>#N/A</v>
      </c>
      <c r="H233" s="375" t="e">
        <f t="shared" si="100"/>
        <v>#N/A</v>
      </c>
      <c r="I233" s="375" t="e">
        <f t="shared" si="100"/>
        <v>#N/A</v>
      </c>
      <c r="J233" s="375" t="e">
        <f t="shared" si="100"/>
        <v>#N/A</v>
      </c>
      <c r="K233" s="375" t="e">
        <f t="shared" si="100"/>
        <v>#N/A</v>
      </c>
      <c r="L233" s="375" t="e">
        <f t="shared" si="100"/>
        <v>#N/A</v>
      </c>
      <c r="M233" s="375" t="e">
        <f t="shared" si="100"/>
        <v>#N/A</v>
      </c>
      <c r="N233" s="375" t="e">
        <f t="shared" si="100"/>
        <v>#N/A</v>
      </c>
      <c r="O233" s="375" t="e">
        <f t="shared" si="100"/>
        <v>#N/A</v>
      </c>
      <c r="P233" s="375" t="e">
        <f t="shared" si="100"/>
        <v>#N/A</v>
      </c>
      <c r="Q233" s="375" t="e">
        <f t="shared" si="100"/>
        <v>#N/A</v>
      </c>
      <c r="R233" s="375" t="e">
        <f t="shared" si="100"/>
        <v>#N/A</v>
      </c>
      <c r="S233" s="375" t="e">
        <f t="shared" si="100"/>
        <v>#N/A</v>
      </c>
      <c r="T233" s="375" t="e">
        <f t="shared" si="100"/>
        <v>#N/A</v>
      </c>
      <c r="U233" s="375" t="e">
        <f t="shared" si="100"/>
        <v>#N/A</v>
      </c>
      <c r="V233" s="375" t="e">
        <f t="shared" si="100"/>
        <v>#N/A</v>
      </c>
      <c r="W233" s="375" t="e">
        <f t="shared" si="100"/>
        <v>#N/A</v>
      </c>
      <c r="X233" s="375" t="e">
        <f t="shared" si="100"/>
        <v>#N/A</v>
      </c>
      <c r="Y233" s="375" t="e">
        <f t="shared" si="100"/>
        <v>#N/A</v>
      </c>
      <c r="Z233" s="375" t="e">
        <f t="shared" si="100"/>
        <v>#N/A</v>
      </c>
      <c r="AA233" s="375" t="e">
        <f t="shared" si="100"/>
        <v>#N/A</v>
      </c>
      <c r="AB233" s="375" t="e">
        <f t="shared" si="100"/>
        <v>#N/A</v>
      </c>
      <c r="AC233" s="375" t="e">
        <f t="shared" si="100"/>
        <v>#N/A</v>
      </c>
      <c r="AD233" s="375" t="e">
        <f t="shared" si="100"/>
        <v>#N/A</v>
      </c>
      <c r="AE233" s="375" t="e">
        <f t="shared" si="100"/>
        <v>#N/A</v>
      </c>
      <c r="AF233" s="375" t="e">
        <f t="shared" si="100"/>
        <v>#N/A</v>
      </c>
      <c r="AG233" s="375" t="e">
        <f t="shared" si="100"/>
        <v>#N/A</v>
      </c>
      <c r="AH233" s="375" t="e">
        <f t="shared" si="100"/>
        <v>#N/A</v>
      </c>
      <c r="AI233" s="375" t="e">
        <f t="shared" si="100"/>
        <v>#N/A</v>
      </c>
      <c r="AJ233" s="375" t="e">
        <f t="shared" si="100"/>
        <v>#N/A</v>
      </c>
      <c r="AK233" s="375" t="e">
        <f t="shared" si="100"/>
        <v>#N/A</v>
      </c>
      <c r="AL233" s="375" t="e">
        <f t="shared" si="100"/>
        <v>#N/A</v>
      </c>
      <c r="AM233" s="375" t="e">
        <f t="shared" si="100"/>
        <v>#N/A</v>
      </c>
      <c r="AN233" s="375" t="e">
        <f t="shared" si="100"/>
        <v>#N/A</v>
      </c>
      <c r="AO233" s="375" t="e">
        <f t="shared" si="100"/>
        <v>#N/A</v>
      </c>
      <c r="AP233" s="375" t="e">
        <f t="shared" si="100"/>
        <v>#N/A</v>
      </c>
      <c r="AQ233" s="375" t="e">
        <f t="shared" si="100"/>
        <v>#N/A</v>
      </c>
    </row>
    <row r="234" spans="1:57" s="344" customFormat="1" ht="14" hidden="1">
      <c r="A234" s="376"/>
      <c r="B234" s="433" t="s">
        <v>32</v>
      </c>
      <c r="C234" s="435"/>
      <c r="E234" s="377" t="e">
        <f t="shared" ref="E234:AQ234" si="101">IF(S163="",NA(),ROUND(1443/(1443+E233),4))</f>
        <v>#N/A</v>
      </c>
      <c r="F234" s="377" t="e">
        <f t="shared" si="101"/>
        <v>#N/A</v>
      </c>
      <c r="G234" s="377" t="e">
        <f t="shared" si="101"/>
        <v>#N/A</v>
      </c>
      <c r="H234" s="377" t="e">
        <f t="shared" si="101"/>
        <v>#N/A</v>
      </c>
      <c r="I234" s="377" t="e">
        <f t="shared" si="101"/>
        <v>#N/A</v>
      </c>
      <c r="J234" s="377" t="e">
        <f t="shared" si="101"/>
        <v>#N/A</v>
      </c>
      <c r="K234" s="377" t="e">
        <f t="shared" si="101"/>
        <v>#N/A</v>
      </c>
      <c r="L234" s="377" t="e">
        <f t="shared" si="101"/>
        <v>#N/A</v>
      </c>
      <c r="M234" s="377" t="e">
        <f t="shared" si="101"/>
        <v>#N/A</v>
      </c>
      <c r="N234" s="377" t="e">
        <f t="shared" si="101"/>
        <v>#N/A</v>
      </c>
      <c r="O234" s="377" t="e">
        <f t="shared" si="101"/>
        <v>#N/A</v>
      </c>
      <c r="P234" s="377" t="e">
        <f t="shared" si="101"/>
        <v>#N/A</v>
      </c>
      <c r="Q234" s="377" t="e">
        <f t="shared" si="101"/>
        <v>#N/A</v>
      </c>
      <c r="R234" s="377" t="e">
        <f t="shared" si="101"/>
        <v>#N/A</v>
      </c>
      <c r="S234" s="377" t="e">
        <f t="shared" si="101"/>
        <v>#N/A</v>
      </c>
      <c r="T234" s="377" t="e">
        <f t="shared" si="101"/>
        <v>#N/A</v>
      </c>
      <c r="U234" s="377" t="e">
        <f t="shared" si="101"/>
        <v>#N/A</v>
      </c>
      <c r="V234" s="377" t="e">
        <f t="shared" si="101"/>
        <v>#N/A</v>
      </c>
      <c r="W234" s="377" t="e">
        <f t="shared" si="101"/>
        <v>#N/A</v>
      </c>
      <c r="X234" s="377" t="e">
        <f t="shared" si="101"/>
        <v>#N/A</v>
      </c>
      <c r="Y234" s="377" t="e">
        <f t="shared" si="101"/>
        <v>#N/A</v>
      </c>
      <c r="Z234" s="377" t="e">
        <f t="shared" si="101"/>
        <v>#N/A</v>
      </c>
      <c r="AA234" s="377" t="e">
        <f t="shared" si="101"/>
        <v>#N/A</v>
      </c>
      <c r="AB234" s="377" t="e">
        <f t="shared" si="101"/>
        <v>#N/A</v>
      </c>
      <c r="AC234" s="377" t="e">
        <f t="shared" si="101"/>
        <v>#N/A</v>
      </c>
      <c r="AD234" s="377" t="e">
        <f t="shared" si="101"/>
        <v>#N/A</v>
      </c>
      <c r="AE234" s="377" t="e">
        <f t="shared" si="101"/>
        <v>#N/A</v>
      </c>
      <c r="AF234" s="377" t="e">
        <f t="shared" si="101"/>
        <v>#N/A</v>
      </c>
      <c r="AG234" s="377" t="e">
        <f t="shared" si="101"/>
        <v>#N/A</v>
      </c>
      <c r="AH234" s="377" t="e">
        <f t="shared" si="101"/>
        <v>#N/A</v>
      </c>
      <c r="AI234" s="377" t="e">
        <f t="shared" si="101"/>
        <v>#N/A</v>
      </c>
      <c r="AJ234" s="377" t="e">
        <f t="shared" si="101"/>
        <v>#N/A</v>
      </c>
      <c r="AK234" s="377" t="e">
        <f t="shared" si="101"/>
        <v>#N/A</v>
      </c>
      <c r="AL234" s="377" t="e">
        <f t="shared" si="101"/>
        <v>#N/A</v>
      </c>
      <c r="AM234" s="377" t="e">
        <f t="shared" si="101"/>
        <v>#N/A</v>
      </c>
      <c r="AN234" s="377" t="e">
        <f t="shared" si="101"/>
        <v>#N/A</v>
      </c>
      <c r="AO234" s="377" t="e">
        <f t="shared" si="101"/>
        <v>#N/A</v>
      </c>
      <c r="AP234" s="377" t="e">
        <f t="shared" si="101"/>
        <v>#N/A</v>
      </c>
      <c r="AQ234" s="377" t="e">
        <f t="shared" si="101"/>
        <v>#N/A</v>
      </c>
    </row>
    <row r="235" spans="1:57" s="344" customFormat="1" ht="14" hidden="1">
      <c r="A235" s="376"/>
      <c r="B235" s="433" t="s">
        <v>33</v>
      </c>
      <c r="C235" s="435"/>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 hidden="1">
      <c r="A236" s="433" t="s">
        <v>3</v>
      </c>
      <c r="B236" s="433"/>
      <c r="C236" s="433"/>
      <c r="E236" s="378" t="e">
        <f t="shared" ref="E236:AQ236" si="102">IFERROR(ROUNDDOWN((E234-E235)*260+0.21,1),NA())</f>
        <v>#N/A</v>
      </c>
      <c r="F236" s="378" t="e">
        <f>IFERROR(ROUNDDOWN((F234-F235)*260+0.21,1),NA())</f>
        <v>#N/A</v>
      </c>
      <c r="G236" s="378" t="e">
        <f t="shared" si="102"/>
        <v>#N/A</v>
      </c>
      <c r="H236" s="378" t="e">
        <f t="shared" si="102"/>
        <v>#N/A</v>
      </c>
      <c r="I236" s="378" t="e">
        <f t="shared" si="102"/>
        <v>#N/A</v>
      </c>
      <c r="J236" s="378" t="e">
        <f t="shared" si="102"/>
        <v>#N/A</v>
      </c>
      <c r="K236" s="378" t="e">
        <f>IFERROR(ROUNDDOWN((K234-K235)*260+0.21,1),NA())</f>
        <v>#N/A</v>
      </c>
      <c r="L236" s="378" t="e">
        <f t="shared" si="102"/>
        <v>#N/A</v>
      </c>
      <c r="M236" s="378" t="e">
        <f t="shared" si="102"/>
        <v>#N/A</v>
      </c>
      <c r="N236" s="378" t="e">
        <f>IFERROR(ROUNDDOWN((N234-N235)*260+0.21,1),NA())</f>
        <v>#N/A</v>
      </c>
      <c r="O236" s="378" t="e">
        <f t="shared" si="102"/>
        <v>#N/A</v>
      </c>
      <c r="P236" s="378" t="e">
        <f t="shared" si="102"/>
        <v>#N/A</v>
      </c>
      <c r="Q236" s="378" t="e">
        <f t="shared" si="102"/>
        <v>#N/A</v>
      </c>
      <c r="R236" s="378" t="e">
        <f t="shared" si="102"/>
        <v>#N/A</v>
      </c>
      <c r="S236" s="378" t="e">
        <f t="shared" si="102"/>
        <v>#N/A</v>
      </c>
      <c r="T236" s="378" t="e">
        <f t="shared" si="102"/>
        <v>#N/A</v>
      </c>
      <c r="U236" s="378" t="e">
        <f t="shared" si="102"/>
        <v>#N/A</v>
      </c>
      <c r="V236" s="378" t="e">
        <f t="shared" si="102"/>
        <v>#N/A</v>
      </c>
      <c r="W236" s="378" t="e">
        <f t="shared" si="102"/>
        <v>#N/A</v>
      </c>
      <c r="X236" s="378" t="e">
        <f t="shared" si="102"/>
        <v>#N/A</v>
      </c>
      <c r="Y236" s="378" t="e">
        <f t="shared" si="102"/>
        <v>#N/A</v>
      </c>
      <c r="Z236" s="378" t="e">
        <f t="shared" si="102"/>
        <v>#N/A</v>
      </c>
      <c r="AA236" s="378" t="e">
        <f t="shared" si="102"/>
        <v>#N/A</v>
      </c>
      <c r="AB236" s="378" t="e">
        <f t="shared" si="102"/>
        <v>#N/A</v>
      </c>
      <c r="AC236" s="378" t="e">
        <f t="shared" si="102"/>
        <v>#N/A</v>
      </c>
      <c r="AD236" s="378" t="e">
        <f t="shared" si="102"/>
        <v>#N/A</v>
      </c>
      <c r="AE236" s="378" t="e">
        <f t="shared" si="102"/>
        <v>#N/A</v>
      </c>
      <c r="AF236" s="378" t="e">
        <f t="shared" si="102"/>
        <v>#N/A</v>
      </c>
      <c r="AG236" s="378" t="e">
        <f t="shared" si="102"/>
        <v>#N/A</v>
      </c>
      <c r="AH236" s="378" t="e">
        <f t="shared" si="102"/>
        <v>#N/A</v>
      </c>
      <c r="AI236" s="378" t="e">
        <f t="shared" si="102"/>
        <v>#N/A</v>
      </c>
      <c r="AJ236" s="378" t="e">
        <f t="shared" si="102"/>
        <v>#N/A</v>
      </c>
      <c r="AK236" s="378" t="e">
        <f t="shared" si="102"/>
        <v>#N/A</v>
      </c>
      <c r="AL236" s="378" t="e">
        <f t="shared" si="102"/>
        <v>#N/A</v>
      </c>
      <c r="AM236" s="378" t="e">
        <f t="shared" si="102"/>
        <v>#N/A</v>
      </c>
      <c r="AN236" s="378" t="e">
        <f t="shared" si="102"/>
        <v>#N/A</v>
      </c>
      <c r="AO236" s="378" t="e">
        <f t="shared" si="102"/>
        <v>#N/A</v>
      </c>
      <c r="AP236" s="378" t="e">
        <f t="shared" si="102"/>
        <v>#N/A</v>
      </c>
      <c r="AQ236" s="378" t="e">
        <f t="shared" si="102"/>
        <v>#N/A</v>
      </c>
    </row>
    <row r="237" spans="1:57" s="344" customFormat="1" ht="14" hidden="1">
      <c r="A237" s="433" t="s">
        <v>383</v>
      </c>
      <c r="B237" s="433"/>
      <c r="C237" s="433"/>
      <c r="E237" s="379" t="e">
        <f t="shared" ref="E237:AQ237" si="103">IF(E222=0,NA(),ROUNDDOWN(E222*1.5848,1))</f>
        <v>#N/A</v>
      </c>
      <c r="F237" s="379" t="e">
        <f t="shared" si="103"/>
        <v>#N/A</v>
      </c>
      <c r="G237" s="379" t="e">
        <f t="shared" si="103"/>
        <v>#N/A</v>
      </c>
      <c r="H237" s="379" t="e">
        <f t="shared" si="103"/>
        <v>#N/A</v>
      </c>
      <c r="I237" s="379" t="e">
        <f t="shared" si="103"/>
        <v>#N/A</v>
      </c>
      <c r="J237" s="379" t="e">
        <f t="shared" si="103"/>
        <v>#N/A</v>
      </c>
      <c r="K237" s="379" t="e">
        <f t="shared" si="103"/>
        <v>#N/A</v>
      </c>
      <c r="L237" s="379" t="e">
        <f t="shared" si="103"/>
        <v>#N/A</v>
      </c>
      <c r="M237" s="379" t="e">
        <f t="shared" si="103"/>
        <v>#N/A</v>
      </c>
      <c r="N237" s="379" t="e">
        <f t="shared" si="103"/>
        <v>#N/A</v>
      </c>
      <c r="O237" s="379" t="e">
        <f t="shared" si="103"/>
        <v>#N/A</v>
      </c>
      <c r="P237" s="379" t="e">
        <f t="shared" si="103"/>
        <v>#N/A</v>
      </c>
      <c r="Q237" s="379" t="e">
        <f t="shared" si="103"/>
        <v>#N/A</v>
      </c>
      <c r="R237" s="379" t="e">
        <f t="shared" si="103"/>
        <v>#N/A</v>
      </c>
      <c r="S237" s="379" t="e">
        <f t="shared" si="103"/>
        <v>#N/A</v>
      </c>
      <c r="T237" s="379" t="e">
        <f t="shared" si="103"/>
        <v>#N/A</v>
      </c>
      <c r="U237" s="379" t="e">
        <f t="shared" si="103"/>
        <v>#N/A</v>
      </c>
      <c r="V237" s="379" t="e">
        <f t="shared" si="103"/>
        <v>#N/A</v>
      </c>
      <c r="W237" s="379" t="e">
        <f t="shared" si="103"/>
        <v>#N/A</v>
      </c>
      <c r="X237" s="379" t="e">
        <f t="shared" si="103"/>
        <v>#N/A</v>
      </c>
      <c r="Y237" s="379" t="e">
        <f t="shared" si="103"/>
        <v>#N/A</v>
      </c>
      <c r="Z237" s="379" t="e">
        <f t="shared" si="103"/>
        <v>#N/A</v>
      </c>
      <c r="AA237" s="379" t="e">
        <f t="shared" si="103"/>
        <v>#N/A</v>
      </c>
      <c r="AB237" s="379" t="e">
        <f t="shared" si="103"/>
        <v>#N/A</v>
      </c>
      <c r="AC237" s="379" t="e">
        <f t="shared" si="103"/>
        <v>#N/A</v>
      </c>
      <c r="AD237" s="379" t="e">
        <f t="shared" si="103"/>
        <v>#N/A</v>
      </c>
      <c r="AE237" s="379" t="e">
        <f t="shared" si="103"/>
        <v>#N/A</v>
      </c>
      <c r="AF237" s="379" t="e">
        <f t="shared" si="103"/>
        <v>#N/A</v>
      </c>
      <c r="AG237" s="379" t="e">
        <f t="shared" si="103"/>
        <v>#N/A</v>
      </c>
      <c r="AH237" s="379" t="e">
        <f t="shared" si="103"/>
        <v>#N/A</v>
      </c>
      <c r="AI237" s="379" t="e">
        <f t="shared" si="103"/>
        <v>#N/A</v>
      </c>
      <c r="AJ237" s="379" t="e">
        <f t="shared" si="103"/>
        <v>#N/A</v>
      </c>
      <c r="AK237" s="379" t="e">
        <f t="shared" si="103"/>
        <v>#N/A</v>
      </c>
      <c r="AL237" s="379" t="e">
        <f t="shared" si="103"/>
        <v>#N/A</v>
      </c>
      <c r="AM237" s="379" t="e">
        <f t="shared" si="103"/>
        <v>#N/A</v>
      </c>
      <c r="AN237" s="379" t="e">
        <f t="shared" si="103"/>
        <v>#N/A</v>
      </c>
      <c r="AO237" s="379" t="e">
        <f t="shared" si="103"/>
        <v>#N/A</v>
      </c>
      <c r="AP237" s="379" t="e">
        <f t="shared" si="103"/>
        <v>#N/A</v>
      </c>
      <c r="AQ237" s="379" t="e">
        <f t="shared" si="103"/>
        <v>#N/A</v>
      </c>
    </row>
    <row r="238" spans="1:57" s="344" customFormat="1" ht="14" hidden="1">
      <c r="A238" s="433" t="s">
        <v>146</v>
      </c>
      <c r="B238" s="433"/>
      <c r="C238" s="433"/>
      <c r="E238" s="379" t="e">
        <f t="shared" ref="E238:AQ238" si="104">IF(E236="",NA(),ROUNDDOWN(E236+E237,1))</f>
        <v>#N/A</v>
      </c>
      <c r="F238" s="379" t="e">
        <f>IF(F236="",NA(),ROUNDDOWN(F236+F237,1))</f>
        <v>#N/A</v>
      </c>
      <c r="G238" s="379" t="e">
        <f t="shared" si="104"/>
        <v>#N/A</v>
      </c>
      <c r="H238" s="379" t="e">
        <f t="shared" si="104"/>
        <v>#N/A</v>
      </c>
      <c r="I238" s="379" t="e">
        <f t="shared" si="104"/>
        <v>#N/A</v>
      </c>
      <c r="J238" s="379" t="e">
        <f t="shared" si="104"/>
        <v>#N/A</v>
      </c>
      <c r="K238" s="379" t="e">
        <f t="shared" si="104"/>
        <v>#N/A</v>
      </c>
      <c r="L238" s="379" t="e">
        <f t="shared" si="104"/>
        <v>#N/A</v>
      </c>
      <c r="M238" s="379" t="e">
        <f t="shared" si="104"/>
        <v>#N/A</v>
      </c>
      <c r="N238" s="379" t="e">
        <f>IF(N236="",NA(),ROUNDDOWN(N236+N237,1))</f>
        <v>#N/A</v>
      </c>
      <c r="O238" s="379" t="e">
        <f t="shared" si="104"/>
        <v>#N/A</v>
      </c>
      <c r="P238" s="379" t="e">
        <f t="shared" si="104"/>
        <v>#N/A</v>
      </c>
      <c r="Q238" s="379" t="e">
        <f t="shared" si="104"/>
        <v>#N/A</v>
      </c>
      <c r="R238" s="379" t="e">
        <f t="shared" si="104"/>
        <v>#N/A</v>
      </c>
      <c r="S238" s="379" t="e">
        <f t="shared" si="104"/>
        <v>#N/A</v>
      </c>
      <c r="T238" s="379" t="e">
        <f t="shared" si="104"/>
        <v>#N/A</v>
      </c>
      <c r="U238" s="379" t="e">
        <f t="shared" si="104"/>
        <v>#N/A</v>
      </c>
      <c r="V238" s="379" t="e">
        <f t="shared" si="104"/>
        <v>#N/A</v>
      </c>
      <c r="W238" s="379" t="e">
        <f t="shared" si="104"/>
        <v>#N/A</v>
      </c>
      <c r="X238" s="379" t="e">
        <f t="shared" si="104"/>
        <v>#N/A</v>
      </c>
      <c r="Y238" s="379" t="e">
        <f t="shared" si="104"/>
        <v>#N/A</v>
      </c>
      <c r="Z238" s="379" t="e">
        <f t="shared" si="104"/>
        <v>#N/A</v>
      </c>
      <c r="AA238" s="379" t="e">
        <f t="shared" si="104"/>
        <v>#N/A</v>
      </c>
      <c r="AB238" s="379" t="e">
        <f t="shared" si="104"/>
        <v>#N/A</v>
      </c>
      <c r="AC238" s="379" t="e">
        <f t="shared" si="104"/>
        <v>#N/A</v>
      </c>
      <c r="AD238" s="379" t="e">
        <f t="shared" si="104"/>
        <v>#N/A</v>
      </c>
      <c r="AE238" s="379" t="e">
        <f t="shared" si="104"/>
        <v>#N/A</v>
      </c>
      <c r="AF238" s="379" t="e">
        <f t="shared" si="104"/>
        <v>#N/A</v>
      </c>
      <c r="AG238" s="379" t="e">
        <f t="shared" si="104"/>
        <v>#N/A</v>
      </c>
      <c r="AH238" s="379" t="e">
        <f t="shared" si="104"/>
        <v>#N/A</v>
      </c>
      <c r="AI238" s="379" t="e">
        <f t="shared" si="104"/>
        <v>#N/A</v>
      </c>
      <c r="AJ238" s="379" t="e">
        <f t="shared" si="104"/>
        <v>#N/A</v>
      </c>
      <c r="AK238" s="379" t="e">
        <f t="shared" si="104"/>
        <v>#N/A</v>
      </c>
      <c r="AL238" s="379" t="e">
        <f t="shared" si="104"/>
        <v>#N/A</v>
      </c>
      <c r="AM238" s="379" t="e">
        <f t="shared" si="104"/>
        <v>#N/A</v>
      </c>
      <c r="AN238" s="379" t="e">
        <f t="shared" si="104"/>
        <v>#N/A</v>
      </c>
      <c r="AO238" s="379" t="e">
        <f t="shared" si="104"/>
        <v>#N/A</v>
      </c>
      <c r="AP238" s="379" t="e">
        <f t="shared" si="104"/>
        <v>#N/A</v>
      </c>
      <c r="AQ238" s="379" t="e">
        <f t="shared" si="104"/>
        <v>#N/A</v>
      </c>
    </row>
    <row r="239" spans="1:57" s="344" customFormat="1" ht="14" hidden="1">
      <c r="A239" s="433" t="s">
        <v>182</v>
      </c>
      <c r="B239" s="433"/>
      <c r="C239" s="433"/>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05">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05"/>
        <v>#DIV/0!</v>
      </c>
      <c r="H239" s="380" t="e">
        <f t="shared" ca="1" si="105"/>
        <v>#DIV/0!</v>
      </c>
      <c r="I239" s="380" t="e">
        <f t="shared" ca="1" si="105"/>
        <v>#DIV/0!</v>
      </c>
      <c r="J239" s="380" t="e">
        <f t="shared" ca="1" si="105"/>
        <v>#DIV/0!</v>
      </c>
      <c r="K239" s="380" t="e">
        <f t="shared" ca="1" si="105"/>
        <v>#DIV/0!</v>
      </c>
      <c r="L239" s="380" t="e">
        <f t="shared" ca="1" si="105"/>
        <v>#DIV/0!</v>
      </c>
      <c r="M239" s="380" t="e">
        <f t="shared" ca="1" si="105"/>
        <v>#DIV/0!</v>
      </c>
      <c r="N239" s="380" t="e">
        <f t="shared" ca="1" si="105"/>
        <v>#DIV/0!</v>
      </c>
      <c r="O239" s="380" t="e">
        <f t="shared" ca="1" si="105"/>
        <v>#DIV/0!</v>
      </c>
      <c r="P239" s="380" t="e">
        <f t="shared" ca="1" si="105"/>
        <v>#DIV/0!</v>
      </c>
      <c r="Q239" s="380" t="e">
        <f t="shared" ca="1" si="105"/>
        <v>#DIV/0!</v>
      </c>
      <c r="R239" s="380" t="e">
        <f t="shared" ca="1" si="105"/>
        <v>#DIV/0!</v>
      </c>
      <c r="S239" s="380" t="e">
        <f t="shared" ca="1" si="105"/>
        <v>#DIV/0!</v>
      </c>
      <c r="T239" s="380" t="e">
        <f t="shared" ca="1" si="105"/>
        <v>#DIV/0!</v>
      </c>
      <c r="U239" s="380" t="e">
        <f t="shared" ca="1" si="105"/>
        <v>#DIV/0!</v>
      </c>
      <c r="V239" s="380" t="e">
        <f t="shared" ca="1" si="105"/>
        <v>#DIV/0!</v>
      </c>
      <c r="W239" s="380" t="e">
        <f t="shared" ca="1" si="105"/>
        <v>#DIV/0!</v>
      </c>
      <c r="X239" s="380" t="e">
        <f t="shared" ca="1" si="105"/>
        <v>#DIV/0!</v>
      </c>
      <c r="Y239" s="380" t="e">
        <f t="shared" ca="1" si="105"/>
        <v>#DIV/0!</v>
      </c>
      <c r="Z239" s="380" t="e">
        <f t="shared" ca="1" si="105"/>
        <v>#DIV/0!</v>
      </c>
      <c r="AA239" s="380" t="e">
        <f t="shared" ca="1" si="105"/>
        <v>#DIV/0!</v>
      </c>
      <c r="AB239" s="380" t="e">
        <f t="shared" ca="1" si="105"/>
        <v>#DIV/0!</v>
      </c>
      <c r="AC239" s="380" t="e">
        <f t="shared" ca="1" si="105"/>
        <v>#DIV/0!</v>
      </c>
      <c r="AD239" s="380" t="e">
        <f t="shared" ca="1" si="105"/>
        <v>#DIV/0!</v>
      </c>
      <c r="AE239" s="380" t="e">
        <f t="shared" ca="1" si="105"/>
        <v>#DIV/0!</v>
      </c>
      <c r="AF239" s="380" t="e">
        <f t="shared" ca="1" si="105"/>
        <v>#DIV/0!</v>
      </c>
      <c r="AG239" s="380" t="e">
        <f t="shared" ca="1" si="105"/>
        <v>#DIV/0!</v>
      </c>
      <c r="AH239" s="380" t="e">
        <f t="shared" ca="1" si="105"/>
        <v>#DIV/0!</v>
      </c>
      <c r="AI239" s="380" t="e">
        <f t="shared" ca="1" si="105"/>
        <v>#DIV/0!</v>
      </c>
      <c r="AJ239" s="380" t="e">
        <f t="shared" ca="1" si="105"/>
        <v>#DIV/0!</v>
      </c>
      <c r="AK239" s="380" t="e">
        <f t="shared" ca="1" si="105"/>
        <v>#DIV/0!</v>
      </c>
      <c r="AL239" s="380" t="e">
        <f t="shared" ca="1" si="105"/>
        <v>#DIV/0!</v>
      </c>
      <c r="AM239" s="380" t="e">
        <f t="shared" ca="1" si="105"/>
        <v>#DIV/0!</v>
      </c>
      <c r="AN239" s="380" t="e">
        <f t="shared" ca="1" si="105"/>
        <v>#DIV/0!</v>
      </c>
      <c r="AO239" s="380" t="e">
        <f t="shared" ca="1" si="105"/>
        <v>#DIV/0!</v>
      </c>
      <c r="AP239" s="380" t="e">
        <f t="shared" ca="1" si="105"/>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 hidden="1">
      <c r="A240" s="434" t="s">
        <v>384</v>
      </c>
      <c r="B240" s="433"/>
      <c r="C240" s="435"/>
      <c r="E240" s="381" t="e">
        <f ca="1">IF(E239=0,NA(),ROUND(E239*1.5848,1))</f>
        <v>#DIV/0!</v>
      </c>
      <c r="F240" s="381" t="e">
        <f ca="1">IF(F239=0,NA(),ROUND(F239*1.5848,1))</f>
        <v>#DIV/0!</v>
      </c>
      <c r="G240" s="381" t="e">
        <f t="shared" ref="G240:AQ240" ca="1" si="106">IF(G239=0,NA(),ROUND(G239*1.5848,1))</f>
        <v>#DIV/0!</v>
      </c>
      <c r="H240" s="381" t="e">
        <f t="shared" ca="1" si="106"/>
        <v>#DIV/0!</v>
      </c>
      <c r="I240" s="381" t="e">
        <f t="shared" ca="1" si="106"/>
        <v>#DIV/0!</v>
      </c>
      <c r="J240" s="381" t="e">
        <f t="shared" ca="1" si="106"/>
        <v>#DIV/0!</v>
      </c>
      <c r="K240" s="381" t="e">
        <f t="shared" ca="1" si="106"/>
        <v>#DIV/0!</v>
      </c>
      <c r="L240" s="381" t="e">
        <f t="shared" ca="1" si="106"/>
        <v>#DIV/0!</v>
      </c>
      <c r="M240" s="381" t="e">
        <f t="shared" ca="1" si="106"/>
        <v>#DIV/0!</v>
      </c>
      <c r="N240" s="381" t="e">
        <f t="shared" ca="1" si="106"/>
        <v>#DIV/0!</v>
      </c>
      <c r="O240" s="381" t="e">
        <f t="shared" ca="1" si="106"/>
        <v>#DIV/0!</v>
      </c>
      <c r="P240" s="381" t="e">
        <f t="shared" ca="1" si="106"/>
        <v>#DIV/0!</v>
      </c>
      <c r="Q240" s="381" t="e">
        <f t="shared" ca="1" si="106"/>
        <v>#DIV/0!</v>
      </c>
      <c r="R240" s="381" t="e">
        <f t="shared" ca="1" si="106"/>
        <v>#DIV/0!</v>
      </c>
      <c r="S240" s="381" t="e">
        <f t="shared" ca="1" si="106"/>
        <v>#DIV/0!</v>
      </c>
      <c r="T240" s="381" t="e">
        <f t="shared" ca="1" si="106"/>
        <v>#DIV/0!</v>
      </c>
      <c r="U240" s="381" t="e">
        <f t="shared" ca="1" si="106"/>
        <v>#DIV/0!</v>
      </c>
      <c r="V240" s="381" t="e">
        <f t="shared" ca="1" si="106"/>
        <v>#DIV/0!</v>
      </c>
      <c r="W240" s="381" t="e">
        <f t="shared" ca="1" si="106"/>
        <v>#DIV/0!</v>
      </c>
      <c r="X240" s="381" t="e">
        <f t="shared" ca="1" si="106"/>
        <v>#DIV/0!</v>
      </c>
      <c r="Y240" s="381" t="e">
        <f t="shared" ca="1" si="106"/>
        <v>#DIV/0!</v>
      </c>
      <c r="Z240" s="381" t="e">
        <f t="shared" ca="1" si="106"/>
        <v>#DIV/0!</v>
      </c>
      <c r="AA240" s="381" t="e">
        <f t="shared" ca="1" si="106"/>
        <v>#DIV/0!</v>
      </c>
      <c r="AB240" s="381" t="e">
        <f t="shared" ca="1" si="106"/>
        <v>#DIV/0!</v>
      </c>
      <c r="AC240" s="381" t="e">
        <f t="shared" ca="1" si="106"/>
        <v>#DIV/0!</v>
      </c>
      <c r="AD240" s="381" t="e">
        <f t="shared" ca="1" si="106"/>
        <v>#DIV/0!</v>
      </c>
      <c r="AE240" s="381" t="e">
        <f t="shared" ca="1" si="106"/>
        <v>#DIV/0!</v>
      </c>
      <c r="AF240" s="381" t="e">
        <f t="shared" ca="1" si="106"/>
        <v>#DIV/0!</v>
      </c>
      <c r="AG240" s="381" t="e">
        <f t="shared" ca="1" si="106"/>
        <v>#DIV/0!</v>
      </c>
      <c r="AH240" s="381" t="e">
        <f t="shared" ca="1" si="106"/>
        <v>#DIV/0!</v>
      </c>
      <c r="AI240" s="381" t="e">
        <f t="shared" ca="1" si="106"/>
        <v>#DIV/0!</v>
      </c>
      <c r="AJ240" s="381" t="e">
        <f t="shared" ca="1" si="106"/>
        <v>#DIV/0!</v>
      </c>
      <c r="AK240" s="381" t="e">
        <f t="shared" ca="1" si="106"/>
        <v>#DIV/0!</v>
      </c>
      <c r="AL240" s="381" t="e">
        <f t="shared" ca="1" si="106"/>
        <v>#DIV/0!</v>
      </c>
      <c r="AM240" s="381" t="e">
        <f t="shared" ca="1" si="106"/>
        <v>#DIV/0!</v>
      </c>
      <c r="AN240" s="381" t="e">
        <f t="shared" ca="1" si="106"/>
        <v>#DIV/0!</v>
      </c>
      <c r="AO240" s="381" t="e">
        <f t="shared" ca="1" si="106"/>
        <v>#DIV/0!</v>
      </c>
      <c r="AP240" s="381" t="e">
        <f t="shared" ca="1" si="106"/>
        <v>#DIV/0!</v>
      </c>
      <c r="AQ240" s="381" t="e">
        <f t="shared" ca="1" si="106"/>
        <v>#DIV/0!</v>
      </c>
    </row>
    <row r="241" spans="1:60" s="344" customFormat="1" ht="14" hidden="1">
      <c r="A241" s="434" t="s">
        <v>385</v>
      </c>
      <c r="B241" s="433"/>
      <c r="C241" s="435"/>
      <c r="E241" s="381" t="e">
        <f>IF(E242="",NA(),ROUND(E242-E240,1))</f>
        <v>#N/A</v>
      </c>
      <c r="F241" s="381" t="e">
        <f>IF(F242="",NA(),ROUND(F242-F240,1))</f>
        <v>#N/A</v>
      </c>
      <c r="G241" s="381" t="e">
        <f t="shared" ref="G241:AQ241" si="107">IF(G242="",NA(),ROUND(G242-G240,1))</f>
        <v>#N/A</v>
      </c>
      <c r="H241" s="381" t="e">
        <f t="shared" si="107"/>
        <v>#N/A</v>
      </c>
      <c r="I241" s="381" t="e">
        <f t="shared" si="107"/>
        <v>#N/A</v>
      </c>
      <c r="J241" s="381" t="e">
        <f t="shared" si="107"/>
        <v>#N/A</v>
      </c>
      <c r="K241" s="381" t="e">
        <f t="shared" si="107"/>
        <v>#N/A</v>
      </c>
      <c r="L241" s="381" t="e">
        <f t="shared" si="107"/>
        <v>#N/A</v>
      </c>
      <c r="M241" s="381" t="e">
        <f t="shared" si="107"/>
        <v>#N/A</v>
      </c>
      <c r="N241" s="381" t="e">
        <f t="shared" si="107"/>
        <v>#N/A</v>
      </c>
      <c r="O241" s="381" t="e">
        <f t="shared" si="107"/>
        <v>#N/A</v>
      </c>
      <c r="P241" s="381" t="e">
        <f t="shared" si="107"/>
        <v>#N/A</v>
      </c>
      <c r="Q241" s="381" t="e">
        <f t="shared" si="107"/>
        <v>#N/A</v>
      </c>
      <c r="R241" s="381" t="e">
        <f t="shared" si="107"/>
        <v>#N/A</v>
      </c>
      <c r="S241" s="381" t="e">
        <f t="shared" si="107"/>
        <v>#N/A</v>
      </c>
      <c r="T241" s="381" t="e">
        <f t="shared" si="107"/>
        <v>#N/A</v>
      </c>
      <c r="U241" s="381" t="e">
        <f t="shared" si="107"/>
        <v>#N/A</v>
      </c>
      <c r="V241" s="381" t="e">
        <f t="shared" si="107"/>
        <v>#N/A</v>
      </c>
      <c r="W241" s="381" t="e">
        <f t="shared" si="107"/>
        <v>#N/A</v>
      </c>
      <c r="X241" s="381" t="e">
        <f t="shared" si="107"/>
        <v>#N/A</v>
      </c>
      <c r="Y241" s="381" t="e">
        <f t="shared" si="107"/>
        <v>#N/A</v>
      </c>
      <c r="Z241" s="381" t="e">
        <f t="shared" si="107"/>
        <v>#N/A</v>
      </c>
      <c r="AA241" s="381" t="e">
        <f t="shared" si="107"/>
        <v>#N/A</v>
      </c>
      <c r="AB241" s="381" t="e">
        <f t="shared" si="107"/>
        <v>#N/A</v>
      </c>
      <c r="AC241" s="381" t="e">
        <f t="shared" si="107"/>
        <v>#N/A</v>
      </c>
      <c r="AD241" s="381" t="e">
        <f t="shared" si="107"/>
        <v>#N/A</v>
      </c>
      <c r="AE241" s="381" t="e">
        <f t="shared" si="107"/>
        <v>#N/A</v>
      </c>
      <c r="AF241" s="381" t="e">
        <f t="shared" si="107"/>
        <v>#N/A</v>
      </c>
      <c r="AG241" s="381" t="e">
        <f t="shared" si="107"/>
        <v>#N/A</v>
      </c>
      <c r="AH241" s="381" t="e">
        <f t="shared" si="107"/>
        <v>#N/A</v>
      </c>
      <c r="AI241" s="381" t="e">
        <f t="shared" si="107"/>
        <v>#N/A</v>
      </c>
      <c r="AJ241" s="381" t="e">
        <f t="shared" si="107"/>
        <v>#N/A</v>
      </c>
      <c r="AK241" s="381" t="e">
        <f t="shared" si="107"/>
        <v>#N/A</v>
      </c>
      <c r="AL241" s="381" t="e">
        <f t="shared" si="107"/>
        <v>#N/A</v>
      </c>
      <c r="AM241" s="381" t="e">
        <f t="shared" si="107"/>
        <v>#N/A</v>
      </c>
      <c r="AN241" s="381" t="e">
        <f t="shared" si="107"/>
        <v>#N/A</v>
      </c>
      <c r="AO241" s="381" t="e">
        <f t="shared" si="107"/>
        <v>#N/A</v>
      </c>
      <c r="AP241" s="381" t="e">
        <f t="shared" si="107"/>
        <v>#N/A</v>
      </c>
      <c r="AQ241" s="381" t="e">
        <f t="shared" si="107"/>
        <v>#N/A</v>
      </c>
    </row>
    <row r="242" spans="1:60" s="344" customFormat="1" ht="14" hidden="1">
      <c r="A242" s="434" t="s">
        <v>386</v>
      </c>
      <c r="B242" s="433"/>
      <c r="C242" s="435"/>
      <c r="E242" s="380" t="e">
        <f t="shared" ref="E242:AQ242" si="108">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08"/>
        <v>#N/A</v>
      </c>
      <c r="G242" s="380" t="e">
        <f t="shared" si="108"/>
        <v>#N/A</v>
      </c>
      <c r="H242" s="380" t="e">
        <f t="shared" si="108"/>
        <v>#N/A</v>
      </c>
      <c r="I242" s="380" t="e">
        <f t="shared" si="108"/>
        <v>#N/A</v>
      </c>
      <c r="J242" s="380" t="e">
        <f t="shared" si="108"/>
        <v>#N/A</v>
      </c>
      <c r="K242" s="380" t="e">
        <f t="shared" si="108"/>
        <v>#N/A</v>
      </c>
      <c r="L242" s="380" t="e">
        <f t="shared" si="108"/>
        <v>#N/A</v>
      </c>
      <c r="M242" s="380" t="e">
        <f t="shared" si="108"/>
        <v>#N/A</v>
      </c>
      <c r="N242" s="380" t="e">
        <f t="shared" si="108"/>
        <v>#N/A</v>
      </c>
      <c r="O242" s="380" t="e">
        <f t="shared" si="108"/>
        <v>#N/A</v>
      </c>
      <c r="P242" s="380" t="e">
        <f t="shared" si="108"/>
        <v>#N/A</v>
      </c>
      <c r="Q242" s="380" t="e">
        <f t="shared" si="108"/>
        <v>#N/A</v>
      </c>
      <c r="R242" s="380" t="e">
        <f t="shared" si="108"/>
        <v>#N/A</v>
      </c>
      <c r="S242" s="380" t="e">
        <f t="shared" si="108"/>
        <v>#N/A</v>
      </c>
      <c r="T242" s="380" t="e">
        <f t="shared" si="108"/>
        <v>#N/A</v>
      </c>
      <c r="U242" s="380" t="e">
        <f t="shared" si="108"/>
        <v>#N/A</v>
      </c>
      <c r="V242" s="380" t="e">
        <f t="shared" si="108"/>
        <v>#N/A</v>
      </c>
      <c r="W242" s="380" t="e">
        <f t="shared" si="108"/>
        <v>#N/A</v>
      </c>
      <c r="X242" s="380" t="e">
        <f t="shared" si="108"/>
        <v>#N/A</v>
      </c>
      <c r="Y242" s="380" t="e">
        <f t="shared" si="108"/>
        <v>#N/A</v>
      </c>
      <c r="Z242" s="380" t="e">
        <f t="shared" si="108"/>
        <v>#N/A</v>
      </c>
      <c r="AA242" s="380" t="e">
        <f t="shared" si="108"/>
        <v>#N/A</v>
      </c>
      <c r="AB242" s="380" t="e">
        <f t="shared" si="108"/>
        <v>#N/A</v>
      </c>
      <c r="AC242" s="380" t="e">
        <f t="shared" si="108"/>
        <v>#N/A</v>
      </c>
      <c r="AD242" s="380" t="e">
        <f t="shared" si="108"/>
        <v>#N/A</v>
      </c>
      <c r="AE242" s="380" t="e">
        <f t="shared" si="108"/>
        <v>#N/A</v>
      </c>
      <c r="AF242" s="380" t="e">
        <f t="shared" si="108"/>
        <v>#N/A</v>
      </c>
      <c r="AG242" s="380" t="e">
        <f t="shared" si="108"/>
        <v>#N/A</v>
      </c>
      <c r="AH242" s="380" t="e">
        <f t="shared" si="108"/>
        <v>#N/A</v>
      </c>
      <c r="AI242" s="380" t="e">
        <f t="shared" si="108"/>
        <v>#N/A</v>
      </c>
      <c r="AJ242" s="380" t="e">
        <f t="shared" si="108"/>
        <v>#N/A</v>
      </c>
      <c r="AK242" s="380" t="e">
        <f t="shared" si="108"/>
        <v>#N/A</v>
      </c>
      <c r="AL242" s="380" t="e">
        <f t="shared" si="108"/>
        <v>#N/A</v>
      </c>
      <c r="AM242" s="380" t="e">
        <f t="shared" si="108"/>
        <v>#N/A</v>
      </c>
      <c r="AN242" s="380" t="e">
        <f t="shared" si="108"/>
        <v>#N/A</v>
      </c>
      <c r="AO242" s="380" t="e">
        <f t="shared" si="108"/>
        <v>#N/A</v>
      </c>
      <c r="AP242" s="380" t="e">
        <f t="shared" si="108"/>
        <v>#N/A</v>
      </c>
      <c r="AQ242" s="380" t="e">
        <f t="shared" si="108"/>
        <v>#N/A</v>
      </c>
    </row>
    <row r="243" spans="1:60" s="344" customFormat="1" ht="14.5" hidden="1" thickBot="1">
      <c r="A243" s="436" t="s">
        <v>387</v>
      </c>
      <c r="B243" s="437"/>
      <c r="C243" s="437"/>
      <c r="E243" s="382" t="e">
        <f>IF(E242="",NA(),ROUND(E240/E242*100,1))</f>
        <v>#N/A</v>
      </c>
      <c r="F243" s="382" t="e">
        <f>IF(F242="",NA(),ROUND(F240/F242*100,1))</f>
        <v>#N/A</v>
      </c>
      <c r="G243" s="382" t="e">
        <f t="shared" ref="G243:AQ243" si="109">IF(G242="",NA(),ROUND(G240/G242*100,1))</f>
        <v>#N/A</v>
      </c>
      <c r="H243" s="382" t="e">
        <f t="shared" si="109"/>
        <v>#N/A</v>
      </c>
      <c r="I243" s="382" t="e">
        <f t="shared" si="109"/>
        <v>#N/A</v>
      </c>
      <c r="J243" s="382" t="e">
        <f t="shared" si="109"/>
        <v>#N/A</v>
      </c>
      <c r="K243" s="382" t="e">
        <f t="shared" si="109"/>
        <v>#N/A</v>
      </c>
      <c r="L243" s="382" t="e">
        <f t="shared" si="109"/>
        <v>#N/A</v>
      </c>
      <c r="M243" s="382" t="e">
        <f t="shared" si="109"/>
        <v>#N/A</v>
      </c>
      <c r="N243" s="382" t="e">
        <f t="shared" si="109"/>
        <v>#N/A</v>
      </c>
      <c r="O243" s="382" t="e">
        <f t="shared" si="109"/>
        <v>#N/A</v>
      </c>
      <c r="P243" s="382" t="e">
        <f t="shared" si="109"/>
        <v>#N/A</v>
      </c>
      <c r="Q243" s="382" t="e">
        <f t="shared" si="109"/>
        <v>#N/A</v>
      </c>
      <c r="R243" s="382" t="e">
        <f t="shared" si="109"/>
        <v>#N/A</v>
      </c>
      <c r="S243" s="382" t="e">
        <f t="shared" si="109"/>
        <v>#N/A</v>
      </c>
      <c r="T243" s="382" t="e">
        <f t="shared" si="109"/>
        <v>#N/A</v>
      </c>
      <c r="U243" s="382" t="e">
        <f t="shared" si="109"/>
        <v>#N/A</v>
      </c>
      <c r="V243" s="382" t="e">
        <f t="shared" si="109"/>
        <v>#N/A</v>
      </c>
      <c r="W243" s="382" t="e">
        <f t="shared" si="109"/>
        <v>#N/A</v>
      </c>
      <c r="X243" s="382" t="e">
        <f t="shared" si="109"/>
        <v>#N/A</v>
      </c>
      <c r="Y243" s="382" t="e">
        <f t="shared" si="109"/>
        <v>#N/A</v>
      </c>
      <c r="Z243" s="382" t="e">
        <f t="shared" si="109"/>
        <v>#N/A</v>
      </c>
      <c r="AA243" s="382" t="e">
        <f t="shared" si="109"/>
        <v>#N/A</v>
      </c>
      <c r="AB243" s="382" t="e">
        <f t="shared" si="109"/>
        <v>#N/A</v>
      </c>
      <c r="AC243" s="382" t="e">
        <f t="shared" si="109"/>
        <v>#N/A</v>
      </c>
      <c r="AD243" s="382" t="e">
        <f t="shared" si="109"/>
        <v>#N/A</v>
      </c>
      <c r="AE243" s="382" t="e">
        <f t="shared" si="109"/>
        <v>#N/A</v>
      </c>
      <c r="AF243" s="382" t="e">
        <f t="shared" si="109"/>
        <v>#N/A</v>
      </c>
      <c r="AG243" s="382" t="e">
        <f t="shared" si="109"/>
        <v>#N/A</v>
      </c>
      <c r="AH243" s="382" t="e">
        <f t="shared" si="109"/>
        <v>#N/A</v>
      </c>
      <c r="AI243" s="382" t="e">
        <f t="shared" si="109"/>
        <v>#N/A</v>
      </c>
      <c r="AJ243" s="382" t="e">
        <f t="shared" si="109"/>
        <v>#N/A</v>
      </c>
      <c r="AK243" s="382" t="e">
        <f t="shared" si="109"/>
        <v>#N/A</v>
      </c>
      <c r="AL243" s="382" t="e">
        <f t="shared" si="109"/>
        <v>#N/A</v>
      </c>
      <c r="AM243" s="382" t="e">
        <f t="shared" si="109"/>
        <v>#N/A</v>
      </c>
      <c r="AN243" s="382" t="e">
        <f t="shared" si="109"/>
        <v>#N/A</v>
      </c>
      <c r="AO243" s="382" t="e">
        <f t="shared" si="109"/>
        <v>#N/A</v>
      </c>
      <c r="AP243" s="382" t="e">
        <f t="shared" si="109"/>
        <v>#N/A</v>
      </c>
      <c r="AQ243" s="382" t="e">
        <f t="shared" si="109"/>
        <v>#N/A</v>
      </c>
      <c r="AR243" s="382"/>
    </row>
    <row r="248" spans="1:60" ht="22.25" customHeight="1" thickBot="1">
      <c r="C248" s="282" t="s">
        <v>391</v>
      </c>
    </row>
    <row r="249" spans="1:60" ht="18" customHeight="1">
      <c r="B249" s="698" t="s">
        <v>91</v>
      </c>
      <c r="C249" s="687" t="s">
        <v>71</v>
      </c>
      <c r="D249" s="687"/>
      <c r="E249" s="688" t="s">
        <v>262</v>
      </c>
      <c r="F249" s="689"/>
      <c r="G249" s="688" t="s">
        <v>93</v>
      </c>
      <c r="H249" s="690"/>
      <c r="I249" s="690" t="s">
        <v>75</v>
      </c>
      <c r="J249" s="690"/>
      <c r="K249" s="690"/>
      <c r="L249" s="690"/>
      <c r="M249" s="690" t="s">
        <v>76</v>
      </c>
      <c r="N249" s="690"/>
      <c r="O249" s="690"/>
      <c r="P249" s="690"/>
      <c r="Q249" s="690"/>
      <c r="R249" s="690"/>
      <c r="S249" s="690"/>
      <c r="T249" s="690"/>
      <c r="U249" s="690"/>
      <c r="V249" s="690"/>
      <c r="W249" s="690"/>
      <c r="X249" s="544" t="s">
        <v>77</v>
      </c>
      <c r="Y249" s="546"/>
      <c r="Z249" s="546"/>
      <c r="AA249" s="546"/>
      <c r="AB249" s="546"/>
      <c r="AC249" s="546"/>
      <c r="AD249" s="546"/>
      <c r="AE249" s="546"/>
      <c r="AF249" s="546"/>
      <c r="AG249" s="546"/>
      <c r="AH249" s="546"/>
      <c r="AI249" s="546"/>
      <c r="AJ249" s="546"/>
      <c r="AK249" s="546"/>
      <c r="AL249" s="546"/>
      <c r="AM249" s="546"/>
      <c r="AN249" s="546"/>
      <c r="AO249" s="546"/>
      <c r="AP249" s="546"/>
      <c r="AQ249" s="546"/>
      <c r="AR249" s="546"/>
      <c r="AS249" s="546"/>
      <c r="AT249" s="528"/>
    </row>
    <row r="250" spans="1:60" ht="18" customHeight="1">
      <c r="B250" s="699"/>
      <c r="C250" s="665"/>
      <c r="D250" s="665"/>
      <c r="E250" s="620"/>
      <c r="F250" s="620"/>
      <c r="G250" s="542"/>
      <c r="H250" s="542"/>
      <c r="I250" s="542" t="s">
        <v>257</v>
      </c>
      <c r="J250" s="542"/>
      <c r="K250" s="542" t="s">
        <v>78</v>
      </c>
      <c r="L250" s="542"/>
      <c r="M250" s="542" t="s">
        <v>78</v>
      </c>
      <c r="N250" s="542"/>
      <c r="O250" s="685" t="s">
        <v>261</v>
      </c>
      <c r="P250" s="620"/>
      <c r="Q250" s="620"/>
      <c r="R250" s="619" t="s">
        <v>253</v>
      </c>
      <c r="S250" s="619"/>
      <c r="T250" s="619"/>
      <c r="U250" s="619" t="s">
        <v>258</v>
      </c>
      <c r="V250" s="619"/>
      <c r="W250" s="619"/>
      <c r="X250" s="542" t="s">
        <v>78</v>
      </c>
      <c r="Y250" s="542"/>
      <c r="Z250" s="685" t="s">
        <v>90</v>
      </c>
      <c r="AA250" s="620"/>
      <c r="AB250" s="620"/>
      <c r="AC250" s="619" t="s">
        <v>154</v>
      </c>
      <c r="AD250" s="619"/>
      <c r="AE250" s="619"/>
      <c r="AF250" s="619" t="s">
        <v>259</v>
      </c>
      <c r="AG250" s="619"/>
      <c r="AH250" s="619"/>
      <c r="AI250" s="965" t="s">
        <v>71</v>
      </c>
      <c r="AJ250" s="966"/>
      <c r="AK250" s="967"/>
      <c r="AL250" s="685" t="s">
        <v>94</v>
      </c>
      <c r="AM250" s="620"/>
      <c r="AN250" s="620"/>
      <c r="AO250" s="619" t="s">
        <v>155</v>
      </c>
      <c r="AP250" s="619"/>
      <c r="AQ250" s="619"/>
      <c r="AR250" s="619" t="s">
        <v>260</v>
      </c>
      <c r="AS250" s="619"/>
      <c r="AT250" s="686"/>
    </row>
    <row r="251" spans="1:60" ht="18" customHeight="1">
      <c r="B251" s="699"/>
      <c r="C251" s="665"/>
      <c r="D251" s="665"/>
      <c r="E251" s="620"/>
      <c r="F251" s="620"/>
      <c r="G251" s="542"/>
      <c r="H251" s="542"/>
      <c r="I251" s="542"/>
      <c r="J251" s="542"/>
      <c r="K251" s="542"/>
      <c r="L251" s="542"/>
      <c r="M251" s="542"/>
      <c r="N251" s="542"/>
      <c r="O251" s="620"/>
      <c r="P251" s="620"/>
      <c r="Q251" s="620"/>
      <c r="R251" s="619"/>
      <c r="S251" s="619"/>
      <c r="T251" s="619"/>
      <c r="U251" s="619"/>
      <c r="V251" s="619"/>
      <c r="W251" s="619"/>
      <c r="X251" s="542"/>
      <c r="Y251" s="542"/>
      <c r="Z251" s="620"/>
      <c r="AA251" s="620"/>
      <c r="AB251" s="620"/>
      <c r="AC251" s="619"/>
      <c r="AD251" s="619"/>
      <c r="AE251" s="619"/>
      <c r="AF251" s="619"/>
      <c r="AG251" s="619"/>
      <c r="AH251" s="619"/>
      <c r="AI251" s="968"/>
      <c r="AJ251" s="969"/>
      <c r="AK251" s="970"/>
      <c r="AL251" s="620"/>
      <c r="AM251" s="620"/>
      <c r="AN251" s="620"/>
      <c r="AO251" s="619"/>
      <c r="AP251" s="619"/>
      <c r="AQ251" s="619"/>
      <c r="AR251" s="619"/>
      <c r="AS251" s="619"/>
      <c r="AT251" s="686"/>
    </row>
    <row r="252" spans="1:60" ht="18" customHeight="1">
      <c r="B252" s="699"/>
      <c r="C252" s="971"/>
      <c r="D252" s="971"/>
      <c r="E252" s="541"/>
      <c r="F252" s="541"/>
      <c r="G252" s="972"/>
      <c r="H252" s="972"/>
      <c r="I252" s="541"/>
      <c r="J252" s="541"/>
      <c r="K252" s="541"/>
      <c r="L252" s="541"/>
      <c r="M252" s="541"/>
      <c r="N252" s="541"/>
      <c r="O252" s="541"/>
      <c r="P252" s="541"/>
      <c r="Q252" s="541"/>
      <c r="R252" s="560" t="str">
        <f>IF($E252="","",IF($O252="","",ROUND(($O252-$E252)/$E252*100,1)))</f>
        <v/>
      </c>
      <c r="S252" s="560"/>
      <c r="T252" s="560"/>
      <c r="U252" s="973" t="str">
        <f>IF(G252="","",IF(R252="","",ROUND(100*(R252+G252)/(100+R252),1)))</f>
        <v/>
      </c>
      <c r="V252" s="974"/>
      <c r="W252" s="975"/>
      <c r="X252" s="541"/>
      <c r="Y252" s="541"/>
      <c r="Z252" s="541"/>
      <c r="AA252" s="541"/>
      <c r="AB252" s="541"/>
      <c r="AC252" s="560" t="str">
        <f>IF($E252="","",IF($Z252="","",ROUND(($Z252-$E252)/$E252*100,1)))</f>
        <v/>
      </c>
      <c r="AD252" s="560"/>
      <c r="AE252" s="560"/>
      <c r="AF252" s="560" t="str">
        <f>IF(G252="","",IF(AC252="","",ROUND(100*(AC252+G252)/(100+AC252),1)))</f>
        <v/>
      </c>
      <c r="AG252" s="560"/>
      <c r="AH252" s="560"/>
      <c r="AI252" s="916" t="s">
        <v>338</v>
      </c>
      <c r="AJ252" s="976"/>
      <c r="AK252" s="977"/>
      <c r="AL252" s="541"/>
      <c r="AM252" s="541"/>
      <c r="AN252" s="541"/>
      <c r="AO252" s="560" t="str">
        <f>IF($BH252=0,"",IF($AL252="","",ROUND(($AL252-$BH252)/$BH252*100,1)))</f>
        <v/>
      </c>
      <c r="AP252" s="560"/>
      <c r="AQ252" s="560"/>
      <c r="AR252" s="560" t="str">
        <f>IF(G252="","",IF(AO252="","",ROUND(100*(AO252+VLOOKUP(AI252,C$252:H$351,5,FALSE))/(100+AO252),1)))</f>
        <v/>
      </c>
      <c r="AS252" s="560"/>
      <c r="AT252" s="561"/>
      <c r="AU252" s="155"/>
      <c r="BG252" s="155" t="s">
        <v>338</v>
      </c>
      <c r="BH252" s="179">
        <f>SUMIF(C$252:D$351,AI252,E$252:F$351)</f>
        <v>0</v>
      </c>
    </row>
    <row r="253" spans="1:60" ht="18" customHeight="1">
      <c r="B253" s="699"/>
      <c r="C253" s="971"/>
      <c r="D253" s="971"/>
      <c r="E253" s="701"/>
      <c r="F253" s="703"/>
      <c r="G253" s="978"/>
      <c r="H253" s="979"/>
      <c r="I253" s="701"/>
      <c r="J253" s="703"/>
      <c r="K253" s="701"/>
      <c r="L253" s="703"/>
      <c r="M253" s="701"/>
      <c r="N253" s="703"/>
      <c r="O253" s="701"/>
      <c r="P253" s="702"/>
      <c r="Q253" s="703"/>
      <c r="R253" s="560" t="str">
        <f t="shared" ref="R253:R316" si="110">IF($E253="","",IF($O253="","",ROUND(($O253-$E253)/$E253*100,1)))</f>
        <v/>
      </c>
      <c r="S253" s="560"/>
      <c r="T253" s="560"/>
      <c r="U253" s="973" t="str">
        <f t="shared" ref="U253:U316" si="111">IF(G253="","",IF(R253="","",ROUND(100*(R253+G253)/(100+R253),1)))</f>
        <v/>
      </c>
      <c r="V253" s="974"/>
      <c r="W253" s="975"/>
      <c r="X253" s="541"/>
      <c r="Y253" s="541"/>
      <c r="Z253" s="701"/>
      <c r="AA253" s="702"/>
      <c r="AB253" s="703"/>
      <c r="AC253" s="560" t="str">
        <f t="shared" ref="AC253:AC316" si="112">IF($E253="","",IF($Z253="","",ROUND(($Z253-$E253)/$E253*100,1)))</f>
        <v/>
      </c>
      <c r="AD253" s="560"/>
      <c r="AE253" s="560"/>
      <c r="AF253" s="560" t="str">
        <f t="shared" ref="AF253:AF359" si="113">IF(G253="","",IF(AC253="","",ROUND(100*(AC253+G253)/(100+AC253),1)))</f>
        <v/>
      </c>
      <c r="AG253" s="560"/>
      <c r="AH253" s="560"/>
      <c r="AI253" s="916" t="s">
        <v>252</v>
      </c>
      <c r="AJ253" s="976"/>
      <c r="AK253" s="977"/>
      <c r="AL253" s="701"/>
      <c r="AM253" s="702"/>
      <c r="AN253" s="703"/>
      <c r="AO253" s="560" t="str">
        <f t="shared" ref="AO253:AO258" si="114">IF($BH253=0,"",IF($AL253="","",ROUND(($AL253-$BH253)/$BH253*100,1)))</f>
        <v/>
      </c>
      <c r="AP253" s="560"/>
      <c r="AQ253" s="560"/>
      <c r="AR253" s="560" t="str">
        <f t="shared" ref="AR253:AR259" si="115">IF(G253="","",IF(AO253="","",ROUND(100*(AO253+VLOOKUP(AI253,C$252:H$351,5,FALSE))/(100+AO253),1)))</f>
        <v/>
      </c>
      <c r="AS253" s="560"/>
      <c r="AT253" s="561"/>
      <c r="AU253" s="155"/>
      <c r="BG253" s="155" t="s">
        <v>252</v>
      </c>
      <c r="BH253" s="179">
        <f t="shared" ref="BH253:BH258" si="116">SUMIF(C$252:D$351,AI253,E$252:F$351)</f>
        <v>0</v>
      </c>
    </row>
    <row r="254" spans="1:60" ht="18" customHeight="1">
      <c r="B254" s="699"/>
      <c r="C254" s="971"/>
      <c r="D254" s="971"/>
      <c r="E254" s="701"/>
      <c r="F254" s="703"/>
      <c r="G254" s="978"/>
      <c r="H254" s="979"/>
      <c r="I254" s="701"/>
      <c r="J254" s="703"/>
      <c r="K254" s="701"/>
      <c r="L254" s="703"/>
      <c r="M254" s="701"/>
      <c r="N254" s="703"/>
      <c r="O254" s="701"/>
      <c r="P254" s="702"/>
      <c r="Q254" s="703"/>
      <c r="R254" s="560" t="str">
        <f t="shared" si="110"/>
        <v/>
      </c>
      <c r="S254" s="560"/>
      <c r="T254" s="560"/>
      <c r="U254" s="973" t="str">
        <f t="shared" si="111"/>
        <v/>
      </c>
      <c r="V254" s="974"/>
      <c r="W254" s="975"/>
      <c r="X254" s="541"/>
      <c r="Y254" s="541"/>
      <c r="Z254" s="701"/>
      <c r="AA254" s="702"/>
      <c r="AB254" s="703"/>
      <c r="AC254" s="560" t="str">
        <f t="shared" si="112"/>
        <v/>
      </c>
      <c r="AD254" s="560"/>
      <c r="AE254" s="560"/>
      <c r="AF254" s="560" t="str">
        <f t="shared" si="113"/>
        <v/>
      </c>
      <c r="AG254" s="560"/>
      <c r="AH254" s="560"/>
      <c r="AI254" s="916" t="s">
        <v>342</v>
      </c>
      <c r="AJ254" s="976"/>
      <c r="AK254" s="977"/>
      <c r="AL254" s="701"/>
      <c r="AM254" s="702"/>
      <c r="AN254" s="703"/>
      <c r="AO254" s="560" t="str">
        <f>IF($BH254=0,"",IF($AL254="","",ROUND(($AL254-$BH254)/$BH254*100,1)))</f>
        <v/>
      </c>
      <c r="AP254" s="560"/>
      <c r="AQ254" s="560"/>
      <c r="AR254" s="560" t="str">
        <f t="shared" si="115"/>
        <v/>
      </c>
      <c r="AS254" s="560"/>
      <c r="AT254" s="561"/>
      <c r="AU254" s="155"/>
      <c r="BG254" s="155" t="s">
        <v>342</v>
      </c>
      <c r="BH254" s="179">
        <f t="shared" si="116"/>
        <v>0</v>
      </c>
    </row>
    <row r="255" spans="1:60" ht="18" customHeight="1">
      <c r="B255" s="699"/>
      <c r="C255" s="971"/>
      <c r="D255" s="971"/>
      <c r="E255" s="701"/>
      <c r="F255" s="703"/>
      <c r="G255" s="978"/>
      <c r="H255" s="979"/>
      <c r="I255" s="701"/>
      <c r="J255" s="703"/>
      <c r="K255" s="701"/>
      <c r="L255" s="703"/>
      <c r="M255" s="701"/>
      <c r="N255" s="703"/>
      <c r="O255" s="701"/>
      <c r="P255" s="702"/>
      <c r="Q255" s="703"/>
      <c r="R255" s="560" t="str">
        <f t="shared" si="110"/>
        <v/>
      </c>
      <c r="S255" s="560"/>
      <c r="T255" s="560"/>
      <c r="U255" s="973" t="str">
        <f t="shared" si="111"/>
        <v/>
      </c>
      <c r="V255" s="974"/>
      <c r="W255" s="975"/>
      <c r="X255" s="541"/>
      <c r="Y255" s="541"/>
      <c r="Z255" s="701"/>
      <c r="AA255" s="702"/>
      <c r="AB255" s="703"/>
      <c r="AC255" s="560" t="str">
        <f t="shared" si="112"/>
        <v/>
      </c>
      <c r="AD255" s="560"/>
      <c r="AE255" s="560"/>
      <c r="AF255" s="560" t="str">
        <f t="shared" si="113"/>
        <v/>
      </c>
      <c r="AG255" s="560"/>
      <c r="AH255" s="560"/>
      <c r="AI255" s="916" t="s">
        <v>343</v>
      </c>
      <c r="AJ255" s="976"/>
      <c r="AK255" s="977"/>
      <c r="AL255" s="701"/>
      <c r="AM255" s="702"/>
      <c r="AN255" s="703"/>
      <c r="AO255" s="560" t="str">
        <f t="shared" si="114"/>
        <v/>
      </c>
      <c r="AP255" s="560"/>
      <c r="AQ255" s="560"/>
      <c r="AR255" s="560" t="str">
        <f t="shared" si="115"/>
        <v/>
      </c>
      <c r="AS255" s="560"/>
      <c r="AT255" s="561"/>
      <c r="AU255" s="155"/>
      <c r="BG255" s="155" t="s">
        <v>343</v>
      </c>
      <c r="BH255" s="179">
        <f t="shared" si="116"/>
        <v>0</v>
      </c>
    </row>
    <row r="256" spans="1:60" ht="18" customHeight="1">
      <c r="B256" s="699"/>
      <c r="C256" s="971"/>
      <c r="D256" s="971"/>
      <c r="E256" s="701"/>
      <c r="F256" s="703"/>
      <c r="G256" s="978"/>
      <c r="H256" s="979"/>
      <c r="I256" s="701"/>
      <c r="J256" s="703"/>
      <c r="K256" s="701"/>
      <c r="L256" s="703"/>
      <c r="M256" s="701"/>
      <c r="N256" s="703"/>
      <c r="O256" s="701"/>
      <c r="P256" s="702"/>
      <c r="Q256" s="703"/>
      <c r="R256" s="560" t="str">
        <f t="shared" si="110"/>
        <v/>
      </c>
      <c r="S256" s="560"/>
      <c r="T256" s="560"/>
      <c r="U256" s="973" t="str">
        <f t="shared" si="111"/>
        <v/>
      </c>
      <c r="V256" s="974"/>
      <c r="W256" s="975"/>
      <c r="X256" s="541"/>
      <c r="Y256" s="541"/>
      <c r="Z256" s="701"/>
      <c r="AA256" s="702"/>
      <c r="AB256" s="703"/>
      <c r="AC256" s="560" t="str">
        <f t="shared" si="112"/>
        <v/>
      </c>
      <c r="AD256" s="560"/>
      <c r="AE256" s="560"/>
      <c r="AF256" s="560" t="str">
        <f t="shared" si="113"/>
        <v/>
      </c>
      <c r="AG256" s="560"/>
      <c r="AH256" s="560"/>
      <c r="AI256" s="916" t="s">
        <v>344</v>
      </c>
      <c r="AJ256" s="976"/>
      <c r="AK256" s="977"/>
      <c r="AL256" s="701"/>
      <c r="AM256" s="702"/>
      <c r="AN256" s="703"/>
      <c r="AO256" s="560" t="str">
        <f t="shared" si="114"/>
        <v/>
      </c>
      <c r="AP256" s="560"/>
      <c r="AQ256" s="560"/>
      <c r="AR256" s="560" t="str">
        <f t="shared" si="115"/>
        <v/>
      </c>
      <c r="AS256" s="560"/>
      <c r="AT256" s="561"/>
      <c r="AU256" s="155"/>
      <c r="BG256" s="155" t="s">
        <v>344</v>
      </c>
      <c r="BH256" s="179">
        <f t="shared" si="116"/>
        <v>0</v>
      </c>
    </row>
    <row r="257" spans="2:60" ht="18" customHeight="1">
      <c r="B257" s="699"/>
      <c r="C257" s="971"/>
      <c r="D257" s="971"/>
      <c r="E257" s="701"/>
      <c r="F257" s="703"/>
      <c r="G257" s="978"/>
      <c r="H257" s="979"/>
      <c r="I257" s="701"/>
      <c r="J257" s="703"/>
      <c r="K257" s="701"/>
      <c r="L257" s="703"/>
      <c r="M257" s="701"/>
      <c r="N257" s="703"/>
      <c r="O257" s="701"/>
      <c r="P257" s="702"/>
      <c r="Q257" s="703"/>
      <c r="R257" s="560" t="str">
        <f t="shared" si="110"/>
        <v/>
      </c>
      <c r="S257" s="560"/>
      <c r="T257" s="560"/>
      <c r="U257" s="973" t="str">
        <f t="shared" si="111"/>
        <v/>
      </c>
      <c r="V257" s="974"/>
      <c r="W257" s="975"/>
      <c r="X257" s="541"/>
      <c r="Y257" s="541"/>
      <c r="Z257" s="701"/>
      <c r="AA257" s="702"/>
      <c r="AB257" s="703"/>
      <c r="AC257" s="560" t="str">
        <f t="shared" si="112"/>
        <v/>
      </c>
      <c r="AD257" s="560"/>
      <c r="AE257" s="560"/>
      <c r="AF257" s="560" t="str">
        <f t="shared" si="113"/>
        <v/>
      </c>
      <c r="AG257" s="560"/>
      <c r="AH257" s="560"/>
      <c r="AI257" s="916" t="s">
        <v>340</v>
      </c>
      <c r="AJ257" s="976"/>
      <c r="AK257" s="977"/>
      <c r="AL257" s="701"/>
      <c r="AM257" s="702"/>
      <c r="AN257" s="703"/>
      <c r="AO257" s="560" t="str">
        <f t="shared" si="114"/>
        <v/>
      </c>
      <c r="AP257" s="560"/>
      <c r="AQ257" s="560"/>
      <c r="AR257" s="560" t="str">
        <f t="shared" si="115"/>
        <v/>
      </c>
      <c r="AS257" s="560"/>
      <c r="AT257" s="561"/>
      <c r="AU257" s="155"/>
      <c r="BG257" s="155" t="s">
        <v>340</v>
      </c>
      <c r="BH257" s="179">
        <f t="shared" si="116"/>
        <v>0</v>
      </c>
    </row>
    <row r="258" spans="2:60" ht="18" customHeight="1">
      <c r="B258" s="699"/>
      <c r="C258" s="971"/>
      <c r="D258" s="971"/>
      <c r="E258" s="701"/>
      <c r="F258" s="703"/>
      <c r="G258" s="978"/>
      <c r="H258" s="979"/>
      <c r="I258" s="701"/>
      <c r="J258" s="703"/>
      <c r="K258" s="701"/>
      <c r="L258" s="703"/>
      <c r="M258" s="701"/>
      <c r="N258" s="703"/>
      <c r="O258" s="701"/>
      <c r="P258" s="702"/>
      <c r="Q258" s="703"/>
      <c r="R258" s="560" t="str">
        <f t="shared" si="110"/>
        <v/>
      </c>
      <c r="S258" s="560"/>
      <c r="T258" s="560"/>
      <c r="U258" s="973" t="str">
        <f t="shared" si="111"/>
        <v/>
      </c>
      <c r="V258" s="974"/>
      <c r="W258" s="975"/>
      <c r="X258" s="541"/>
      <c r="Y258" s="541"/>
      <c r="Z258" s="701"/>
      <c r="AA258" s="702"/>
      <c r="AB258" s="703"/>
      <c r="AC258" s="560" t="str">
        <f t="shared" si="112"/>
        <v/>
      </c>
      <c r="AD258" s="560"/>
      <c r="AE258" s="560"/>
      <c r="AF258" s="560" t="str">
        <f t="shared" si="113"/>
        <v/>
      </c>
      <c r="AG258" s="560"/>
      <c r="AH258" s="560"/>
      <c r="AI258" s="916" t="s">
        <v>341</v>
      </c>
      <c r="AJ258" s="976"/>
      <c r="AK258" s="977"/>
      <c r="AL258" s="701"/>
      <c r="AM258" s="702"/>
      <c r="AN258" s="703"/>
      <c r="AO258" s="560" t="str">
        <f t="shared" si="114"/>
        <v/>
      </c>
      <c r="AP258" s="560"/>
      <c r="AQ258" s="560"/>
      <c r="AR258" s="560" t="str">
        <f t="shared" si="115"/>
        <v/>
      </c>
      <c r="AS258" s="560"/>
      <c r="AT258" s="561"/>
      <c r="AU258" s="155"/>
      <c r="BG258" s="155" t="s">
        <v>341</v>
      </c>
      <c r="BH258" s="179">
        <f t="shared" si="116"/>
        <v>0</v>
      </c>
    </row>
    <row r="259" spans="2:60" ht="18" customHeight="1">
      <c r="B259" s="964"/>
      <c r="C259" s="971"/>
      <c r="D259" s="971"/>
      <c r="E259" s="701"/>
      <c r="F259" s="703"/>
      <c r="G259" s="978"/>
      <c r="H259" s="979"/>
      <c r="I259" s="701"/>
      <c r="J259" s="703"/>
      <c r="K259" s="701"/>
      <c r="L259" s="703"/>
      <c r="M259" s="701"/>
      <c r="N259" s="703"/>
      <c r="O259" s="701"/>
      <c r="P259" s="702"/>
      <c r="Q259" s="703"/>
      <c r="R259" s="560" t="str">
        <f t="shared" si="110"/>
        <v/>
      </c>
      <c r="S259" s="560"/>
      <c r="T259" s="560"/>
      <c r="U259" s="973" t="str">
        <f t="shared" si="111"/>
        <v/>
      </c>
      <c r="V259" s="974"/>
      <c r="W259" s="975"/>
      <c r="X259" s="541"/>
      <c r="Y259" s="541"/>
      <c r="Z259" s="701"/>
      <c r="AA259" s="702"/>
      <c r="AB259" s="703"/>
      <c r="AC259" s="560" t="str">
        <f t="shared" si="112"/>
        <v/>
      </c>
      <c r="AD259" s="560"/>
      <c r="AE259" s="560"/>
      <c r="AF259" s="560" t="str">
        <f t="shared" si="113"/>
        <v/>
      </c>
      <c r="AG259" s="560"/>
      <c r="AH259" s="560"/>
      <c r="AI259" s="916" t="s">
        <v>339</v>
      </c>
      <c r="AJ259" s="976"/>
      <c r="AK259" s="977"/>
      <c r="AL259" s="701"/>
      <c r="AM259" s="702"/>
      <c r="AN259" s="703"/>
      <c r="AO259" s="560" t="str">
        <f>IF($BH259=0,"",IF($AL259="","",ROUND(($AL259-$BH259)/$BH259*100,1)))</f>
        <v/>
      </c>
      <c r="AP259" s="560"/>
      <c r="AQ259" s="560"/>
      <c r="AR259" s="560" t="str">
        <f t="shared" si="115"/>
        <v/>
      </c>
      <c r="AS259" s="560"/>
      <c r="AT259" s="561"/>
      <c r="AU259" s="155"/>
      <c r="BG259" s="155" t="s">
        <v>339</v>
      </c>
      <c r="BH259" s="179">
        <f>SUMIF(C$252:D$351,AI259,E$252:F$351)</f>
        <v>0</v>
      </c>
    </row>
    <row r="260" spans="2:60" ht="18" customHeight="1">
      <c r="B260" s="964"/>
      <c r="C260" s="971"/>
      <c r="D260" s="971"/>
      <c r="E260" s="701"/>
      <c r="F260" s="703"/>
      <c r="G260" s="978"/>
      <c r="H260" s="979"/>
      <c r="I260" s="701"/>
      <c r="J260" s="703"/>
      <c r="K260" s="701"/>
      <c r="L260" s="703"/>
      <c r="M260" s="701"/>
      <c r="N260" s="703"/>
      <c r="O260" s="701"/>
      <c r="P260" s="702"/>
      <c r="Q260" s="703"/>
      <c r="R260" s="560" t="str">
        <f t="shared" si="110"/>
        <v/>
      </c>
      <c r="S260" s="560"/>
      <c r="T260" s="560"/>
      <c r="U260" s="973" t="str">
        <f t="shared" si="111"/>
        <v/>
      </c>
      <c r="V260" s="974"/>
      <c r="W260" s="975"/>
      <c r="X260" s="541"/>
      <c r="Y260" s="541"/>
      <c r="Z260" s="701"/>
      <c r="AA260" s="702"/>
      <c r="AB260" s="703"/>
      <c r="AC260" s="560" t="str">
        <f t="shared" si="112"/>
        <v/>
      </c>
      <c r="AD260" s="560"/>
      <c r="AE260" s="560"/>
      <c r="AF260" s="560" t="str">
        <f t="shared" si="113"/>
        <v/>
      </c>
      <c r="AG260" s="560"/>
      <c r="AH260" s="560"/>
      <c r="AI260" s="995"/>
      <c r="AJ260" s="995"/>
      <c r="AK260" s="995"/>
      <c r="AL260" s="995"/>
      <c r="AM260" s="995"/>
      <c r="AN260" s="995"/>
      <c r="AO260" s="996"/>
      <c r="AP260" s="997"/>
      <c r="AQ260" s="998"/>
      <c r="AR260" s="995"/>
      <c r="AS260" s="995"/>
      <c r="AT260" s="1009"/>
    </row>
    <row r="261" spans="2:60" ht="18" customHeight="1">
      <c r="B261" s="964"/>
      <c r="C261" s="971"/>
      <c r="D261" s="971"/>
      <c r="E261" s="701"/>
      <c r="F261" s="703"/>
      <c r="G261" s="978"/>
      <c r="H261" s="979"/>
      <c r="I261" s="701"/>
      <c r="J261" s="703"/>
      <c r="K261" s="701"/>
      <c r="L261" s="703"/>
      <c r="M261" s="701"/>
      <c r="N261" s="703"/>
      <c r="O261" s="701"/>
      <c r="P261" s="702"/>
      <c r="Q261" s="703"/>
      <c r="R261" s="560" t="str">
        <f t="shared" si="110"/>
        <v/>
      </c>
      <c r="S261" s="560"/>
      <c r="T261" s="560"/>
      <c r="U261" s="973" t="str">
        <f t="shared" si="111"/>
        <v/>
      </c>
      <c r="V261" s="974"/>
      <c r="W261" s="975"/>
      <c r="X261" s="541"/>
      <c r="Y261" s="541"/>
      <c r="Z261" s="701"/>
      <c r="AA261" s="702"/>
      <c r="AB261" s="703"/>
      <c r="AC261" s="560" t="str">
        <f t="shared" si="112"/>
        <v/>
      </c>
      <c r="AD261" s="560"/>
      <c r="AE261" s="560"/>
      <c r="AF261" s="560" t="str">
        <f t="shared" si="113"/>
        <v/>
      </c>
      <c r="AG261" s="560"/>
      <c r="AH261" s="560"/>
      <c r="AI261" s="995"/>
      <c r="AJ261" s="995"/>
      <c r="AK261" s="995"/>
      <c r="AL261" s="995"/>
      <c r="AM261" s="995"/>
      <c r="AN261" s="995"/>
      <c r="AO261" s="996"/>
      <c r="AP261" s="997"/>
      <c r="AQ261" s="998"/>
      <c r="AR261" s="995"/>
      <c r="AS261" s="995"/>
      <c r="AT261" s="1009"/>
    </row>
    <row r="262" spans="2:60" ht="18" customHeight="1">
      <c r="B262" s="964"/>
      <c r="C262" s="971"/>
      <c r="D262" s="971"/>
      <c r="E262" s="701"/>
      <c r="F262" s="703"/>
      <c r="G262" s="978"/>
      <c r="H262" s="979"/>
      <c r="I262" s="701"/>
      <c r="J262" s="703"/>
      <c r="K262" s="701"/>
      <c r="L262" s="703"/>
      <c r="M262" s="701"/>
      <c r="N262" s="703"/>
      <c r="O262" s="701"/>
      <c r="P262" s="702"/>
      <c r="Q262" s="703"/>
      <c r="R262" s="560" t="str">
        <f t="shared" si="110"/>
        <v/>
      </c>
      <c r="S262" s="560"/>
      <c r="T262" s="560"/>
      <c r="U262" s="973" t="str">
        <f t="shared" si="111"/>
        <v/>
      </c>
      <c r="V262" s="974"/>
      <c r="W262" s="975"/>
      <c r="X262" s="541"/>
      <c r="Y262" s="541"/>
      <c r="Z262" s="701"/>
      <c r="AA262" s="702"/>
      <c r="AB262" s="703"/>
      <c r="AC262" s="560" t="str">
        <f t="shared" si="112"/>
        <v/>
      </c>
      <c r="AD262" s="560"/>
      <c r="AE262" s="560"/>
      <c r="AF262" s="560" t="str">
        <f t="shared" si="113"/>
        <v/>
      </c>
      <c r="AG262" s="560"/>
      <c r="AH262" s="560"/>
      <c r="AI262" s="995"/>
      <c r="AJ262" s="995"/>
      <c r="AK262" s="995"/>
      <c r="AL262" s="995"/>
      <c r="AM262" s="995"/>
      <c r="AN262" s="995"/>
      <c r="AO262" s="995"/>
      <c r="AP262" s="995"/>
      <c r="AQ262" s="995"/>
      <c r="AR262" s="995"/>
      <c r="AS262" s="995"/>
      <c r="AT262" s="1009"/>
    </row>
    <row r="263" spans="2:60" ht="18" customHeight="1">
      <c r="B263" s="964"/>
      <c r="C263" s="971"/>
      <c r="D263" s="971"/>
      <c r="E263" s="701"/>
      <c r="F263" s="703"/>
      <c r="G263" s="978"/>
      <c r="H263" s="979"/>
      <c r="I263" s="701"/>
      <c r="J263" s="703"/>
      <c r="K263" s="701"/>
      <c r="L263" s="703"/>
      <c r="M263" s="701"/>
      <c r="N263" s="703"/>
      <c r="O263" s="701"/>
      <c r="P263" s="702"/>
      <c r="Q263" s="703"/>
      <c r="R263" s="560" t="str">
        <f t="shared" si="110"/>
        <v/>
      </c>
      <c r="S263" s="560"/>
      <c r="T263" s="560"/>
      <c r="U263" s="973" t="str">
        <f t="shared" si="111"/>
        <v/>
      </c>
      <c r="V263" s="974"/>
      <c r="W263" s="975"/>
      <c r="X263" s="541"/>
      <c r="Y263" s="541"/>
      <c r="Z263" s="701"/>
      <c r="AA263" s="702"/>
      <c r="AB263" s="703"/>
      <c r="AC263" s="560" t="str">
        <f t="shared" si="112"/>
        <v/>
      </c>
      <c r="AD263" s="560"/>
      <c r="AE263" s="560"/>
      <c r="AF263" s="560" t="str">
        <f t="shared" si="113"/>
        <v/>
      </c>
      <c r="AG263" s="560"/>
      <c r="AH263" s="560"/>
      <c r="AI263" s="995"/>
      <c r="AJ263" s="995"/>
      <c r="AK263" s="995"/>
      <c r="AL263" s="995"/>
      <c r="AM263" s="995"/>
      <c r="AN263" s="995"/>
      <c r="AO263" s="995"/>
      <c r="AP263" s="995"/>
      <c r="AQ263" s="995"/>
      <c r="AR263" s="995"/>
      <c r="AS263" s="995"/>
      <c r="AT263" s="1009"/>
    </row>
    <row r="264" spans="2:60" ht="18" customHeight="1">
      <c r="B264" s="964"/>
      <c r="C264" s="971"/>
      <c r="D264" s="971"/>
      <c r="E264" s="701"/>
      <c r="F264" s="703"/>
      <c r="G264" s="978"/>
      <c r="H264" s="979"/>
      <c r="I264" s="701"/>
      <c r="J264" s="703"/>
      <c r="K264" s="701"/>
      <c r="L264" s="703"/>
      <c r="M264" s="701"/>
      <c r="N264" s="703"/>
      <c r="O264" s="701"/>
      <c r="P264" s="702"/>
      <c r="Q264" s="703"/>
      <c r="R264" s="560" t="str">
        <f t="shared" si="110"/>
        <v/>
      </c>
      <c r="S264" s="560"/>
      <c r="T264" s="560"/>
      <c r="U264" s="973" t="str">
        <f t="shared" si="111"/>
        <v/>
      </c>
      <c r="V264" s="974"/>
      <c r="W264" s="975"/>
      <c r="X264" s="541"/>
      <c r="Y264" s="541"/>
      <c r="Z264" s="701"/>
      <c r="AA264" s="702"/>
      <c r="AB264" s="703"/>
      <c r="AC264" s="560" t="str">
        <f t="shared" si="112"/>
        <v/>
      </c>
      <c r="AD264" s="560"/>
      <c r="AE264" s="560"/>
      <c r="AF264" s="560" t="str">
        <f t="shared" si="113"/>
        <v/>
      </c>
      <c r="AG264" s="560"/>
      <c r="AH264" s="560"/>
      <c r="AI264" s="995"/>
      <c r="AJ264" s="995"/>
      <c r="AK264" s="995"/>
      <c r="AL264" s="995"/>
      <c r="AM264" s="995"/>
      <c r="AN264" s="995"/>
      <c r="AO264" s="995"/>
      <c r="AP264" s="995"/>
      <c r="AQ264" s="995"/>
      <c r="AR264" s="995"/>
      <c r="AS264" s="995"/>
      <c r="AT264" s="1009"/>
    </row>
    <row r="265" spans="2:60" ht="18" customHeight="1">
      <c r="B265" s="964"/>
      <c r="C265" s="971"/>
      <c r="D265" s="971"/>
      <c r="E265" s="701"/>
      <c r="F265" s="703"/>
      <c r="G265" s="978"/>
      <c r="H265" s="979"/>
      <c r="I265" s="701"/>
      <c r="J265" s="703"/>
      <c r="K265" s="701"/>
      <c r="L265" s="703"/>
      <c r="M265" s="701"/>
      <c r="N265" s="703"/>
      <c r="O265" s="701"/>
      <c r="P265" s="702"/>
      <c r="Q265" s="703"/>
      <c r="R265" s="560" t="str">
        <f t="shared" si="110"/>
        <v/>
      </c>
      <c r="S265" s="560"/>
      <c r="T265" s="560"/>
      <c r="U265" s="973" t="str">
        <f t="shared" si="111"/>
        <v/>
      </c>
      <c r="V265" s="974"/>
      <c r="W265" s="975"/>
      <c r="X265" s="541"/>
      <c r="Y265" s="541"/>
      <c r="Z265" s="701"/>
      <c r="AA265" s="702"/>
      <c r="AB265" s="703"/>
      <c r="AC265" s="560" t="str">
        <f t="shared" si="112"/>
        <v/>
      </c>
      <c r="AD265" s="560"/>
      <c r="AE265" s="560"/>
      <c r="AF265" s="560" t="str">
        <f t="shared" si="113"/>
        <v/>
      </c>
      <c r="AG265" s="560"/>
      <c r="AH265" s="560"/>
      <c r="AI265" s="995"/>
      <c r="AJ265" s="995"/>
      <c r="AK265" s="995"/>
      <c r="AL265" s="995"/>
      <c r="AM265" s="995"/>
      <c r="AN265" s="995"/>
      <c r="AO265" s="995"/>
      <c r="AP265" s="995"/>
      <c r="AQ265" s="995"/>
      <c r="AR265" s="995"/>
      <c r="AS265" s="995"/>
      <c r="AT265" s="1009"/>
    </row>
    <row r="266" spans="2:60" ht="18" customHeight="1">
      <c r="B266" s="964"/>
      <c r="C266" s="971"/>
      <c r="D266" s="971"/>
      <c r="E266" s="701"/>
      <c r="F266" s="703"/>
      <c r="G266" s="978"/>
      <c r="H266" s="979"/>
      <c r="I266" s="701"/>
      <c r="J266" s="703"/>
      <c r="K266" s="701"/>
      <c r="L266" s="703"/>
      <c r="M266" s="701"/>
      <c r="N266" s="703"/>
      <c r="O266" s="701"/>
      <c r="P266" s="702"/>
      <c r="Q266" s="703"/>
      <c r="R266" s="560" t="str">
        <f t="shared" si="110"/>
        <v/>
      </c>
      <c r="S266" s="560"/>
      <c r="T266" s="560"/>
      <c r="U266" s="973" t="str">
        <f t="shared" si="111"/>
        <v/>
      </c>
      <c r="V266" s="974"/>
      <c r="W266" s="975"/>
      <c r="X266" s="541"/>
      <c r="Y266" s="541"/>
      <c r="Z266" s="701"/>
      <c r="AA266" s="702"/>
      <c r="AB266" s="703"/>
      <c r="AC266" s="560" t="str">
        <f t="shared" si="112"/>
        <v/>
      </c>
      <c r="AD266" s="560"/>
      <c r="AE266" s="560"/>
      <c r="AF266" s="560" t="str">
        <f t="shared" si="113"/>
        <v/>
      </c>
      <c r="AG266" s="560"/>
      <c r="AH266" s="560"/>
      <c r="AI266" s="995"/>
      <c r="AJ266" s="995"/>
      <c r="AK266" s="995"/>
      <c r="AL266" s="995"/>
      <c r="AM266" s="995"/>
      <c r="AN266" s="995"/>
      <c r="AO266" s="995"/>
      <c r="AP266" s="995"/>
      <c r="AQ266" s="995"/>
      <c r="AR266" s="995"/>
      <c r="AS266" s="995"/>
      <c r="AT266" s="1009"/>
    </row>
    <row r="267" spans="2:60" ht="18" customHeight="1">
      <c r="B267" s="964"/>
      <c r="C267" s="971"/>
      <c r="D267" s="971"/>
      <c r="E267" s="701"/>
      <c r="F267" s="703"/>
      <c r="G267" s="978"/>
      <c r="H267" s="979"/>
      <c r="I267" s="701"/>
      <c r="J267" s="703"/>
      <c r="K267" s="701"/>
      <c r="L267" s="703"/>
      <c r="M267" s="701"/>
      <c r="N267" s="703"/>
      <c r="O267" s="701"/>
      <c r="P267" s="702"/>
      <c r="Q267" s="703"/>
      <c r="R267" s="560" t="str">
        <f t="shared" si="110"/>
        <v/>
      </c>
      <c r="S267" s="560"/>
      <c r="T267" s="560"/>
      <c r="U267" s="973" t="str">
        <f t="shared" si="111"/>
        <v/>
      </c>
      <c r="V267" s="974"/>
      <c r="W267" s="975"/>
      <c r="X267" s="541"/>
      <c r="Y267" s="541"/>
      <c r="Z267" s="701"/>
      <c r="AA267" s="702"/>
      <c r="AB267" s="703"/>
      <c r="AC267" s="560" t="str">
        <f t="shared" si="112"/>
        <v/>
      </c>
      <c r="AD267" s="560"/>
      <c r="AE267" s="560"/>
      <c r="AF267" s="560" t="str">
        <f t="shared" si="113"/>
        <v/>
      </c>
      <c r="AG267" s="560"/>
      <c r="AH267" s="560"/>
      <c r="AI267" s="995"/>
      <c r="AJ267" s="995"/>
      <c r="AK267" s="995"/>
      <c r="AL267" s="995"/>
      <c r="AM267" s="995"/>
      <c r="AN267" s="995"/>
      <c r="AO267" s="995"/>
      <c r="AP267" s="995"/>
      <c r="AQ267" s="995"/>
      <c r="AR267" s="995"/>
      <c r="AS267" s="995"/>
      <c r="AT267" s="1009"/>
    </row>
    <row r="268" spans="2:60" ht="18" customHeight="1">
      <c r="B268" s="964"/>
      <c r="C268" s="971"/>
      <c r="D268" s="971"/>
      <c r="E268" s="701"/>
      <c r="F268" s="703"/>
      <c r="G268" s="978"/>
      <c r="H268" s="979"/>
      <c r="I268" s="701"/>
      <c r="J268" s="703"/>
      <c r="K268" s="701"/>
      <c r="L268" s="703"/>
      <c r="M268" s="701"/>
      <c r="N268" s="703"/>
      <c r="O268" s="701"/>
      <c r="P268" s="702"/>
      <c r="Q268" s="703"/>
      <c r="R268" s="560" t="str">
        <f t="shared" si="110"/>
        <v/>
      </c>
      <c r="S268" s="560"/>
      <c r="T268" s="560"/>
      <c r="U268" s="973" t="str">
        <f t="shared" si="111"/>
        <v/>
      </c>
      <c r="V268" s="974"/>
      <c r="W268" s="975"/>
      <c r="X268" s="541"/>
      <c r="Y268" s="541"/>
      <c r="Z268" s="701"/>
      <c r="AA268" s="702"/>
      <c r="AB268" s="703"/>
      <c r="AC268" s="560" t="str">
        <f t="shared" si="112"/>
        <v/>
      </c>
      <c r="AD268" s="560"/>
      <c r="AE268" s="560"/>
      <c r="AF268" s="560" t="str">
        <f t="shared" si="113"/>
        <v/>
      </c>
      <c r="AG268" s="560"/>
      <c r="AH268" s="560"/>
      <c r="AI268" s="995"/>
      <c r="AJ268" s="995"/>
      <c r="AK268" s="995"/>
      <c r="AL268" s="995"/>
      <c r="AM268" s="995"/>
      <c r="AN268" s="995"/>
      <c r="AO268" s="995"/>
      <c r="AP268" s="995"/>
      <c r="AQ268" s="995"/>
      <c r="AR268" s="995"/>
      <c r="AS268" s="995"/>
      <c r="AT268" s="1009"/>
    </row>
    <row r="269" spans="2:60" ht="18" customHeight="1">
      <c r="B269" s="964"/>
      <c r="C269" s="971"/>
      <c r="D269" s="971"/>
      <c r="E269" s="701"/>
      <c r="F269" s="703"/>
      <c r="G269" s="978"/>
      <c r="H269" s="979"/>
      <c r="I269" s="701"/>
      <c r="J269" s="703"/>
      <c r="K269" s="701"/>
      <c r="L269" s="703"/>
      <c r="M269" s="701"/>
      <c r="N269" s="703"/>
      <c r="O269" s="701"/>
      <c r="P269" s="702"/>
      <c r="Q269" s="703"/>
      <c r="R269" s="560" t="str">
        <f t="shared" si="110"/>
        <v/>
      </c>
      <c r="S269" s="560"/>
      <c r="T269" s="560"/>
      <c r="U269" s="973" t="str">
        <f t="shared" si="111"/>
        <v/>
      </c>
      <c r="V269" s="974"/>
      <c r="W269" s="975"/>
      <c r="X269" s="541"/>
      <c r="Y269" s="541"/>
      <c r="Z269" s="701"/>
      <c r="AA269" s="702"/>
      <c r="AB269" s="703"/>
      <c r="AC269" s="560" t="str">
        <f t="shared" si="112"/>
        <v/>
      </c>
      <c r="AD269" s="560"/>
      <c r="AE269" s="560"/>
      <c r="AF269" s="560" t="str">
        <f t="shared" si="113"/>
        <v/>
      </c>
      <c r="AG269" s="560"/>
      <c r="AH269" s="560"/>
      <c r="AI269" s="995"/>
      <c r="AJ269" s="995"/>
      <c r="AK269" s="995"/>
      <c r="AL269" s="995"/>
      <c r="AM269" s="995"/>
      <c r="AN269" s="995"/>
      <c r="AO269" s="995"/>
      <c r="AP269" s="995"/>
      <c r="AQ269" s="995"/>
      <c r="AR269" s="995"/>
      <c r="AS269" s="995"/>
      <c r="AT269" s="1009"/>
    </row>
    <row r="270" spans="2:60" ht="18" customHeight="1">
      <c r="B270" s="964"/>
      <c r="C270" s="971"/>
      <c r="D270" s="971"/>
      <c r="E270" s="701"/>
      <c r="F270" s="703"/>
      <c r="G270" s="978"/>
      <c r="H270" s="979"/>
      <c r="I270" s="701"/>
      <c r="J270" s="703"/>
      <c r="K270" s="701"/>
      <c r="L270" s="703"/>
      <c r="M270" s="701"/>
      <c r="N270" s="703"/>
      <c r="O270" s="701"/>
      <c r="P270" s="702"/>
      <c r="Q270" s="703"/>
      <c r="R270" s="560" t="str">
        <f t="shared" si="110"/>
        <v/>
      </c>
      <c r="S270" s="560"/>
      <c r="T270" s="560"/>
      <c r="U270" s="973" t="str">
        <f t="shared" si="111"/>
        <v/>
      </c>
      <c r="V270" s="974"/>
      <c r="W270" s="975"/>
      <c r="X270" s="541"/>
      <c r="Y270" s="541"/>
      <c r="Z270" s="701"/>
      <c r="AA270" s="702"/>
      <c r="AB270" s="703"/>
      <c r="AC270" s="560" t="str">
        <f t="shared" si="112"/>
        <v/>
      </c>
      <c r="AD270" s="560"/>
      <c r="AE270" s="560"/>
      <c r="AF270" s="560" t="str">
        <f t="shared" si="113"/>
        <v/>
      </c>
      <c r="AG270" s="560"/>
      <c r="AH270" s="560"/>
      <c r="AI270" s="995"/>
      <c r="AJ270" s="995"/>
      <c r="AK270" s="995"/>
      <c r="AL270" s="995"/>
      <c r="AM270" s="995"/>
      <c r="AN270" s="995"/>
      <c r="AO270" s="995"/>
      <c r="AP270" s="995"/>
      <c r="AQ270" s="995"/>
      <c r="AR270" s="995"/>
      <c r="AS270" s="995"/>
      <c r="AT270" s="1009"/>
    </row>
    <row r="271" spans="2:60" ht="18" customHeight="1">
      <c r="B271" s="964"/>
      <c r="C271" s="971"/>
      <c r="D271" s="971"/>
      <c r="E271" s="701"/>
      <c r="F271" s="703"/>
      <c r="G271" s="978"/>
      <c r="H271" s="979"/>
      <c r="I271" s="701"/>
      <c r="J271" s="703"/>
      <c r="K271" s="701"/>
      <c r="L271" s="703"/>
      <c r="M271" s="701"/>
      <c r="N271" s="703"/>
      <c r="O271" s="701"/>
      <c r="P271" s="702"/>
      <c r="Q271" s="703"/>
      <c r="R271" s="560" t="str">
        <f t="shared" si="110"/>
        <v/>
      </c>
      <c r="S271" s="560"/>
      <c r="T271" s="560"/>
      <c r="U271" s="973" t="str">
        <f t="shared" si="111"/>
        <v/>
      </c>
      <c r="V271" s="974"/>
      <c r="W271" s="975"/>
      <c r="X271" s="541"/>
      <c r="Y271" s="541"/>
      <c r="Z271" s="701"/>
      <c r="AA271" s="702"/>
      <c r="AB271" s="703"/>
      <c r="AC271" s="560" t="str">
        <f t="shared" si="112"/>
        <v/>
      </c>
      <c r="AD271" s="560"/>
      <c r="AE271" s="560"/>
      <c r="AF271" s="560" t="str">
        <f t="shared" si="113"/>
        <v/>
      </c>
      <c r="AG271" s="560"/>
      <c r="AH271" s="560"/>
      <c r="AI271" s="995"/>
      <c r="AJ271" s="995"/>
      <c r="AK271" s="995"/>
      <c r="AL271" s="995"/>
      <c r="AM271" s="995"/>
      <c r="AN271" s="995"/>
      <c r="AO271" s="995"/>
      <c r="AP271" s="995"/>
      <c r="AQ271" s="995"/>
      <c r="AR271" s="995"/>
      <c r="AS271" s="995"/>
      <c r="AT271" s="1009"/>
    </row>
    <row r="272" spans="2:60" ht="18" customHeight="1">
      <c r="B272" s="964"/>
      <c r="C272" s="971"/>
      <c r="D272" s="971"/>
      <c r="E272" s="701"/>
      <c r="F272" s="703"/>
      <c r="G272" s="978"/>
      <c r="H272" s="979"/>
      <c r="I272" s="701"/>
      <c r="J272" s="703"/>
      <c r="K272" s="701"/>
      <c r="L272" s="703"/>
      <c r="M272" s="701"/>
      <c r="N272" s="703"/>
      <c r="O272" s="701"/>
      <c r="P272" s="702"/>
      <c r="Q272" s="703"/>
      <c r="R272" s="560" t="str">
        <f t="shared" si="110"/>
        <v/>
      </c>
      <c r="S272" s="560"/>
      <c r="T272" s="560"/>
      <c r="U272" s="973" t="str">
        <f t="shared" si="111"/>
        <v/>
      </c>
      <c r="V272" s="974"/>
      <c r="W272" s="975"/>
      <c r="X272" s="541"/>
      <c r="Y272" s="541"/>
      <c r="Z272" s="701"/>
      <c r="AA272" s="702"/>
      <c r="AB272" s="703"/>
      <c r="AC272" s="560" t="str">
        <f t="shared" si="112"/>
        <v/>
      </c>
      <c r="AD272" s="560"/>
      <c r="AE272" s="560"/>
      <c r="AF272" s="560" t="str">
        <f t="shared" si="113"/>
        <v/>
      </c>
      <c r="AG272" s="560"/>
      <c r="AH272" s="560"/>
      <c r="AI272" s="995"/>
      <c r="AJ272" s="995"/>
      <c r="AK272" s="995"/>
      <c r="AL272" s="995"/>
      <c r="AM272" s="995"/>
      <c r="AN272" s="995"/>
      <c r="AO272" s="995"/>
      <c r="AP272" s="995"/>
      <c r="AQ272" s="995"/>
      <c r="AR272" s="995"/>
      <c r="AS272" s="995"/>
      <c r="AT272" s="1009"/>
    </row>
    <row r="273" spans="2:46" ht="18" customHeight="1">
      <c r="B273" s="964"/>
      <c r="C273" s="971"/>
      <c r="D273" s="971"/>
      <c r="E273" s="701"/>
      <c r="F273" s="703"/>
      <c r="G273" s="978"/>
      <c r="H273" s="979"/>
      <c r="I273" s="701"/>
      <c r="J273" s="703"/>
      <c r="K273" s="701"/>
      <c r="L273" s="703"/>
      <c r="M273" s="701"/>
      <c r="N273" s="703"/>
      <c r="O273" s="701"/>
      <c r="P273" s="702"/>
      <c r="Q273" s="703"/>
      <c r="R273" s="560" t="str">
        <f t="shared" si="110"/>
        <v/>
      </c>
      <c r="S273" s="560"/>
      <c r="T273" s="560"/>
      <c r="U273" s="973" t="str">
        <f t="shared" si="111"/>
        <v/>
      </c>
      <c r="V273" s="974"/>
      <c r="W273" s="975"/>
      <c r="X273" s="541"/>
      <c r="Y273" s="541"/>
      <c r="Z273" s="701"/>
      <c r="AA273" s="702"/>
      <c r="AB273" s="703"/>
      <c r="AC273" s="560" t="str">
        <f t="shared" si="112"/>
        <v/>
      </c>
      <c r="AD273" s="560"/>
      <c r="AE273" s="560"/>
      <c r="AF273" s="560" t="str">
        <f t="shared" si="113"/>
        <v/>
      </c>
      <c r="AG273" s="560"/>
      <c r="AH273" s="560"/>
      <c r="AI273" s="995"/>
      <c r="AJ273" s="995"/>
      <c r="AK273" s="995"/>
      <c r="AL273" s="995"/>
      <c r="AM273" s="995"/>
      <c r="AN273" s="995"/>
      <c r="AO273" s="995"/>
      <c r="AP273" s="995"/>
      <c r="AQ273" s="995"/>
      <c r="AR273" s="995"/>
      <c r="AS273" s="995"/>
      <c r="AT273" s="1009"/>
    </row>
    <row r="274" spans="2:46" ht="18" customHeight="1">
      <c r="B274" s="964"/>
      <c r="C274" s="971"/>
      <c r="D274" s="971"/>
      <c r="E274" s="701"/>
      <c r="F274" s="703"/>
      <c r="G274" s="978"/>
      <c r="H274" s="979"/>
      <c r="I274" s="701"/>
      <c r="J274" s="703"/>
      <c r="K274" s="701"/>
      <c r="L274" s="703"/>
      <c r="M274" s="701"/>
      <c r="N274" s="703"/>
      <c r="O274" s="701"/>
      <c r="P274" s="702"/>
      <c r="Q274" s="703"/>
      <c r="R274" s="560" t="str">
        <f t="shared" si="110"/>
        <v/>
      </c>
      <c r="S274" s="560"/>
      <c r="T274" s="560"/>
      <c r="U274" s="973" t="str">
        <f t="shared" si="111"/>
        <v/>
      </c>
      <c r="V274" s="974"/>
      <c r="W274" s="975"/>
      <c r="X274" s="541"/>
      <c r="Y274" s="541"/>
      <c r="Z274" s="701"/>
      <c r="AA274" s="702"/>
      <c r="AB274" s="703"/>
      <c r="AC274" s="560" t="str">
        <f t="shared" si="112"/>
        <v/>
      </c>
      <c r="AD274" s="560"/>
      <c r="AE274" s="560"/>
      <c r="AF274" s="560" t="str">
        <f t="shared" si="113"/>
        <v/>
      </c>
      <c r="AG274" s="560"/>
      <c r="AH274" s="560"/>
      <c r="AI274" s="995"/>
      <c r="AJ274" s="995"/>
      <c r="AK274" s="995"/>
      <c r="AL274" s="995"/>
      <c r="AM274" s="995"/>
      <c r="AN274" s="995"/>
      <c r="AO274" s="995"/>
      <c r="AP274" s="995"/>
      <c r="AQ274" s="995"/>
      <c r="AR274" s="995"/>
      <c r="AS274" s="995"/>
      <c r="AT274" s="1009"/>
    </row>
    <row r="275" spans="2:46" ht="18" customHeight="1">
      <c r="B275" s="964"/>
      <c r="C275" s="971"/>
      <c r="D275" s="971"/>
      <c r="E275" s="701"/>
      <c r="F275" s="703"/>
      <c r="G275" s="978"/>
      <c r="H275" s="979"/>
      <c r="I275" s="701"/>
      <c r="J275" s="703"/>
      <c r="K275" s="701"/>
      <c r="L275" s="703"/>
      <c r="M275" s="701"/>
      <c r="N275" s="703"/>
      <c r="O275" s="701"/>
      <c r="P275" s="702"/>
      <c r="Q275" s="703"/>
      <c r="R275" s="560" t="str">
        <f t="shared" si="110"/>
        <v/>
      </c>
      <c r="S275" s="560"/>
      <c r="T275" s="560"/>
      <c r="U275" s="973" t="str">
        <f t="shared" si="111"/>
        <v/>
      </c>
      <c r="V275" s="974"/>
      <c r="W275" s="975"/>
      <c r="X275" s="541"/>
      <c r="Y275" s="541"/>
      <c r="Z275" s="701"/>
      <c r="AA275" s="702"/>
      <c r="AB275" s="703"/>
      <c r="AC275" s="560" t="str">
        <f t="shared" si="112"/>
        <v/>
      </c>
      <c r="AD275" s="560"/>
      <c r="AE275" s="560"/>
      <c r="AF275" s="560" t="str">
        <f t="shared" si="113"/>
        <v/>
      </c>
      <c r="AG275" s="560"/>
      <c r="AH275" s="560"/>
      <c r="AI275" s="995"/>
      <c r="AJ275" s="995"/>
      <c r="AK275" s="995"/>
      <c r="AL275" s="995"/>
      <c r="AM275" s="995"/>
      <c r="AN275" s="995"/>
      <c r="AO275" s="995"/>
      <c r="AP275" s="995"/>
      <c r="AQ275" s="995"/>
      <c r="AR275" s="995"/>
      <c r="AS275" s="995"/>
      <c r="AT275" s="1009"/>
    </row>
    <row r="276" spans="2:46" ht="18" customHeight="1">
      <c r="B276" s="964"/>
      <c r="C276" s="971"/>
      <c r="D276" s="971"/>
      <c r="E276" s="701"/>
      <c r="F276" s="703"/>
      <c r="G276" s="978"/>
      <c r="H276" s="979"/>
      <c r="I276" s="701"/>
      <c r="J276" s="703"/>
      <c r="K276" s="701"/>
      <c r="L276" s="703"/>
      <c r="M276" s="701"/>
      <c r="N276" s="703"/>
      <c r="O276" s="701"/>
      <c r="P276" s="702"/>
      <c r="Q276" s="703"/>
      <c r="R276" s="560" t="str">
        <f t="shared" si="110"/>
        <v/>
      </c>
      <c r="S276" s="560"/>
      <c r="T276" s="560"/>
      <c r="U276" s="973" t="str">
        <f t="shared" si="111"/>
        <v/>
      </c>
      <c r="V276" s="974"/>
      <c r="W276" s="975"/>
      <c r="X276" s="541"/>
      <c r="Y276" s="541"/>
      <c r="Z276" s="701"/>
      <c r="AA276" s="702"/>
      <c r="AB276" s="703"/>
      <c r="AC276" s="560" t="str">
        <f t="shared" si="112"/>
        <v/>
      </c>
      <c r="AD276" s="560"/>
      <c r="AE276" s="560"/>
      <c r="AF276" s="560" t="str">
        <f t="shared" si="113"/>
        <v/>
      </c>
      <c r="AG276" s="560"/>
      <c r="AH276" s="560"/>
      <c r="AI276" s="995"/>
      <c r="AJ276" s="995"/>
      <c r="AK276" s="995"/>
      <c r="AL276" s="995"/>
      <c r="AM276" s="995"/>
      <c r="AN276" s="995"/>
      <c r="AO276" s="995"/>
      <c r="AP276" s="995"/>
      <c r="AQ276" s="995"/>
      <c r="AR276" s="995"/>
      <c r="AS276" s="995"/>
      <c r="AT276" s="1009"/>
    </row>
    <row r="277" spans="2:46" ht="18" customHeight="1">
      <c r="B277" s="964"/>
      <c r="C277" s="971"/>
      <c r="D277" s="971"/>
      <c r="E277" s="701"/>
      <c r="F277" s="703"/>
      <c r="G277" s="978"/>
      <c r="H277" s="979"/>
      <c r="I277" s="701"/>
      <c r="J277" s="703"/>
      <c r="K277" s="701"/>
      <c r="L277" s="703"/>
      <c r="M277" s="701"/>
      <c r="N277" s="703"/>
      <c r="O277" s="701"/>
      <c r="P277" s="702"/>
      <c r="Q277" s="703"/>
      <c r="R277" s="560" t="str">
        <f t="shared" si="110"/>
        <v/>
      </c>
      <c r="S277" s="560"/>
      <c r="T277" s="560"/>
      <c r="U277" s="973" t="str">
        <f t="shared" si="111"/>
        <v/>
      </c>
      <c r="V277" s="974"/>
      <c r="W277" s="975"/>
      <c r="X277" s="541"/>
      <c r="Y277" s="541"/>
      <c r="Z277" s="701"/>
      <c r="AA277" s="702"/>
      <c r="AB277" s="703"/>
      <c r="AC277" s="560" t="str">
        <f t="shared" si="112"/>
        <v/>
      </c>
      <c r="AD277" s="560"/>
      <c r="AE277" s="560"/>
      <c r="AF277" s="560" t="str">
        <f t="shared" si="113"/>
        <v/>
      </c>
      <c r="AG277" s="560"/>
      <c r="AH277" s="560"/>
      <c r="AI277" s="995"/>
      <c r="AJ277" s="995"/>
      <c r="AK277" s="995"/>
      <c r="AL277" s="995"/>
      <c r="AM277" s="995"/>
      <c r="AN277" s="995"/>
      <c r="AO277" s="995"/>
      <c r="AP277" s="995"/>
      <c r="AQ277" s="995"/>
      <c r="AR277" s="995"/>
      <c r="AS277" s="995"/>
      <c r="AT277" s="1009"/>
    </row>
    <row r="278" spans="2:46" ht="18" customHeight="1">
      <c r="B278" s="964"/>
      <c r="C278" s="971"/>
      <c r="D278" s="971"/>
      <c r="E278" s="701"/>
      <c r="F278" s="703"/>
      <c r="G278" s="978"/>
      <c r="H278" s="979"/>
      <c r="I278" s="701"/>
      <c r="J278" s="703"/>
      <c r="K278" s="701"/>
      <c r="L278" s="703"/>
      <c r="M278" s="701"/>
      <c r="N278" s="703"/>
      <c r="O278" s="701"/>
      <c r="P278" s="702"/>
      <c r="Q278" s="703"/>
      <c r="R278" s="560" t="str">
        <f t="shared" si="110"/>
        <v/>
      </c>
      <c r="S278" s="560"/>
      <c r="T278" s="560"/>
      <c r="U278" s="973" t="str">
        <f t="shared" si="111"/>
        <v/>
      </c>
      <c r="V278" s="974"/>
      <c r="W278" s="975"/>
      <c r="X278" s="541"/>
      <c r="Y278" s="541"/>
      <c r="Z278" s="701"/>
      <c r="AA278" s="702"/>
      <c r="AB278" s="703"/>
      <c r="AC278" s="560" t="str">
        <f t="shared" si="112"/>
        <v/>
      </c>
      <c r="AD278" s="560"/>
      <c r="AE278" s="560"/>
      <c r="AF278" s="560" t="str">
        <f t="shared" si="113"/>
        <v/>
      </c>
      <c r="AG278" s="560"/>
      <c r="AH278" s="560"/>
      <c r="AI278" s="995"/>
      <c r="AJ278" s="995"/>
      <c r="AK278" s="995"/>
      <c r="AL278" s="995"/>
      <c r="AM278" s="995"/>
      <c r="AN278" s="995"/>
      <c r="AO278" s="995"/>
      <c r="AP278" s="995"/>
      <c r="AQ278" s="995"/>
      <c r="AR278" s="995"/>
      <c r="AS278" s="995"/>
      <c r="AT278" s="1009"/>
    </row>
    <row r="279" spans="2:46" ht="18" customHeight="1">
      <c r="B279" s="964"/>
      <c r="C279" s="971"/>
      <c r="D279" s="971"/>
      <c r="E279" s="701"/>
      <c r="F279" s="703"/>
      <c r="G279" s="978"/>
      <c r="H279" s="979"/>
      <c r="I279" s="701"/>
      <c r="J279" s="703"/>
      <c r="K279" s="701"/>
      <c r="L279" s="703"/>
      <c r="M279" s="701"/>
      <c r="N279" s="703"/>
      <c r="O279" s="701"/>
      <c r="P279" s="702"/>
      <c r="Q279" s="703"/>
      <c r="R279" s="560" t="str">
        <f t="shared" si="110"/>
        <v/>
      </c>
      <c r="S279" s="560"/>
      <c r="T279" s="560"/>
      <c r="U279" s="973" t="str">
        <f t="shared" si="111"/>
        <v/>
      </c>
      <c r="V279" s="974"/>
      <c r="W279" s="975"/>
      <c r="X279" s="541"/>
      <c r="Y279" s="541"/>
      <c r="Z279" s="701"/>
      <c r="AA279" s="702"/>
      <c r="AB279" s="703"/>
      <c r="AC279" s="560" t="str">
        <f t="shared" si="112"/>
        <v/>
      </c>
      <c r="AD279" s="560"/>
      <c r="AE279" s="560"/>
      <c r="AF279" s="560" t="str">
        <f t="shared" si="113"/>
        <v/>
      </c>
      <c r="AG279" s="560"/>
      <c r="AH279" s="560"/>
      <c r="AI279" s="995"/>
      <c r="AJ279" s="995"/>
      <c r="AK279" s="995"/>
      <c r="AL279" s="995"/>
      <c r="AM279" s="995"/>
      <c r="AN279" s="995"/>
      <c r="AO279" s="995"/>
      <c r="AP279" s="995"/>
      <c r="AQ279" s="995"/>
      <c r="AR279" s="995"/>
      <c r="AS279" s="995"/>
      <c r="AT279" s="1009"/>
    </row>
    <row r="280" spans="2:46" ht="18" customHeight="1">
      <c r="B280" s="964"/>
      <c r="C280" s="971"/>
      <c r="D280" s="971"/>
      <c r="E280" s="701"/>
      <c r="F280" s="703"/>
      <c r="G280" s="978"/>
      <c r="H280" s="979"/>
      <c r="I280" s="701"/>
      <c r="J280" s="703"/>
      <c r="K280" s="701"/>
      <c r="L280" s="703"/>
      <c r="M280" s="701"/>
      <c r="N280" s="703"/>
      <c r="O280" s="701"/>
      <c r="P280" s="702"/>
      <c r="Q280" s="703"/>
      <c r="R280" s="560" t="str">
        <f t="shared" si="110"/>
        <v/>
      </c>
      <c r="S280" s="560"/>
      <c r="T280" s="560"/>
      <c r="U280" s="973" t="str">
        <f t="shared" si="111"/>
        <v/>
      </c>
      <c r="V280" s="974"/>
      <c r="W280" s="975"/>
      <c r="X280" s="541"/>
      <c r="Y280" s="541"/>
      <c r="Z280" s="701"/>
      <c r="AA280" s="702"/>
      <c r="AB280" s="703"/>
      <c r="AC280" s="560" t="str">
        <f t="shared" si="112"/>
        <v/>
      </c>
      <c r="AD280" s="560"/>
      <c r="AE280" s="560"/>
      <c r="AF280" s="560" t="str">
        <f t="shared" si="113"/>
        <v/>
      </c>
      <c r="AG280" s="560"/>
      <c r="AH280" s="560"/>
      <c r="AI280" s="995"/>
      <c r="AJ280" s="995"/>
      <c r="AK280" s="995"/>
      <c r="AL280" s="995"/>
      <c r="AM280" s="995"/>
      <c r="AN280" s="995"/>
      <c r="AO280" s="995"/>
      <c r="AP280" s="995"/>
      <c r="AQ280" s="995"/>
      <c r="AR280" s="995"/>
      <c r="AS280" s="995"/>
      <c r="AT280" s="1009"/>
    </row>
    <row r="281" spans="2:46" ht="18" customHeight="1">
      <c r="B281" s="964"/>
      <c r="C281" s="971"/>
      <c r="D281" s="971"/>
      <c r="E281" s="701"/>
      <c r="F281" s="703"/>
      <c r="G281" s="978"/>
      <c r="H281" s="979"/>
      <c r="I281" s="701"/>
      <c r="J281" s="703"/>
      <c r="K281" s="701"/>
      <c r="L281" s="703"/>
      <c r="M281" s="701"/>
      <c r="N281" s="703"/>
      <c r="O281" s="701"/>
      <c r="P281" s="702"/>
      <c r="Q281" s="703"/>
      <c r="R281" s="560" t="str">
        <f t="shared" si="110"/>
        <v/>
      </c>
      <c r="S281" s="560"/>
      <c r="T281" s="560"/>
      <c r="U281" s="973" t="str">
        <f t="shared" si="111"/>
        <v/>
      </c>
      <c r="V281" s="974"/>
      <c r="W281" s="975"/>
      <c r="X281" s="541"/>
      <c r="Y281" s="541"/>
      <c r="Z281" s="701"/>
      <c r="AA281" s="702"/>
      <c r="AB281" s="703"/>
      <c r="AC281" s="560" t="str">
        <f t="shared" si="112"/>
        <v/>
      </c>
      <c r="AD281" s="560"/>
      <c r="AE281" s="560"/>
      <c r="AF281" s="560" t="str">
        <f t="shared" si="113"/>
        <v/>
      </c>
      <c r="AG281" s="560"/>
      <c r="AH281" s="560"/>
      <c r="AI281" s="995"/>
      <c r="AJ281" s="995"/>
      <c r="AK281" s="995"/>
      <c r="AL281" s="995"/>
      <c r="AM281" s="995"/>
      <c r="AN281" s="995"/>
      <c r="AO281" s="995"/>
      <c r="AP281" s="995"/>
      <c r="AQ281" s="995"/>
      <c r="AR281" s="995"/>
      <c r="AS281" s="995"/>
      <c r="AT281" s="1009"/>
    </row>
    <row r="282" spans="2:46" ht="18" customHeight="1">
      <c r="B282" s="964"/>
      <c r="C282" s="971"/>
      <c r="D282" s="971"/>
      <c r="E282" s="701"/>
      <c r="F282" s="703"/>
      <c r="G282" s="978"/>
      <c r="H282" s="979"/>
      <c r="I282" s="701"/>
      <c r="J282" s="703"/>
      <c r="K282" s="701"/>
      <c r="L282" s="703"/>
      <c r="M282" s="701"/>
      <c r="N282" s="703"/>
      <c r="O282" s="701"/>
      <c r="P282" s="702"/>
      <c r="Q282" s="703"/>
      <c r="R282" s="560" t="str">
        <f t="shared" si="110"/>
        <v/>
      </c>
      <c r="S282" s="560"/>
      <c r="T282" s="560"/>
      <c r="U282" s="973" t="str">
        <f t="shared" si="111"/>
        <v/>
      </c>
      <c r="V282" s="974"/>
      <c r="W282" s="975"/>
      <c r="X282" s="541"/>
      <c r="Y282" s="541"/>
      <c r="Z282" s="701"/>
      <c r="AA282" s="702"/>
      <c r="AB282" s="703"/>
      <c r="AC282" s="560" t="str">
        <f t="shared" si="112"/>
        <v/>
      </c>
      <c r="AD282" s="560"/>
      <c r="AE282" s="560"/>
      <c r="AF282" s="560" t="str">
        <f t="shared" si="113"/>
        <v/>
      </c>
      <c r="AG282" s="560"/>
      <c r="AH282" s="560"/>
      <c r="AI282" s="995"/>
      <c r="AJ282" s="995"/>
      <c r="AK282" s="995"/>
      <c r="AL282" s="995"/>
      <c r="AM282" s="995"/>
      <c r="AN282" s="995"/>
      <c r="AO282" s="995"/>
      <c r="AP282" s="995"/>
      <c r="AQ282" s="995"/>
      <c r="AR282" s="995"/>
      <c r="AS282" s="995"/>
      <c r="AT282" s="1009"/>
    </row>
    <row r="283" spans="2:46" ht="18" customHeight="1">
      <c r="B283" s="964"/>
      <c r="C283" s="971"/>
      <c r="D283" s="971"/>
      <c r="E283" s="701"/>
      <c r="F283" s="703"/>
      <c r="G283" s="978"/>
      <c r="H283" s="979"/>
      <c r="I283" s="701"/>
      <c r="J283" s="703"/>
      <c r="K283" s="701"/>
      <c r="L283" s="703"/>
      <c r="M283" s="701"/>
      <c r="N283" s="703"/>
      <c r="O283" s="701"/>
      <c r="P283" s="702"/>
      <c r="Q283" s="703"/>
      <c r="R283" s="560" t="str">
        <f t="shared" si="110"/>
        <v/>
      </c>
      <c r="S283" s="560"/>
      <c r="T283" s="560"/>
      <c r="U283" s="973" t="str">
        <f t="shared" si="111"/>
        <v/>
      </c>
      <c r="V283" s="974"/>
      <c r="W283" s="975"/>
      <c r="X283" s="541"/>
      <c r="Y283" s="541"/>
      <c r="Z283" s="701"/>
      <c r="AA283" s="702"/>
      <c r="AB283" s="703"/>
      <c r="AC283" s="560" t="str">
        <f t="shared" si="112"/>
        <v/>
      </c>
      <c r="AD283" s="560"/>
      <c r="AE283" s="560"/>
      <c r="AF283" s="560" t="str">
        <f t="shared" si="113"/>
        <v/>
      </c>
      <c r="AG283" s="560"/>
      <c r="AH283" s="560"/>
      <c r="AI283" s="995"/>
      <c r="AJ283" s="995"/>
      <c r="AK283" s="995"/>
      <c r="AL283" s="995"/>
      <c r="AM283" s="995"/>
      <c r="AN283" s="995"/>
      <c r="AO283" s="995"/>
      <c r="AP283" s="995"/>
      <c r="AQ283" s="995"/>
      <c r="AR283" s="995"/>
      <c r="AS283" s="995"/>
      <c r="AT283" s="1009"/>
    </row>
    <row r="284" spans="2:46" ht="18" customHeight="1">
      <c r="B284" s="964"/>
      <c r="C284" s="971"/>
      <c r="D284" s="971"/>
      <c r="E284" s="701"/>
      <c r="F284" s="703"/>
      <c r="G284" s="978"/>
      <c r="H284" s="979"/>
      <c r="I284" s="701"/>
      <c r="J284" s="703"/>
      <c r="K284" s="701"/>
      <c r="L284" s="703"/>
      <c r="M284" s="701"/>
      <c r="N284" s="703"/>
      <c r="O284" s="701"/>
      <c r="P284" s="702"/>
      <c r="Q284" s="703"/>
      <c r="R284" s="560" t="str">
        <f t="shared" si="110"/>
        <v/>
      </c>
      <c r="S284" s="560"/>
      <c r="T284" s="560"/>
      <c r="U284" s="973" t="str">
        <f t="shared" si="111"/>
        <v/>
      </c>
      <c r="V284" s="974"/>
      <c r="W284" s="975"/>
      <c r="X284" s="541"/>
      <c r="Y284" s="541"/>
      <c r="Z284" s="701"/>
      <c r="AA284" s="702"/>
      <c r="AB284" s="703"/>
      <c r="AC284" s="560" t="str">
        <f t="shared" si="112"/>
        <v/>
      </c>
      <c r="AD284" s="560"/>
      <c r="AE284" s="560"/>
      <c r="AF284" s="560" t="str">
        <f t="shared" si="113"/>
        <v/>
      </c>
      <c r="AG284" s="560"/>
      <c r="AH284" s="560"/>
      <c r="AI284" s="995"/>
      <c r="AJ284" s="995"/>
      <c r="AK284" s="995"/>
      <c r="AL284" s="995"/>
      <c r="AM284" s="995"/>
      <c r="AN284" s="995"/>
      <c r="AO284" s="995"/>
      <c r="AP284" s="995"/>
      <c r="AQ284" s="995"/>
      <c r="AR284" s="995"/>
      <c r="AS284" s="995"/>
      <c r="AT284" s="1009"/>
    </row>
    <row r="285" spans="2:46" ht="18" customHeight="1">
      <c r="B285" s="964"/>
      <c r="C285" s="971"/>
      <c r="D285" s="971"/>
      <c r="E285" s="701"/>
      <c r="F285" s="703"/>
      <c r="G285" s="978"/>
      <c r="H285" s="979"/>
      <c r="I285" s="701"/>
      <c r="J285" s="703"/>
      <c r="K285" s="701"/>
      <c r="L285" s="703"/>
      <c r="M285" s="701"/>
      <c r="N285" s="703"/>
      <c r="O285" s="701"/>
      <c r="P285" s="702"/>
      <c r="Q285" s="703"/>
      <c r="R285" s="560" t="str">
        <f t="shared" si="110"/>
        <v/>
      </c>
      <c r="S285" s="560"/>
      <c r="T285" s="560"/>
      <c r="U285" s="973" t="str">
        <f t="shared" si="111"/>
        <v/>
      </c>
      <c r="V285" s="974"/>
      <c r="W285" s="975"/>
      <c r="X285" s="541"/>
      <c r="Y285" s="541"/>
      <c r="Z285" s="701"/>
      <c r="AA285" s="702"/>
      <c r="AB285" s="703"/>
      <c r="AC285" s="560" t="str">
        <f t="shared" si="112"/>
        <v/>
      </c>
      <c r="AD285" s="560"/>
      <c r="AE285" s="560"/>
      <c r="AF285" s="560" t="str">
        <f t="shared" si="113"/>
        <v/>
      </c>
      <c r="AG285" s="560"/>
      <c r="AH285" s="560"/>
      <c r="AI285" s="995"/>
      <c r="AJ285" s="995"/>
      <c r="AK285" s="995"/>
      <c r="AL285" s="995"/>
      <c r="AM285" s="995"/>
      <c r="AN285" s="995"/>
      <c r="AO285" s="995"/>
      <c r="AP285" s="995"/>
      <c r="AQ285" s="995"/>
      <c r="AR285" s="995"/>
      <c r="AS285" s="995"/>
      <c r="AT285" s="1009"/>
    </row>
    <row r="286" spans="2:46" ht="18" customHeight="1">
      <c r="B286" s="964"/>
      <c r="C286" s="971"/>
      <c r="D286" s="971"/>
      <c r="E286" s="701"/>
      <c r="F286" s="703"/>
      <c r="G286" s="978"/>
      <c r="H286" s="979"/>
      <c r="I286" s="701"/>
      <c r="J286" s="703"/>
      <c r="K286" s="701"/>
      <c r="L286" s="703"/>
      <c r="M286" s="701"/>
      <c r="N286" s="703"/>
      <c r="O286" s="701"/>
      <c r="P286" s="702"/>
      <c r="Q286" s="703"/>
      <c r="R286" s="560" t="str">
        <f t="shared" si="110"/>
        <v/>
      </c>
      <c r="S286" s="560"/>
      <c r="T286" s="560"/>
      <c r="U286" s="973" t="str">
        <f t="shared" si="111"/>
        <v/>
      </c>
      <c r="V286" s="974"/>
      <c r="W286" s="975"/>
      <c r="X286" s="541"/>
      <c r="Y286" s="541"/>
      <c r="Z286" s="701"/>
      <c r="AA286" s="702"/>
      <c r="AB286" s="703"/>
      <c r="AC286" s="560" t="str">
        <f t="shared" si="112"/>
        <v/>
      </c>
      <c r="AD286" s="560"/>
      <c r="AE286" s="560"/>
      <c r="AF286" s="560" t="str">
        <f t="shared" si="113"/>
        <v/>
      </c>
      <c r="AG286" s="560"/>
      <c r="AH286" s="560"/>
      <c r="AI286" s="995"/>
      <c r="AJ286" s="995"/>
      <c r="AK286" s="995"/>
      <c r="AL286" s="995"/>
      <c r="AM286" s="995"/>
      <c r="AN286" s="995"/>
      <c r="AO286" s="995"/>
      <c r="AP286" s="995"/>
      <c r="AQ286" s="995"/>
      <c r="AR286" s="995"/>
      <c r="AS286" s="995"/>
      <c r="AT286" s="1009"/>
    </row>
    <row r="287" spans="2:46" ht="18" customHeight="1">
      <c r="B287" s="964"/>
      <c r="C287" s="971"/>
      <c r="D287" s="971"/>
      <c r="E287" s="701"/>
      <c r="F287" s="703"/>
      <c r="G287" s="978"/>
      <c r="H287" s="979"/>
      <c r="I287" s="701"/>
      <c r="J287" s="703"/>
      <c r="K287" s="701"/>
      <c r="L287" s="703"/>
      <c r="M287" s="701"/>
      <c r="N287" s="703"/>
      <c r="O287" s="701"/>
      <c r="P287" s="702"/>
      <c r="Q287" s="703"/>
      <c r="R287" s="560" t="str">
        <f t="shared" si="110"/>
        <v/>
      </c>
      <c r="S287" s="560"/>
      <c r="T287" s="560"/>
      <c r="U287" s="973" t="str">
        <f t="shared" si="111"/>
        <v/>
      </c>
      <c r="V287" s="974"/>
      <c r="W287" s="975"/>
      <c r="X287" s="541"/>
      <c r="Y287" s="541"/>
      <c r="Z287" s="701"/>
      <c r="AA287" s="702"/>
      <c r="AB287" s="703"/>
      <c r="AC287" s="560" t="str">
        <f t="shared" si="112"/>
        <v/>
      </c>
      <c r="AD287" s="560"/>
      <c r="AE287" s="560"/>
      <c r="AF287" s="560" t="str">
        <f t="shared" si="113"/>
        <v/>
      </c>
      <c r="AG287" s="560"/>
      <c r="AH287" s="560"/>
      <c r="AI287" s="995"/>
      <c r="AJ287" s="995"/>
      <c r="AK287" s="995"/>
      <c r="AL287" s="995"/>
      <c r="AM287" s="995"/>
      <c r="AN287" s="995"/>
      <c r="AO287" s="995"/>
      <c r="AP287" s="995"/>
      <c r="AQ287" s="995"/>
      <c r="AR287" s="995"/>
      <c r="AS287" s="995"/>
      <c r="AT287" s="1009"/>
    </row>
    <row r="288" spans="2:46" ht="18" customHeight="1">
      <c r="B288" s="964"/>
      <c r="C288" s="971"/>
      <c r="D288" s="971"/>
      <c r="E288" s="701"/>
      <c r="F288" s="703"/>
      <c r="G288" s="978"/>
      <c r="H288" s="979"/>
      <c r="I288" s="701"/>
      <c r="J288" s="703"/>
      <c r="K288" s="701"/>
      <c r="L288" s="703"/>
      <c r="M288" s="701"/>
      <c r="N288" s="703"/>
      <c r="O288" s="701"/>
      <c r="P288" s="702"/>
      <c r="Q288" s="703"/>
      <c r="R288" s="560" t="str">
        <f t="shared" si="110"/>
        <v/>
      </c>
      <c r="S288" s="560"/>
      <c r="T288" s="560"/>
      <c r="U288" s="973" t="str">
        <f t="shared" si="111"/>
        <v/>
      </c>
      <c r="V288" s="974"/>
      <c r="W288" s="975"/>
      <c r="X288" s="541"/>
      <c r="Y288" s="541"/>
      <c r="Z288" s="701"/>
      <c r="AA288" s="702"/>
      <c r="AB288" s="703"/>
      <c r="AC288" s="560" t="str">
        <f t="shared" si="112"/>
        <v/>
      </c>
      <c r="AD288" s="560"/>
      <c r="AE288" s="560"/>
      <c r="AF288" s="560" t="str">
        <f t="shared" si="113"/>
        <v/>
      </c>
      <c r="AG288" s="560"/>
      <c r="AH288" s="560"/>
      <c r="AI288" s="995"/>
      <c r="AJ288" s="995"/>
      <c r="AK288" s="995"/>
      <c r="AL288" s="995"/>
      <c r="AM288" s="995"/>
      <c r="AN288" s="995"/>
      <c r="AO288" s="995"/>
      <c r="AP288" s="995"/>
      <c r="AQ288" s="995"/>
      <c r="AR288" s="995"/>
      <c r="AS288" s="995"/>
      <c r="AT288" s="1009"/>
    </row>
    <row r="289" spans="2:46" ht="18" customHeight="1">
      <c r="B289" s="964"/>
      <c r="C289" s="971"/>
      <c r="D289" s="971"/>
      <c r="E289" s="701"/>
      <c r="F289" s="703"/>
      <c r="G289" s="978"/>
      <c r="H289" s="979"/>
      <c r="I289" s="701"/>
      <c r="J289" s="703"/>
      <c r="K289" s="701"/>
      <c r="L289" s="703"/>
      <c r="M289" s="701"/>
      <c r="N289" s="703"/>
      <c r="O289" s="701"/>
      <c r="P289" s="702"/>
      <c r="Q289" s="703"/>
      <c r="R289" s="560" t="str">
        <f t="shared" si="110"/>
        <v/>
      </c>
      <c r="S289" s="560"/>
      <c r="T289" s="560"/>
      <c r="U289" s="973" t="str">
        <f t="shared" si="111"/>
        <v/>
      </c>
      <c r="V289" s="974"/>
      <c r="W289" s="975"/>
      <c r="X289" s="541"/>
      <c r="Y289" s="541"/>
      <c r="Z289" s="701"/>
      <c r="AA289" s="702"/>
      <c r="AB289" s="703"/>
      <c r="AC289" s="560" t="str">
        <f t="shared" si="112"/>
        <v/>
      </c>
      <c r="AD289" s="560"/>
      <c r="AE289" s="560"/>
      <c r="AF289" s="560" t="str">
        <f t="shared" si="113"/>
        <v/>
      </c>
      <c r="AG289" s="560"/>
      <c r="AH289" s="560"/>
      <c r="AI289" s="995"/>
      <c r="AJ289" s="995"/>
      <c r="AK289" s="995"/>
      <c r="AL289" s="995"/>
      <c r="AM289" s="995"/>
      <c r="AN289" s="995"/>
      <c r="AO289" s="995"/>
      <c r="AP289" s="995"/>
      <c r="AQ289" s="995"/>
      <c r="AR289" s="995"/>
      <c r="AS289" s="995"/>
      <c r="AT289" s="1009"/>
    </row>
    <row r="290" spans="2:46" ht="18" customHeight="1">
      <c r="B290" s="964"/>
      <c r="C290" s="971"/>
      <c r="D290" s="971"/>
      <c r="E290" s="701"/>
      <c r="F290" s="703"/>
      <c r="G290" s="978"/>
      <c r="H290" s="979"/>
      <c r="I290" s="701"/>
      <c r="J290" s="703"/>
      <c r="K290" s="701"/>
      <c r="L290" s="703"/>
      <c r="M290" s="701"/>
      <c r="N290" s="703"/>
      <c r="O290" s="701"/>
      <c r="P290" s="702"/>
      <c r="Q290" s="703"/>
      <c r="R290" s="560" t="str">
        <f t="shared" si="110"/>
        <v/>
      </c>
      <c r="S290" s="560"/>
      <c r="T290" s="560"/>
      <c r="U290" s="973" t="str">
        <f t="shared" si="111"/>
        <v/>
      </c>
      <c r="V290" s="974"/>
      <c r="W290" s="975"/>
      <c r="X290" s="541"/>
      <c r="Y290" s="541"/>
      <c r="Z290" s="701"/>
      <c r="AA290" s="702"/>
      <c r="AB290" s="703"/>
      <c r="AC290" s="560" t="str">
        <f t="shared" si="112"/>
        <v/>
      </c>
      <c r="AD290" s="560"/>
      <c r="AE290" s="560"/>
      <c r="AF290" s="560" t="str">
        <f t="shared" si="113"/>
        <v/>
      </c>
      <c r="AG290" s="560"/>
      <c r="AH290" s="560"/>
      <c r="AI290" s="995"/>
      <c r="AJ290" s="995"/>
      <c r="AK290" s="995"/>
      <c r="AL290" s="995"/>
      <c r="AM290" s="995"/>
      <c r="AN290" s="995"/>
      <c r="AO290" s="995"/>
      <c r="AP290" s="995"/>
      <c r="AQ290" s="995"/>
      <c r="AR290" s="995"/>
      <c r="AS290" s="995"/>
      <c r="AT290" s="1009"/>
    </row>
    <row r="291" spans="2:46" ht="18" customHeight="1">
      <c r="B291" s="964"/>
      <c r="C291" s="971"/>
      <c r="D291" s="971"/>
      <c r="E291" s="701"/>
      <c r="F291" s="703"/>
      <c r="G291" s="978"/>
      <c r="H291" s="979"/>
      <c r="I291" s="701"/>
      <c r="J291" s="703"/>
      <c r="K291" s="701"/>
      <c r="L291" s="703"/>
      <c r="M291" s="701"/>
      <c r="N291" s="703"/>
      <c r="O291" s="701"/>
      <c r="P291" s="702"/>
      <c r="Q291" s="703"/>
      <c r="R291" s="560" t="str">
        <f t="shared" si="110"/>
        <v/>
      </c>
      <c r="S291" s="560"/>
      <c r="T291" s="560"/>
      <c r="U291" s="973" t="str">
        <f t="shared" si="111"/>
        <v/>
      </c>
      <c r="V291" s="974"/>
      <c r="W291" s="975"/>
      <c r="X291" s="541"/>
      <c r="Y291" s="541"/>
      <c r="Z291" s="701"/>
      <c r="AA291" s="702"/>
      <c r="AB291" s="703"/>
      <c r="AC291" s="560" t="str">
        <f t="shared" si="112"/>
        <v/>
      </c>
      <c r="AD291" s="560"/>
      <c r="AE291" s="560"/>
      <c r="AF291" s="560" t="str">
        <f t="shared" si="113"/>
        <v/>
      </c>
      <c r="AG291" s="560"/>
      <c r="AH291" s="560"/>
      <c r="AI291" s="995"/>
      <c r="AJ291" s="995"/>
      <c r="AK291" s="995"/>
      <c r="AL291" s="995"/>
      <c r="AM291" s="995"/>
      <c r="AN291" s="995"/>
      <c r="AO291" s="995"/>
      <c r="AP291" s="995"/>
      <c r="AQ291" s="995"/>
      <c r="AR291" s="995"/>
      <c r="AS291" s="995"/>
      <c r="AT291" s="1009"/>
    </row>
    <row r="292" spans="2:46" ht="18" customHeight="1">
      <c r="B292" s="964"/>
      <c r="C292" s="971"/>
      <c r="D292" s="971"/>
      <c r="E292" s="701"/>
      <c r="F292" s="703"/>
      <c r="G292" s="978"/>
      <c r="H292" s="979"/>
      <c r="I292" s="701"/>
      <c r="J292" s="703"/>
      <c r="K292" s="701"/>
      <c r="L292" s="703"/>
      <c r="M292" s="701"/>
      <c r="N292" s="703"/>
      <c r="O292" s="701"/>
      <c r="P292" s="702"/>
      <c r="Q292" s="703"/>
      <c r="R292" s="560" t="str">
        <f t="shared" si="110"/>
        <v/>
      </c>
      <c r="S292" s="560"/>
      <c r="T292" s="560"/>
      <c r="U292" s="973" t="str">
        <f t="shared" si="111"/>
        <v/>
      </c>
      <c r="V292" s="974"/>
      <c r="W292" s="975"/>
      <c r="X292" s="541"/>
      <c r="Y292" s="541"/>
      <c r="Z292" s="701"/>
      <c r="AA292" s="702"/>
      <c r="AB292" s="703"/>
      <c r="AC292" s="560" t="str">
        <f t="shared" si="112"/>
        <v/>
      </c>
      <c r="AD292" s="560"/>
      <c r="AE292" s="560"/>
      <c r="AF292" s="560" t="str">
        <f t="shared" si="113"/>
        <v/>
      </c>
      <c r="AG292" s="560"/>
      <c r="AH292" s="560"/>
      <c r="AI292" s="995"/>
      <c r="AJ292" s="995"/>
      <c r="AK292" s="995"/>
      <c r="AL292" s="995"/>
      <c r="AM292" s="995"/>
      <c r="AN292" s="995"/>
      <c r="AO292" s="995"/>
      <c r="AP292" s="995"/>
      <c r="AQ292" s="995"/>
      <c r="AR292" s="995"/>
      <c r="AS292" s="995"/>
      <c r="AT292" s="1009"/>
    </row>
    <row r="293" spans="2:46" ht="18" customHeight="1">
      <c r="B293" s="964"/>
      <c r="C293" s="971"/>
      <c r="D293" s="971"/>
      <c r="E293" s="701"/>
      <c r="F293" s="703"/>
      <c r="G293" s="978"/>
      <c r="H293" s="979"/>
      <c r="I293" s="701"/>
      <c r="J293" s="703"/>
      <c r="K293" s="701"/>
      <c r="L293" s="703"/>
      <c r="M293" s="701"/>
      <c r="N293" s="703"/>
      <c r="O293" s="701"/>
      <c r="P293" s="702"/>
      <c r="Q293" s="703"/>
      <c r="R293" s="560" t="str">
        <f t="shared" si="110"/>
        <v/>
      </c>
      <c r="S293" s="560"/>
      <c r="T293" s="560"/>
      <c r="U293" s="973" t="str">
        <f t="shared" si="111"/>
        <v/>
      </c>
      <c r="V293" s="974"/>
      <c r="W293" s="975"/>
      <c r="X293" s="541"/>
      <c r="Y293" s="541"/>
      <c r="Z293" s="701"/>
      <c r="AA293" s="702"/>
      <c r="AB293" s="703"/>
      <c r="AC293" s="560" t="str">
        <f t="shared" si="112"/>
        <v/>
      </c>
      <c r="AD293" s="560"/>
      <c r="AE293" s="560"/>
      <c r="AF293" s="560" t="str">
        <f t="shared" si="113"/>
        <v/>
      </c>
      <c r="AG293" s="560"/>
      <c r="AH293" s="560"/>
      <c r="AI293" s="995"/>
      <c r="AJ293" s="995"/>
      <c r="AK293" s="995"/>
      <c r="AL293" s="995"/>
      <c r="AM293" s="995"/>
      <c r="AN293" s="995"/>
      <c r="AO293" s="995"/>
      <c r="AP293" s="995"/>
      <c r="AQ293" s="995"/>
      <c r="AR293" s="995"/>
      <c r="AS293" s="995"/>
      <c r="AT293" s="1009"/>
    </row>
    <row r="294" spans="2:46" ht="18" customHeight="1">
      <c r="B294" s="964"/>
      <c r="C294" s="971"/>
      <c r="D294" s="971"/>
      <c r="E294" s="701"/>
      <c r="F294" s="703"/>
      <c r="G294" s="978"/>
      <c r="H294" s="979"/>
      <c r="I294" s="701"/>
      <c r="J294" s="703"/>
      <c r="K294" s="701"/>
      <c r="L294" s="703"/>
      <c r="M294" s="701"/>
      <c r="N294" s="703"/>
      <c r="O294" s="701"/>
      <c r="P294" s="702"/>
      <c r="Q294" s="703"/>
      <c r="R294" s="560" t="str">
        <f t="shared" si="110"/>
        <v/>
      </c>
      <c r="S294" s="560"/>
      <c r="T294" s="560"/>
      <c r="U294" s="973" t="str">
        <f t="shared" si="111"/>
        <v/>
      </c>
      <c r="V294" s="974"/>
      <c r="W294" s="975"/>
      <c r="X294" s="541"/>
      <c r="Y294" s="541"/>
      <c r="Z294" s="701"/>
      <c r="AA294" s="702"/>
      <c r="AB294" s="703"/>
      <c r="AC294" s="560" t="str">
        <f t="shared" si="112"/>
        <v/>
      </c>
      <c r="AD294" s="560"/>
      <c r="AE294" s="560"/>
      <c r="AF294" s="560" t="str">
        <f t="shared" si="113"/>
        <v/>
      </c>
      <c r="AG294" s="560"/>
      <c r="AH294" s="560"/>
      <c r="AI294" s="995"/>
      <c r="AJ294" s="995"/>
      <c r="AK294" s="995"/>
      <c r="AL294" s="995"/>
      <c r="AM294" s="995"/>
      <c r="AN294" s="995"/>
      <c r="AO294" s="995"/>
      <c r="AP294" s="995"/>
      <c r="AQ294" s="995"/>
      <c r="AR294" s="995"/>
      <c r="AS294" s="995"/>
      <c r="AT294" s="1009"/>
    </row>
    <row r="295" spans="2:46" ht="18" customHeight="1">
      <c r="B295" s="964"/>
      <c r="C295" s="971"/>
      <c r="D295" s="971"/>
      <c r="E295" s="701"/>
      <c r="F295" s="703"/>
      <c r="G295" s="978"/>
      <c r="H295" s="979"/>
      <c r="I295" s="701"/>
      <c r="J295" s="703"/>
      <c r="K295" s="701"/>
      <c r="L295" s="703"/>
      <c r="M295" s="701"/>
      <c r="N295" s="703"/>
      <c r="O295" s="701"/>
      <c r="P295" s="702"/>
      <c r="Q295" s="703"/>
      <c r="R295" s="560" t="str">
        <f t="shared" si="110"/>
        <v/>
      </c>
      <c r="S295" s="560"/>
      <c r="T295" s="560"/>
      <c r="U295" s="973" t="str">
        <f t="shared" si="111"/>
        <v/>
      </c>
      <c r="V295" s="974"/>
      <c r="W295" s="975"/>
      <c r="X295" s="541"/>
      <c r="Y295" s="541"/>
      <c r="Z295" s="701"/>
      <c r="AA295" s="702"/>
      <c r="AB295" s="703"/>
      <c r="AC295" s="560" t="str">
        <f t="shared" si="112"/>
        <v/>
      </c>
      <c r="AD295" s="560"/>
      <c r="AE295" s="560"/>
      <c r="AF295" s="560" t="str">
        <f t="shared" si="113"/>
        <v/>
      </c>
      <c r="AG295" s="560"/>
      <c r="AH295" s="560"/>
      <c r="AI295" s="995"/>
      <c r="AJ295" s="995"/>
      <c r="AK295" s="995"/>
      <c r="AL295" s="995"/>
      <c r="AM295" s="995"/>
      <c r="AN295" s="995"/>
      <c r="AO295" s="995"/>
      <c r="AP295" s="995"/>
      <c r="AQ295" s="995"/>
      <c r="AR295" s="995"/>
      <c r="AS295" s="995"/>
      <c r="AT295" s="1009"/>
    </row>
    <row r="296" spans="2:46" ht="18" customHeight="1">
      <c r="B296" s="964"/>
      <c r="C296" s="971"/>
      <c r="D296" s="971"/>
      <c r="E296" s="701"/>
      <c r="F296" s="703"/>
      <c r="G296" s="978"/>
      <c r="H296" s="979"/>
      <c r="I296" s="701"/>
      <c r="J296" s="703"/>
      <c r="K296" s="701"/>
      <c r="L296" s="703"/>
      <c r="M296" s="701"/>
      <c r="N296" s="703"/>
      <c r="O296" s="701"/>
      <c r="P296" s="702"/>
      <c r="Q296" s="703"/>
      <c r="R296" s="560" t="str">
        <f t="shared" si="110"/>
        <v/>
      </c>
      <c r="S296" s="560"/>
      <c r="T296" s="560"/>
      <c r="U296" s="973" t="str">
        <f t="shared" si="111"/>
        <v/>
      </c>
      <c r="V296" s="974"/>
      <c r="W296" s="975"/>
      <c r="X296" s="541"/>
      <c r="Y296" s="541"/>
      <c r="Z296" s="701"/>
      <c r="AA296" s="702"/>
      <c r="AB296" s="703"/>
      <c r="AC296" s="560" t="str">
        <f t="shared" si="112"/>
        <v/>
      </c>
      <c r="AD296" s="560"/>
      <c r="AE296" s="560"/>
      <c r="AF296" s="560" t="str">
        <f t="shared" si="113"/>
        <v/>
      </c>
      <c r="AG296" s="560"/>
      <c r="AH296" s="560"/>
      <c r="AI296" s="995"/>
      <c r="AJ296" s="995"/>
      <c r="AK296" s="995"/>
      <c r="AL296" s="995"/>
      <c r="AM296" s="995"/>
      <c r="AN296" s="995"/>
      <c r="AO296" s="995"/>
      <c r="AP296" s="995"/>
      <c r="AQ296" s="995"/>
      <c r="AR296" s="995"/>
      <c r="AS296" s="995"/>
      <c r="AT296" s="1009"/>
    </row>
    <row r="297" spans="2:46" ht="18" customHeight="1">
      <c r="B297" s="964"/>
      <c r="C297" s="971"/>
      <c r="D297" s="971"/>
      <c r="E297" s="701"/>
      <c r="F297" s="703"/>
      <c r="G297" s="978"/>
      <c r="H297" s="979"/>
      <c r="I297" s="701"/>
      <c r="J297" s="703"/>
      <c r="K297" s="701"/>
      <c r="L297" s="703"/>
      <c r="M297" s="701"/>
      <c r="N297" s="703"/>
      <c r="O297" s="701"/>
      <c r="P297" s="702"/>
      <c r="Q297" s="703"/>
      <c r="R297" s="560" t="str">
        <f t="shared" si="110"/>
        <v/>
      </c>
      <c r="S297" s="560"/>
      <c r="T297" s="560"/>
      <c r="U297" s="973" t="str">
        <f t="shared" si="111"/>
        <v/>
      </c>
      <c r="V297" s="974"/>
      <c r="W297" s="975"/>
      <c r="X297" s="541"/>
      <c r="Y297" s="541"/>
      <c r="Z297" s="701"/>
      <c r="AA297" s="702"/>
      <c r="AB297" s="703"/>
      <c r="AC297" s="560" t="str">
        <f t="shared" si="112"/>
        <v/>
      </c>
      <c r="AD297" s="560"/>
      <c r="AE297" s="560"/>
      <c r="AF297" s="560" t="str">
        <f t="shared" si="113"/>
        <v/>
      </c>
      <c r="AG297" s="560"/>
      <c r="AH297" s="560"/>
      <c r="AI297" s="995"/>
      <c r="AJ297" s="995"/>
      <c r="AK297" s="995"/>
      <c r="AL297" s="995"/>
      <c r="AM297" s="995"/>
      <c r="AN297" s="995"/>
      <c r="AO297" s="995"/>
      <c r="AP297" s="995"/>
      <c r="AQ297" s="995"/>
      <c r="AR297" s="995"/>
      <c r="AS297" s="995"/>
      <c r="AT297" s="1009"/>
    </row>
    <row r="298" spans="2:46" ht="18" customHeight="1">
      <c r="B298" s="964"/>
      <c r="C298" s="971"/>
      <c r="D298" s="971"/>
      <c r="E298" s="701"/>
      <c r="F298" s="703"/>
      <c r="G298" s="978"/>
      <c r="H298" s="979"/>
      <c r="I298" s="701"/>
      <c r="J298" s="703"/>
      <c r="K298" s="701"/>
      <c r="L298" s="703"/>
      <c r="M298" s="701"/>
      <c r="N298" s="703"/>
      <c r="O298" s="701"/>
      <c r="P298" s="702"/>
      <c r="Q298" s="703"/>
      <c r="R298" s="560" t="str">
        <f t="shared" si="110"/>
        <v/>
      </c>
      <c r="S298" s="560"/>
      <c r="T298" s="560"/>
      <c r="U298" s="973" t="str">
        <f t="shared" si="111"/>
        <v/>
      </c>
      <c r="V298" s="974"/>
      <c r="W298" s="975"/>
      <c r="X298" s="541"/>
      <c r="Y298" s="541"/>
      <c r="Z298" s="701"/>
      <c r="AA298" s="702"/>
      <c r="AB298" s="703"/>
      <c r="AC298" s="560" t="str">
        <f t="shared" si="112"/>
        <v/>
      </c>
      <c r="AD298" s="560"/>
      <c r="AE298" s="560"/>
      <c r="AF298" s="560" t="str">
        <f t="shared" si="113"/>
        <v/>
      </c>
      <c r="AG298" s="560"/>
      <c r="AH298" s="560"/>
      <c r="AI298" s="995"/>
      <c r="AJ298" s="995"/>
      <c r="AK298" s="995"/>
      <c r="AL298" s="995"/>
      <c r="AM298" s="995"/>
      <c r="AN298" s="995"/>
      <c r="AO298" s="995"/>
      <c r="AP298" s="995"/>
      <c r="AQ298" s="995"/>
      <c r="AR298" s="995"/>
      <c r="AS298" s="995"/>
      <c r="AT298" s="1009"/>
    </row>
    <row r="299" spans="2:46" ht="18" customHeight="1">
      <c r="B299" s="964"/>
      <c r="C299" s="971"/>
      <c r="D299" s="971"/>
      <c r="E299" s="701"/>
      <c r="F299" s="703"/>
      <c r="G299" s="978"/>
      <c r="H299" s="979"/>
      <c r="I299" s="701"/>
      <c r="J299" s="703"/>
      <c r="K299" s="701"/>
      <c r="L299" s="703"/>
      <c r="M299" s="701"/>
      <c r="N299" s="703"/>
      <c r="O299" s="701"/>
      <c r="P299" s="702"/>
      <c r="Q299" s="703"/>
      <c r="R299" s="560" t="str">
        <f t="shared" si="110"/>
        <v/>
      </c>
      <c r="S299" s="560"/>
      <c r="T299" s="560"/>
      <c r="U299" s="973" t="str">
        <f t="shared" si="111"/>
        <v/>
      </c>
      <c r="V299" s="974"/>
      <c r="W299" s="975"/>
      <c r="X299" s="541"/>
      <c r="Y299" s="541"/>
      <c r="Z299" s="701"/>
      <c r="AA299" s="702"/>
      <c r="AB299" s="703"/>
      <c r="AC299" s="560" t="str">
        <f t="shared" si="112"/>
        <v/>
      </c>
      <c r="AD299" s="560"/>
      <c r="AE299" s="560"/>
      <c r="AF299" s="560" t="str">
        <f t="shared" si="113"/>
        <v/>
      </c>
      <c r="AG299" s="560"/>
      <c r="AH299" s="560"/>
      <c r="AI299" s="995"/>
      <c r="AJ299" s="995"/>
      <c r="AK299" s="995"/>
      <c r="AL299" s="995"/>
      <c r="AM299" s="995"/>
      <c r="AN299" s="995"/>
      <c r="AO299" s="995"/>
      <c r="AP299" s="995"/>
      <c r="AQ299" s="995"/>
      <c r="AR299" s="995"/>
      <c r="AS299" s="995"/>
      <c r="AT299" s="1009"/>
    </row>
    <row r="300" spans="2:46" ht="18" customHeight="1">
      <c r="B300" s="964"/>
      <c r="C300" s="971"/>
      <c r="D300" s="971"/>
      <c r="E300" s="701"/>
      <c r="F300" s="703"/>
      <c r="G300" s="978"/>
      <c r="H300" s="979"/>
      <c r="I300" s="701"/>
      <c r="J300" s="703"/>
      <c r="K300" s="701"/>
      <c r="L300" s="703"/>
      <c r="M300" s="701"/>
      <c r="N300" s="703"/>
      <c r="O300" s="701"/>
      <c r="P300" s="702"/>
      <c r="Q300" s="703"/>
      <c r="R300" s="560" t="str">
        <f t="shared" si="110"/>
        <v/>
      </c>
      <c r="S300" s="560"/>
      <c r="T300" s="560"/>
      <c r="U300" s="973" t="str">
        <f t="shared" si="111"/>
        <v/>
      </c>
      <c r="V300" s="974"/>
      <c r="W300" s="975"/>
      <c r="X300" s="541"/>
      <c r="Y300" s="541"/>
      <c r="Z300" s="701"/>
      <c r="AA300" s="702"/>
      <c r="AB300" s="703"/>
      <c r="AC300" s="560" t="str">
        <f t="shared" si="112"/>
        <v/>
      </c>
      <c r="AD300" s="560"/>
      <c r="AE300" s="560"/>
      <c r="AF300" s="560" t="str">
        <f t="shared" si="113"/>
        <v/>
      </c>
      <c r="AG300" s="560"/>
      <c r="AH300" s="560"/>
      <c r="AI300" s="995"/>
      <c r="AJ300" s="995"/>
      <c r="AK300" s="995"/>
      <c r="AL300" s="995"/>
      <c r="AM300" s="995"/>
      <c r="AN300" s="995"/>
      <c r="AO300" s="995"/>
      <c r="AP300" s="995"/>
      <c r="AQ300" s="995"/>
      <c r="AR300" s="995"/>
      <c r="AS300" s="995"/>
      <c r="AT300" s="1009"/>
    </row>
    <row r="301" spans="2:46" ht="18" customHeight="1">
      <c r="B301" s="964"/>
      <c r="C301" s="971"/>
      <c r="D301" s="971"/>
      <c r="E301" s="701"/>
      <c r="F301" s="703"/>
      <c r="G301" s="978"/>
      <c r="H301" s="979"/>
      <c r="I301" s="701"/>
      <c r="J301" s="703"/>
      <c r="K301" s="701"/>
      <c r="L301" s="703"/>
      <c r="M301" s="701"/>
      <c r="N301" s="703"/>
      <c r="O301" s="701"/>
      <c r="P301" s="702"/>
      <c r="Q301" s="703"/>
      <c r="R301" s="560" t="str">
        <f t="shared" si="110"/>
        <v/>
      </c>
      <c r="S301" s="560"/>
      <c r="T301" s="560"/>
      <c r="U301" s="973" t="str">
        <f t="shared" si="111"/>
        <v/>
      </c>
      <c r="V301" s="974"/>
      <c r="W301" s="975"/>
      <c r="X301" s="541"/>
      <c r="Y301" s="541"/>
      <c r="Z301" s="701"/>
      <c r="AA301" s="702"/>
      <c r="AB301" s="703"/>
      <c r="AC301" s="560" t="str">
        <f t="shared" si="112"/>
        <v/>
      </c>
      <c r="AD301" s="560"/>
      <c r="AE301" s="560"/>
      <c r="AF301" s="560" t="str">
        <f t="shared" si="113"/>
        <v/>
      </c>
      <c r="AG301" s="560"/>
      <c r="AH301" s="560"/>
      <c r="AI301" s="995"/>
      <c r="AJ301" s="995"/>
      <c r="AK301" s="995"/>
      <c r="AL301" s="995"/>
      <c r="AM301" s="995"/>
      <c r="AN301" s="995"/>
      <c r="AO301" s="995"/>
      <c r="AP301" s="995"/>
      <c r="AQ301" s="995"/>
      <c r="AR301" s="995"/>
      <c r="AS301" s="995"/>
      <c r="AT301" s="1009"/>
    </row>
    <row r="302" spans="2:46" ht="18" customHeight="1">
      <c r="B302" s="964"/>
      <c r="C302" s="971"/>
      <c r="D302" s="971"/>
      <c r="E302" s="701"/>
      <c r="F302" s="703"/>
      <c r="G302" s="978"/>
      <c r="H302" s="979"/>
      <c r="I302" s="701"/>
      <c r="J302" s="703"/>
      <c r="K302" s="701"/>
      <c r="L302" s="703"/>
      <c r="M302" s="701"/>
      <c r="N302" s="703"/>
      <c r="O302" s="701"/>
      <c r="P302" s="702"/>
      <c r="Q302" s="703"/>
      <c r="R302" s="560" t="str">
        <f t="shared" si="110"/>
        <v/>
      </c>
      <c r="S302" s="560"/>
      <c r="T302" s="560"/>
      <c r="U302" s="973" t="str">
        <f t="shared" si="111"/>
        <v/>
      </c>
      <c r="V302" s="974"/>
      <c r="W302" s="975"/>
      <c r="X302" s="541"/>
      <c r="Y302" s="541"/>
      <c r="Z302" s="701"/>
      <c r="AA302" s="702"/>
      <c r="AB302" s="703"/>
      <c r="AC302" s="560" t="str">
        <f t="shared" si="112"/>
        <v/>
      </c>
      <c r="AD302" s="560"/>
      <c r="AE302" s="560"/>
      <c r="AF302" s="560" t="str">
        <f t="shared" si="113"/>
        <v/>
      </c>
      <c r="AG302" s="560"/>
      <c r="AH302" s="560"/>
      <c r="AI302" s="995"/>
      <c r="AJ302" s="995"/>
      <c r="AK302" s="995"/>
      <c r="AL302" s="995"/>
      <c r="AM302" s="995"/>
      <c r="AN302" s="995"/>
      <c r="AO302" s="995"/>
      <c r="AP302" s="995"/>
      <c r="AQ302" s="995"/>
      <c r="AR302" s="995"/>
      <c r="AS302" s="995"/>
      <c r="AT302" s="1009"/>
    </row>
    <row r="303" spans="2:46" ht="18" customHeight="1">
      <c r="B303" s="964"/>
      <c r="C303" s="971"/>
      <c r="D303" s="971"/>
      <c r="E303" s="701"/>
      <c r="F303" s="703"/>
      <c r="G303" s="978"/>
      <c r="H303" s="979"/>
      <c r="I303" s="701"/>
      <c r="J303" s="703"/>
      <c r="K303" s="701"/>
      <c r="L303" s="703"/>
      <c r="M303" s="701"/>
      <c r="N303" s="703"/>
      <c r="O303" s="701"/>
      <c r="P303" s="702"/>
      <c r="Q303" s="703"/>
      <c r="R303" s="560" t="str">
        <f t="shared" si="110"/>
        <v/>
      </c>
      <c r="S303" s="560"/>
      <c r="T303" s="560"/>
      <c r="U303" s="973" t="str">
        <f t="shared" si="111"/>
        <v/>
      </c>
      <c r="V303" s="974"/>
      <c r="W303" s="975"/>
      <c r="X303" s="541"/>
      <c r="Y303" s="541"/>
      <c r="Z303" s="701"/>
      <c r="AA303" s="702"/>
      <c r="AB303" s="703"/>
      <c r="AC303" s="560" t="str">
        <f t="shared" si="112"/>
        <v/>
      </c>
      <c r="AD303" s="560"/>
      <c r="AE303" s="560"/>
      <c r="AF303" s="560" t="str">
        <f t="shared" si="113"/>
        <v/>
      </c>
      <c r="AG303" s="560"/>
      <c r="AH303" s="560"/>
      <c r="AI303" s="995"/>
      <c r="AJ303" s="995"/>
      <c r="AK303" s="995"/>
      <c r="AL303" s="995"/>
      <c r="AM303" s="995"/>
      <c r="AN303" s="995"/>
      <c r="AO303" s="995"/>
      <c r="AP303" s="995"/>
      <c r="AQ303" s="995"/>
      <c r="AR303" s="995"/>
      <c r="AS303" s="995"/>
      <c r="AT303" s="1009"/>
    </row>
    <row r="304" spans="2:46" ht="18" customHeight="1">
      <c r="B304" s="964"/>
      <c r="C304" s="971"/>
      <c r="D304" s="971"/>
      <c r="E304" s="701"/>
      <c r="F304" s="703"/>
      <c r="G304" s="978"/>
      <c r="H304" s="979"/>
      <c r="I304" s="701"/>
      <c r="J304" s="703"/>
      <c r="K304" s="701"/>
      <c r="L304" s="703"/>
      <c r="M304" s="701"/>
      <c r="N304" s="703"/>
      <c r="O304" s="701"/>
      <c r="P304" s="702"/>
      <c r="Q304" s="703"/>
      <c r="R304" s="560" t="str">
        <f t="shared" si="110"/>
        <v/>
      </c>
      <c r="S304" s="560"/>
      <c r="T304" s="560"/>
      <c r="U304" s="973" t="str">
        <f t="shared" si="111"/>
        <v/>
      </c>
      <c r="V304" s="974"/>
      <c r="W304" s="975"/>
      <c r="X304" s="541"/>
      <c r="Y304" s="541"/>
      <c r="Z304" s="701"/>
      <c r="AA304" s="702"/>
      <c r="AB304" s="703"/>
      <c r="AC304" s="560" t="str">
        <f t="shared" si="112"/>
        <v/>
      </c>
      <c r="AD304" s="560"/>
      <c r="AE304" s="560"/>
      <c r="AF304" s="560" t="str">
        <f t="shared" si="113"/>
        <v/>
      </c>
      <c r="AG304" s="560"/>
      <c r="AH304" s="560"/>
      <c r="AI304" s="995"/>
      <c r="AJ304" s="995"/>
      <c r="AK304" s="995"/>
      <c r="AL304" s="995"/>
      <c r="AM304" s="995"/>
      <c r="AN304" s="995"/>
      <c r="AO304" s="995"/>
      <c r="AP304" s="995"/>
      <c r="AQ304" s="995"/>
      <c r="AR304" s="995"/>
      <c r="AS304" s="995"/>
      <c r="AT304" s="1009"/>
    </row>
    <row r="305" spans="2:46" ht="18" customHeight="1">
      <c r="B305" s="964"/>
      <c r="C305" s="971"/>
      <c r="D305" s="971"/>
      <c r="E305" s="701"/>
      <c r="F305" s="703"/>
      <c r="G305" s="978"/>
      <c r="H305" s="979"/>
      <c r="I305" s="701"/>
      <c r="J305" s="703"/>
      <c r="K305" s="701"/>
      <c r="L305" s="703"/>
      <c r="M305" s="701"/>
      <c r="N305" s="703"/>
      <c r="O305" s="701"/>
      <c r="P305" s="702"/>
      <c r="Q305" s="703"/>
      <c r="R305" s="560" t="str">
        <f t="shared" si="110"/>
        <v/>
      </c>
      <c r="S305" s="560"/>
      <c r="T305" s="560"/>
      <c r="U305" s="973" t="str">
        <f t="shared" si="111"/>
        <v/>
      </c>
      <c r="V305" s="974"/>
      <c r="W305" s="975"/>
      <c r="X305" s="541"/>
      <c r="Y305" s="541"/>
      <c r="Z305" s="701"/>
      <c r="AA305" s="702"/>
      <c r="AB305" s="703"/>
      <c r="AC305" s="560" t="str">
        <f t="shared" si="112"/>
        <v/>
      </c>
      <c r="AD305" s="560"/>
      <c r="AE305" s="560"/>
      <c r="AF305" s="560" t="str">
        <f t="shared" si="113"/>
        <v/>
      </c>
      <c r="AG305" s="560"/>
      <c r="AH305" s="560"/>
      <c r="AI305" s="995"/>
      <c r="AJ305" s="995"/>
      <c r="AK305" s="995"/>
      <c r="AL305" s="995"/>
      <c r="AM305" s="995"/>
      <c r="AN305" s="995"/>
      <c r="AO305" s="995"/>
      <c r="AP305" s="995"/>
      <c r="AQ305" s="995"/>
      <c r="AR305" s="995"/>
      <c r="AS305" s="995"/>
      <c r="AT305" s="1009"/>
    </row>
    <row r="306" spans="2:46" ht="18" customHeight="1">
      <c r="B306" s="964"/>
      <c r="C306" s="971"/>
      <c r="D306" s="971"/>
      <c r="E306" s="701"/>
      <c r="F306" s="703"/>
      <c r="G306" s="978"/>
      <c r="H306" s="979"/>
      <c r="I306" s="701"/>
      <c r="J306" s="703"/>
      <c r="K306" s="701"/>
      <c r="L306" s="703"/>
      <c r="M306" s="701"/>
      <c r="N306" s="703"/>
      <c r="O306" s="701"/>
      <c r="P306" s="702"/>
      <c r="Q306" s="703"/>
      <c r="R306" s="560" t="str">
        <f t="shared" si="110"/>
        <v/>
      </c>
      <c r="S306" s="560"/>
      <c r="T306" s="560"/>
      <c r="U306" s="973" t="str">
        <f t="shared" si="111"/>
        <v/>
      </c>
      <c r="V306" s="974"/>
      <c r="W306" s="975"/>
      <c r="X306" s="541"/>
      <c r="Y306" s="541"/>
      <c r="Z306" s="701"/>
      <c r="AA306" s="702"/>
      <c r="AB306" s="703"/>
      <c r="AC306" s="560" t="str">
        <f t="shared" si="112"/>
        <v/>
      </c>
      <c r="AD306" s="560"/>
      <c r="AE306" s="560"/>
      <c r="AF306" s="560" t="str">
        <f t="shared" si="113"/>
        <v/>
      </c>
      <c r="AG306" s="560"/>
      <c r="AH306" s="560"/>
      <c r="AI306" s="995"/>
      <c r="AJ306" s="995"/>
      <c r="AK306" s="995"/>
      <c r="AL306" s="995"/>
      <c r="AM306" s="995"/>
      <c r="AN306" s="995"/>
      <c r="AO306" s="995"/>
      <c r="AP306" s="995"/>
      <c r="AQ306" s="995"/>
      <c r="AR306" s="995"/>
      <c r="AS306" s="995"/>
      <c r="AT306" s="1009"/>
    </row>
    <row r="307" spans="2:46" ht="18" customHeight="1">
      <c r="B307" s="964"/>
      <c r="C307" s="971"/>
      <c r="D307" s="971"/>
      <c r="E307" s="701"/>
      <c r="F307" s="703"/>
      <c r="G307" s="978"/>
      <c r="H307" s="979"/>
      <c r="I307" s="701"/>
      <c r="J307" s="703"/>
      <c r="K307" s="701"/>
      <c r="L307" s="703"/>
      <c r="M307" s="701"/>
      <c r="N307" s="703"/>
      <c r="O307" s="701"/>
      <c r="P307" s="702"/>
      <c r="Q307" s="703"/>
      <c r="R307" s="560" t="str">
        <f t="shared" si="110"/>
        <v/>
      </c>
      <c r="S307" s="560"/>
      <c r="T307" s="560"/>
      <c r="U307" s="973" t="str">
        <f t="shared" si="111"/>
        <v/>
      </c>
      <c r="V307" s="974"/>
      <c r="W307" s="975"/>
      <c r="X307" s="541"/>
      <c r="Y307" s="541"/>
      <c r="Z307" s="701"/>
      <c r="AA307" s="702"/>
      <c r="AB307" s="703"/>
      <c r="AC307" s="560" t="str">
        <f t="shared" si="112"/>
        <v/>
      </c>
      <c r="AD307" s="560"/>
      <c r="AE307" s="560"/>
      <c r="AF307" s="560" t="str">
        <f t="shared" si="113"/>
        <v/>
      </c>
      <c r="AG307" s="560"/>
      <c r="AH307" s="560"/>
      <c r="AI307" s="995"/>
      <c r="AJ307" s="995"/>
      <c r="AK307" s="995"/>
      <c r="AL307" s="995"/>
      <c r="AM307" s="995"/>
      <c r="AN307" s="995"/>
      <c r="AO307" s="995"/>
      <c r="AP307" s="995"/>
      <c r="AQ307" s="995"/>
      <c r="AR307" s="995"/>
      <c r="AS307" s="995"/>
      <c r="AT307" s="1009"/>
    </row>
    <row r="308" spans="2:46" ht="18" customHeight="1">
      <c r="B308" s="964"/>
      <c r="C308" s="971"/>
      <c r="D308" s="971"/>
      <c r="E308" s="701"/>
      <c r="F308" s="703"/>
      <c r="G308" s="978"/>
      <c r="H308" s="979"/>
      <c r="I308" s="701"/>
      <c r="J308" s="703"/>
      <c r="K308" s="701"/>
      <c r="L308" s="703"/>
      <c r="M308" s="701"/>
      <c r="N308" s="703"/>
      <c r="O308" s="701"/>
      <c r="P308" s="702"/>
      <c r="Q308" s="703"/>
      <c r="R308" s="560" t="str">
        <f t="shared" si="110"/>
        <v/>
      </c>
      <c r="S308" s="560"/>
      <c r="T308" s="560"/>
      <c r="U308" s="973" t="str">
        <f t="shared" si="111"/>
        <v/>
      </c>
      <c r="V308" s="974"/>
      <c r="W308" s="975"/>
      <c r="X308" s="541"/>
      <c r="Y308" s="541"/>
      <c r="Z308" s="701"/>
      <c r="AA308" s="702"/>
      <c r="AB308" s="703"/>
      <c r="AC308" s="560" t="str">
        <f t="shared" si="112"/>
        <v/>
      </c>
      <c r="AD308" s="560"/>
      <c r="AE308" s="560"/>
      <c r="AF308" s="560" t="str">
        <f t="shared" si="113"/>
        <v/>
      </c>
      <c r="AG308" s="560"/>
      <c r="AH308" s="560"/>
      <c r="AI308" s="995"/>
      <c r="AJ308" s="995"/>
      <c r="AK308" s="995"/>
      <c r="AL308" s="995"/>
      <c r="AM308" s="995"/>
      <c r="AN308" s="995"/>
      <c r="AO308" s="995"/>
      <c r="AP308" s="995"/>
      <c r="AQ308" s="995"/>
      <c r="AR308" s="995"/>
      <c r="AS308" s="995"/>
      <c r="AT308" s="1009"/>
    </row>
    <row r="309" spans="2:46" ht="18" customHeight="1">
      <c r="B309" s="964"/>
      <c r="C309" s="971"/>
      <c r="D309" s="971"/>
      <c r="E309" s="701"/>
      <c r="F309" s="703"/>
      <c r="G309" s="978"/>
      <c r="H309" s="979"/>
      <c r="I309" s="701"/>
      <c r="J309" s="703"/>
      <c r="K309" s="701"/>
      <c r="L309" s="703"/>
      <c r="M309" s="701"/>
      <c r="N309" s="703"/>
      <c r="O309" s="701"/>
      <c r="P309" s="702"/>
      <c r="Q309" s="703"/>
      <c r="R309" s="560" t="str">
        <f t="shared" si="110"/>
        <v/>
      </c>
      <c r="S309" s="560"/>
      <c r="T309" s="560"/>
      <c r="U309" s="973" t="str">
        <f t="shared" si="111"/>
        <v/>
      </c>
      <c r="V309" s="974"/>
      <c r="W309" s="975"/>
      <c r="X309" s="541"/>
      <c r="Y309" s="541"/>
      <c r="Z309" s="701"/>
      <c r="AA309" s="702"/>
      <c r="AB309" s="703"/>
      <c r="AC309" s="560" t="str">
        <f t="shared" si="112"/>
        <v/>
      </c>
      <c r="AD309" s="560"/>
      <c r="AE309" s="560"/>
      <c r="AF309" s="560" t="str">
        <f t="shared" si="113"/>
        <v/>
      </c>
      <c r="AG309" s="560"/>
      <c r="AH309" s="560"/>
      <c r="AI309" s="995"/>
      <c r="AJ309" s="995"/>
      <c r="AK309" s="995"/>
      <c r="AL309" s="995"/>
      <c r="AM309" s="995"/>
      <c r="AN309" s="995"/>
      <c r="AO309" s="995"/>
      <c r="AP309" s="995"/>
      <c r="AQ309" s="995"/>
      <c r="AR309" s="995"/>
      <c r="AS309" s="995"/>
      <c r="AT309" s="1009"/>
    </row>
    <row r="310" spans="2:46" ht="18" customHeight="1">
      <c r="B310" s="964"/>
      <c r="C310" s="971"/>
      <c r="D310" s="971"/>
      <c r="E310" s="701"/>
      <c r="F310" s="703"/>
      <c r="G310" s="978"/>
      <c r="H310" s="979"/>
      <c r="I310" s="701"/>
      <c r="J310" s="703"/>
      <c r="K310" s="701"/>
      <c r="L310" s="703"/>
      <c r="M310" s="701"/>
      <c r="N310" s="703"/>
      <c r="O310" s="701"/>
      <c r="P310" s="702"/>
      <c r="Q310" s="703"/>
      <c r="R310" s="560" t="str">
        <f t="shared" si="110"/>
        <v/>
      </c>
      <c r="S310" s="560"/>
      <c r="T310" s="560"/>
      <c r="U310" s="973" t="str">
        <f t="shared" si="111"/>
        <v/>
      </c>
      <c r="V310" s="974"/>
      <c r="W310" s="975"/>
      <c r="X310" s="541"/>
      <c r="Y310" s="541"/>
      <c r="Z310" s="701"/>
      <c r="AA310" s="702"/>
      <c r="AB310" s="703"/>
      <c r="AC310" s="560" t="str">
        <f t="shared" si="112"/>
        <v/>
      </c>
      <c r="AD310" s="560"/>
      <c r="AE310" s="560"/>
      <c r="AF310" s="560" t="str">
        <f t="shared" si="113"/>
        <v/>
      </c>
      <c r="AG310" s="560"/>
      <c r="AH310" s="560"/>
      <c r="AI310" s="995"/>
      <c r="AJ310" s="995"/>
      <c r="AK310" s="995"/>
      <c r="AL310" s="995"/>
      <c r="AM310" s="995"/>
      <c r="AN310" s="995"/>
      <c r="AO310" s="995"/>
      <c r="AP310" s="995"/>
      <c r="AQ310" s="995"/>
      <c r="AR310" s="995"/>
      <c r="AS310" s="995"/>
      <c r="AT310" s="1009"/>
    </row>
    <row r="311" spans="2:46" ht="18" customHeight="1">
      <c r="B311" s="964"/>
      <c r="C311" s="971"/>
      <c r="D311" s="971"/>
      <c r="E311" s="701"/>
      <c r="F311" s="703"/>
      <c r="G311" s="978"/>
      <c r="H311" s="979"/>
      <c r="I311" s="701"/>
      <c r="J311" s="703"/>
      <c r="K311" s="701"/>
      <c r="L311" s="703"/>
      <c r="M311" s="701"/>
      <c r="N311" s="703"/>
      <c r="O311" s="701"/>
      <c r="P311" s="702"/>
      <c r="Q311" s="703"/>
      <c r="R311" s="560" t="str">
        <f t="shared" si="110"/>
        <v/>
      </c>
      <c r="S311" s="560"/>
      <c r="T311" s="560"/>
      <c r="U311" s="973" t="str">
        <f t="shared" si="111"/>
        <v/>
      </c>
      <c r="V311" s="974"/>
      <c r="W311" s="975"/>
      <c r="X311" s="541"/>
      <c r="Y311" s="541"/>
      <c r="Z311" s="701"/>
      <c r="AA311" s="702"/>
      <c r="AB311" s="703"/>
      <c r="AC311" s="560" t="str">
        <f t="shared" si="112"/>
        <v/>
      </c>
      <c r="AD311" s="560"/>
      <c r="AE311" s="560"/>
      <c r="AF311" s="560" t="str">
        <f t="shared" si="113"/>
        <v/>
      </c>
      <c r="AG311" s="560"/>
      <c r="AH311" s="560"/>
      <c r="AI311" s="995"/>
      <c r="AJ311" s="995"/>
      <c r="AK311" s="995"/>
      <c r="AL311" s="995"/>
      <c r="AM311" s="995"/>
      <c r="AN311" s="995"/>
      <c r="AO311" s="995"/>
      <c r="AP311" s="995"/>
      <c r="AQ311" s="995"/>
      <c r="AR311" s="995"/>
      <c r="AS311" s="995"/>
      <c r="AT311" s="1009"/>
    </row>
    <row r="312" spans="2:46" ht="18" customHeight="1">
      <c r="B312" s="964"/>
      <c r="C312" s="971"/>
      <c r="D312" s="971"/>
      <c r="E312" s="701"/>
      <c r="F312" s="703"/>
      <c r="G312" s="978"/>
      <c r="H312" s="979"/>
      <c r="I312" s="701"/>
      <c r="J312" s="703"/>
      <c r="K312" s="701"/>
      <c r="L312" s="703"/>
      <c r="M312" s="701"/>
      <c r="N312" s="703"/>
      <c r="O312" s="701"/>
      <c r="P312" s="702"/>
      <c r="Q312" s="703"/>
      <c r="R312" s="560" t="str">
        <f t="shared" si="110"/>
        <v/>
      </c>
      <c r="S312" s="560"/>
      <c r="T312" s="560"/>
      <c r="U312" s="973" t="str">
        <f t="shared" si="111"/>
        <v/>
      </c>
      <c r="V312" s="974"/>
      <c r="W312" s="975"/>
      <c r="X312" s="541"/>
      <c r="Y312" s="541"/>
      <c r="Z312" s="701"/>
      <c r="AA312" s="702"/>
      <c r="AB312" s="703"/>
      <c r="AC312" s="560" t="str">
        <f t="shared" si="112"/>
        <v/>
      </c>
      <c r="AD312" s="560"/>
      <c r="AE312" s="560"/>
      <c r="AF312" s="560" t="str">
        <f t="shared" si="113"/>
        <v/>
      </c>
      <c r="AG312" s="560"/>
      <c r="AH312" s="560"/>
      <c r="AI312" s="995"/>
      <c r="AJ312" s="995"/>
      <c r="AK312" s="995"/>
      <c r="AL312" s="995"/>
      <c r="AM312" s="995"/>
      <c r="AN312" s="995"/>
      <c r="AO312" s="995"/>
      <c r="AP312" s="995"/>
      <c r="AQ312" s="995"/>
      <c r="AR312" s="995"/>
      <c r="AS312" s="995"/>
      <c r="AT312" s="1009"/>
    </row>
    <row r="313" spans="2:46" ht="18" customHeight="1">
      <c r="B313" s="964"/>
      <c r="C313" s="971"/>
      <c r="D313" s="971"/>
      <c r="E313" s="701"/>
      <c r="F313" s="703"/>
      <c r="G313" s="978"/>
      <c r="H313" s="979"/>
      <c r="I313" s="701"/>
      <c r="J313" s="703"/>
      <c r="K313" s="701"/>
      <c r="L313" s="703"/>
      <c r="M313" s="701"/>
      <c r="N313" s="703"/>
      <c r="O313" s="701"/>
      <c r="P313" s="702"/>
      <c r="Q313" s="703"/>
      <c r="R313" s="560" t="str">
        <f t="shared" si="110"/>
        <v/>
      </c>
      <c r="S313" s="560"/>
      <c r="T313" s="560"/>
      <c r="U313" s="973" t="str">
        <f t="shared" si="111"/>
        <v/>
      </c>
      <c r="V313" s="974"/>
      <c r="W313" s="975"/>
      <c r="X313" s="541"/>
      <c r="Y313" s="541"/>
      <c r="Z313" s="701"/>
      <c r="AA313" s="702"/>
      <c r="AB313" s="703"/>
      <c r="AC313" s="560" t="str">
        <f t="shared" si="112"/>
        <v/>
      </c>
      <c r="AD313" s="560"/>
      <c r="AE313" s="560"/>
      <c r="AF313" s="560" t="str">
        <f t="shared" si="113"/>
        <v/>
      </c>
      <c r="AG313" s="560"/>
      <c r="AH313" s="560"/>
      <c r="AI313" s="995"/>
      <c r="AJ313" s="995"/>
      <c r="AK313" s="995"/>
      <c r="AL313" s="995"/>
      <c r="AM313" s="995"/>
      <c r="AN313" s="995"/>
      <c r="AO313" s="995"/>
      <c r="AP313" s="995"/>
      <c r="AQ313" s="995"/>
      <c r="AR313" s="995"/>
      <c r="AS313" s="995"/>
      <c r="AT313" s="1009"/>
    </row>
    <row r="314" spans="2:46" ht="18" customHeight="1">
      <c r="B314" s="964"/>
      <c r="C314" s="971"/>
      <c r="D314" s="971"/>
      <c r="E314" s="701"/>
      <c r="F314" s="703"/>
      <c r="G314" s="978"/>
      <c r="H314" s="979"/>
      <c r="I314" s="701"/>
      <c r="J314" s="703"/>
      <c r="K314" s="701"/>
      <c r="L314" s="703"/>
      <c r="M314" s="701"/>
      <c r="N314" s="703"/>
      <c r="O314" s="701"/>
      <c r="P314" s="702"/>
      <c r="Q314" s="703"/>
      <c r="R314" s="560" t="str">
        <f t="shared" si="110"/>
        <v/>
      </c>
      <c r="S314" s="560"/>
      <c r="T314" s="560"/>
      <c r="U314" s="973" t="str">
        <f t="shared" si="111"/>
        <v/>
      </c>
      <c r="V314" s="974"/>
      <c r="W314" s="975"/>
      <c r="X314" s="541"/>
      <c r="Y314" s="541"/>
      <c r="Z314" s="701"/>
      <c r="AA314" s="702"/>
      <c r="AB314" s="703"/>
      <c r="AC314" s="560" t="str">
        <f t="shared" si="112"/>
        <v/>
      </c>
      <c r="AD314" s="560"/>
      <c r="AE314" s="560"/>
      <c r="AF314" s="560" t="str">
        <f t="shared" si="113"/>
        <v/>
      </c>
      <c r="AG314" s="560"/>
      <c r="AH314" s="560"/>
      <c r="AI314" s="995"/>
      <c r="AJ314" s="995"/>
      <c r="AK314" s="995"/>
      <c r="AL314" s="995"/>
      <c r="AM314" s="995"/>
      <c r="AN314" s="995"/>
      <c r="AO314" s="995"/>
      <c r="AP314" s="995"/>
      <c r="AQ314" s="995"/>
      <c r="AR314" s="995"/>
      <c r="AS314" s="995"/>
      <c r="AT314" s="1009"/>
    </row>
    <row r="315" spans="2:46" ht="18" customHeight="1">
      <c r="B315" s="964"/>
      <c r="C315" s="971"/>
      <c r="D315" s="971"/>
      <c r="E315" s="701"/>
      <c r="F315" s="703"/>
      <c r="G315" s="978"/>
      <c r="H315" s="979"/>
      <c r="I315" s="701"/>
      <c r="J315" s="703"/>
      <c r="K315" s="701"/>
      <c r="L315" s="703"/>
      <c r="M315" s="701"/>
      <c r="N315" s="703"/>
      <c r="O315" s="701"/>
      <c r="P315" s="702"/>
      <c r="Q315" s="703"/>
      <c r="R315" s="560" t="str">
        <f t="shared" si="110"/>
        <v/>
      </c>
      <c r="S315" s="560"/>
      <c r="T315" s="560"/>
      <c r="U315" s="973" t="str">
        <f t="shared" si="111"/>
        <v/>
      </c>
      <c r="V315" s="974"/>
      <c r="W315" s="975"/>
      <c r="X315" s="541"/>
      <c r="Y315" s="541"/>
      <c r="Z315" s="701"/>
      <c r="AA315" s="702"/>
      <c r="AB315" s="703"/>
      <c r="AC315" s="560" t="str">
        <f t="shared" si="112"/>
        <v/>
      </c>
      <c r="AD315" s="560"/>
      <c r="AE315" s="560"/>
      <c r="AF315" s="560" t="str">
        <f t="shared" si="113"/>
        <v/>
      </c>
      <c r="AG315" s="560"/>
      <c r="AH315" s="560"/>
      <c r="AI315" s="995"/>
      <c r="AJ315" s="995"/>
      <c r="AK315" s="995"/>
      <c r="AL315" s="995"/>
      <c r="AM315" s="995"/>
      <c r="AN315" s="995"/>
      <c r="AO315" s="995"/>
      <c r="AP315" s="995"/>
      <c r="AQ315" s="995"/>
      <c r="AR315" s="995"/>
      <c r="AS315" s="995"/>
      <c r="AT315" s="1009"/>
    </row>
    <row r="316" spans="2:46" ht="18" customHeight="1">
      <c r="B316" s="964"/>
      <c r="C316" s="971"/>
      <c r="D316" s="971"/>
      <c r="E316" s="701"/>
      <c r="F316" s="703"/>
      <c r="G316" s="978"/>
      <c r="H316" s="979"/>
      <c r="I316" s="701"/>
      <c r="J316" s="703"/>
      <c r="K316" s="701"/>
      <c r="L316" s="703"/>
      <c r="M316" s="701"/>
      <c r="N316" s="703"/>
      <c r="O316" s="701"/>
      <c r="P316" s="702"/>
      <c r="Q316" s="703"/>
      <c r="R316" s="560" t="str">
        <f t="shared" si="110"/>
        <v/>
      </c>
      <c r="S316" s="560"/>
      <c r="T316" s="560"/>
      <c r="U316" s="973" t="str">
        <f t="shared" si="111"/>
        <v/>
      </c>
      <c r="V316" s="974"/>
      <c r="W316" s="975"/>
      <c r="X316" s="541"/>
      <c r="Y316" s="541"/>
      <c r="Z316" s="701"/>
      <c r="AA316" s="702"/>
      <c r="AB316" s="703"/>
      <c r="AC316" s="560" t="str">
        <f t="shared" si="112"/>
        <v/>
      </c>
      <c r="AD316" s="560"/>
      <c r="AE316" s="560"/>
      <c r="AF316" s="560" t="str">
        <f t="shared" si="113"/>
        <v/>
      </c>
      <c r="AG316" s="560"/>
      <c r="AH316" s="560"/>
      <c r="AI316" s="995"/>
      <c r="AJ316" s="995"/>
      <c r="AK316" s="995"/>
      <c r="AL316" s="995"/>
      <c r="AM316" s="995"/>
      <c r="AN316" s="995"/>
      <c r="AO316" s="995"/>
      <c r="AP316" s="995"/>
      <c r="AQ316" s="995"/>
      <c r="AR316" s="995"/>
      <c r="AS316" s="995"/>
      <c r="AT316" s="1009"/>
    </row>
    <row r="317" spans="2:46" ht="18" customHeight="1">
      <c r="B317" s="964"/>
      <c r="C317" s="971"/>
      <c r="D317" s="971"/>
      <c r="E317" s="701"/>
      <c r="F317" s="703"/>
      <c r="G317" s="978"/>
      <c r="H317" s="979"/>
      <c r="I317" s="701"/>
      <c r="J317" s="703"/>
      <c r="K317" s="701"/>
      <c r="L317" s="703"/>
      <c r="M317" s="701"/>
      <c r="N317" s="703"/>
      <c r="O317" s="701"/>
      <c r="P317" s="702"/>
      <c r="Q317" s="703"/>
      <c r="R317" s="560" t="str">
        <f t="shared" ref="R317:R351" si="117">IF($E317="","",IF($O317="","",ROUND(($O317-$E317)/$E317*100,1)))</f>
        <v/>
      </c>
      <c r="S317" s="560"/>
      <c r="T317" s="560"/>
      <c r="U317" s="973" t="str">
        <f t="shared" ref="U317:U359" si="118">IF(G317="","",IF(R317="","",ROUND(100*(R317+G317)/(100+R317),1)))</f>
        <v/>
      </c>
      <c r="V317" s="974"/>
      <c r="W317" s="975"/>
      <c r="X317" s="541"/>
      <c r="Y317" s="541"/>
      <c r="Z317" s="701"/>
      <c r="AA317" s="702"/>
      <c r="AB317" s="703"/>
      <c r="AC317" s="560" t="str">
        <f t="shared" ref="AC317:AC351" si="119">IF($E317="","",IF($Z317="","",ROUND(($Z317-$E317)/$E317*100,1)))</f>
        <v/>
      </c>
      <c r="AD317" s="560"/>
      <c r="AE317" s="560"/>
      <c r="AF317" s="560" t="str">
        <f t="shared" si="113"/>
        <v/>
      </c>
      <c r="AG317" s="560"/>
      <c r="AH317" s="560"/>
      <c r="AI317" s="995"/>
      <c r="AJ317" s="995"/>
      <c r="AK317" s="995"/>
      <c r="AL317" s="995"/>
      <c r="AM317" s="995"/>
      <c r="AN317" s="995"/>
      <c r="AO317" s="995"/>
      <c r="AP317" s="995"/>
      <c r="AQ317" s="995"/>
      <c r="AR317" s="995"/>
      <c r="AS317" s="995"/>
      <c r="AT317" s="1009"/>
    </row>
    <row r="318" spans="2:46" ht="18" customHeight="1">
      <c r="B318" s="964"/>
      <c r="C318" s="971"/>
      <c r="D318" s="971"/>
      <c r="E318" s="701"/>
      <c r="F318" s="703"/>
      <c r="G318" s="978"/>
      <c r="H318" s="979"/>
      <c r="I318" s="701"/>
      <c r="J318" s="703"/>
      <c r="K318" s="701"/>
      <c r="L318" s="703"/>
      <c r="M318" s="701"/>
      <c r="N318" s="703"/>
      <c r="O318" s="701"/>
      <c r="P318" s="702"/>
      <c r="Q318" s="703"/>
      <c r="R318" s="560" t="str">
        <f t="shared" si="117"/>
        <v/>
      </c>
      <c r="S318" s="560"/>
      <c r="T318" s="560"/>
      <c r="U318" s="973" t="str">
        <f t="shared" si="118"/>
        <v/>
      </c>
      <c r="V318" s="974"/>
      <c r="W318" s="975"/>
      <c r="X318" s="541"/>
      <c r="Y318" s="541"/>
      <c r="Z318" s="701"/>
      <c r="AA318" s="702"/>
      <c r="AB318" s="703"/>
      <c r="AC318" s="560" t="str">
        <f t="shared" si="119"/>
        <v/>
      </c>
      <c r="AD318" s="560"/>
      <c r="AE318" s="560"/>
      <c r="AF318" s="560" t="str">
        <f t="shared" si="113"/>
        <v/>
      </c>
      <c r="AG318" s="560"/>
      <c r="AH318" s="560"/>
      <c r="AI318" s="995"/>
      <c r="AJ318" s="995"/>
      <c r="AK318" s="995"/>
      <c r="AL318" s="995"/>
      <c r="AM318" s="995"/>
      <c r="AN318" s="995"/>
      <c r="AO318" s="995"/>
      <c r="AP318" s="995"/>
      <c r="AQ318" s="995"/>
      <c r="AR318" s="995"/>
      <c r="AS318" s="995"/>
      <c r="AT318" s="1009"/>
    </row>
    <row r="319" spans="2:46" ht="18" customHeight="1">
      <c r="B319" s="964"/>
      <c r="C319" s="971"/>
      <c r="D319" s="971"/>
      <c r="E319" s="701"/>
      <c r="F319" s="703"/>
      <c r="G319" s="978"/>
      <c r="H319" s="979"/>
      <c r="I319" s="701"/>
      <c r="J319" s="703"/>
      <c r="K319" s="701"/>
      <c r="L319" s="703"/>
      <c r="M319" s="701"/>
      <c r="N319" s="703"/>
      <c r="O319" s="701"/>
      <c r="P319" s="702"/>
      <c r="Q319" s="703"/>
      <c r="R319" s="560" t="str">
        <f t="shared" si="117"/>
        <v/>
      </c>
      <c r="S319" s="560"/>
      <c r="T319" s="560"/>
      <c r="U319" s="973" t="str">
        <f t="shared" si="118"/>
        <v/>
      </c>
      <c r="V319" s="974"/>
      <c r="W319" s="975"/>
      <c r="X319" s="541"/>
      <c r="Y319" s="541"/>
      <c r="Z319" s="701"/>
      <c r="AA319" s="702"/>
      <c r="AB319" s="703"/>
      <c r="AC319" s="560" t="str">
        <f t="shared" si="119"/>
        <v/>
      </c>
      <c r="AD319" s="560"/>
      <c r="AE319" s="560"/>
      <c r="AF319" s="560" t="str">
        <f t="shared" si="113"/>
        <v/>
      </c>
      <c r="AG319" s="560"/>
      <c r="AH319" s="560"/>
      <c r="AI319" s="995"/>
      <c r="AJ319" s="995"/>
      <c r="AK319" s="995"/>
      <c r="AL319" s="995"/>
      <c r="AM319" s="995"/>
      <c r="AN319" s="995"/>
      <c r="AO319" s="995"/>
      <c r="AP319" s="995"/>
      <c r="AQ319" s="995"/>
      <c r="AR319" s="995"/>
      <c r="AS319" s="995"/>
      <c r="AT319" s="1009"/>
    </row>
    <row r="320" spans="2:46" ht="18" customHeight="1">
      <c r="B320" s="964"/>
      <c r="C320" s="971"/>
      <c r="D320" s="971"/>
      <c r="E320" s="701"/>
      <c r="F320" s="703"/>
      <c r="G320" s="978"/>
      <c r="H320" s="979"/>
      <c r="I320" s="701"/>
      <c r="J320" s="703"/>
      <c r="K320" s="701"/>
      <c r="L320" s="703"/>
      <c r="M320" s="701"/>
      <c r="N320" s="703"/>
      <c r="O320" s="701"/>
      <c r="P320" s="702"/>
      <c r="Q320" s="703"/>
      <c r="R320" s="560" t="str">
        <f t="shared" si="117"/>
        <v/>
      </c>
      <c r="S320" s="560"/>
      <c r="T320" s="560"/>
      <c r="U320" s="973" t="str">
        <f t="shared" si="118"/>
        <v/>
      </c>
      <c r="V320" s="974"/>
      <c r="W320" s="975"/>
      <c r="X320" s="541"/>
      <c r="Y320" s="541"/>
      <c r="Z320" s="701"/>
      <c r="AA320" s="702"/>
      <c r="AB320" s="703"/>
      <c r="AC320" s="560" t="str">
        <f t="shared" si="119"/>
        <v/>
      </c>
      <c r="AD320" s="560"/>
      <c r="AE320" s="560"/>
      <c r="AF320" s="560" t="str">
        <f t="shared" si="113"/>
        <v/>
      </c>
      <c r="AG320" s="560"/>
      <c r="AH320" s="560"/>
      <c r="AI320" s="995"/>
      <c r="AJ320" s="995"/>
      <c r="AK320" s="995"/>
      <c r="AL320" s="995"/>
      <c r="AM320" s="995"/>
      <c r="AN320" s="995"/>
      <c r="AO320" s="995"/>
      <c r="AP320" s="995"/>
      <c r="AQ320" s="995"/>
      <c r="AR320" s="995"/>
      <c r="AS320" s="995"/>
      <c r="AT320" s="1009"/>
    </row>
    <row r="321" spans="2:46" ht="18" customHeight="1">
      <c r="B321" s="964"/>
      <c r="C321" s="971"/>
      <c r="D321" s="971"/>
      <c r="E321" s="701"/>
      <c r="F321" s="703"/>
      <c r="G321" s="978"/>
      <c r="H321" s="979"/>
      <c r="I321" s="701"/>
      <c r="J321" s="703"/>
      <c r="K321" s="701"/>
      <c r="L321" s="703"/>
      <c r="M321" s="701"/>
      <c r="N321" s="703"/>
      <c r="O321" s="701"/>
      <c r="P321" s="702"/>
      <c r="Q321" s="703"/>
      <c r="R321" s="560" t="str">
        <f t="shared" si="117"/>
        <v/>
      </c>
      <c r="S321" s="560"/>
      <c r="T321" s="560"/>
      <c r="U321" s="973" t="str">
        <f t="shared" si="118"/>
        <v/>
      </c>
      <c r="V321" s="974"/>
      <c r="W321" s="975"/>
      <c r="X321" s="541"/>
      <c r="Y321" s="541"/>
      <c r="Z321" s="701"/>
      <c r="AA321" s="702"/>
      <c r="AB321" s="703"/>
      <c r="AC321" s="560" t="str">
        <f t="shared" si="119"/>
        <v/>
      </c>
      <c r="AD321" s="560"/>
      <c r="AE321" s="560"/>
      <c r="AF321" s="560" t="str">
        <f t="shared" si="113"/>
        <v/>
      </c>
      <c r="AG321" s="560"/>
      <c r="AH321" s="560"/>
      <c r="AI321" s="995"/>
      <c r="AJ321" s="995"/>
      <c r="AK321" s="995"/>
      <c r="AL321" s="995"/>
      <c r="AM321" s="995"/>
      <c r="AN321" s="995"/>
      <c r="AO321" s="995"/>
      <c r="AP321" s="995"/>
      <c r="AQ321" s="995"/>
      <c r="AR321" s="995"/>
      <c r="AS321" s="995"/>
      <c r="AT321" s="1009"/>
    </row>
    <row r="322" spans="2:46" ht="18" customHeight="1">
      <c r="B322" s="964"/>
      <c r="C322" s="971"/>
      <c r="D322" s="971"/>
      <c r="E322" s="701"/>
      <c r="F322" s="703"/>
      <c r="G322" s="978"/>
      <c r="H322" s="979"/>
      <c r="I322" s="701"/>
      <c r="J322" s="703"/>
      <c r="K322" s="701"/>
      <c r="L322" s="703"/>
      <c r="M322" s="701"/>
      <c r="N322" s="703"/>
      <c r="O322" s="701"/>
      <c r="P322" s="702"/>
      <c r="Q322" s="703"/>
      <c r="R322" s="560" t="str">
        <f t="shared" si="117"/>
        <v/>
      </c>
      <c r="S322" s="560"/>
      <c r="T322" s="560"/>
      <c r="U322" s="973" t="str">
        <f t="shared" si="118"/>
        <v/>
      </c>
      <c r="V322" s="974"/>
      <c r="W322" s="975"/>
      <c r="X322" s="541"/>
      <c r="Y322" s="541"/>
      <c r="Z322" s="701"/>
      <c r="AA322" s="702"/>
      <c r="AB322" s="703"/>
      <c r="AC322" s="560" t="str">
        <f t="shared" si="119"/>
        <v/>
      </c>
      <c r="AD322" s="560"/>
      <c r="AE322" s="560"/>
      <c r="AF322" s="560" t="str">
        <f t="shared" si="113"/>
        <v/>
      </c>
      <c r="AG322" s="560"/>
      <c r="AH322" s="560"/>
      <c r="AI322" s="995"/>
      <c r="AJ322" s="995"/>
      <c r="AK322" s="995"/>
      <c r="AL322" s="995"/>
      <c r="AM322" s="995"/>
      <c r="AN322" s="995"/>
      <c r="AO322" s="995"/>
      <c r="AP322" s="995"/>
      <c r="AQ322" s="995"/>
      <c r="AR322" s="995"/>
      <c r="AS322" s="995"/>
      <c r="AT322" s="1009"/>
    </row>
    <row r="323" spans="2:46" ht="18" customHeight="1">
      <c r="B323" s="964"/>
      <c r="C323" s="971"/>
      <c r="D323" s="971"/>
      <c r="E323" s="701"/>
      <c r="F323" s="703"/>
      <c r="G323" s="978"/>
      <c r="H323" s="979"/>
      <c r="I323" s="701"/>
      <c r="J323" s="703"/>
      <c r="K323" s="701"/>
      <c r="L323" s="703"/>
      <c r="M323" s="701"/>
      <c r="N323" s="703"/>
      <c r="O323" s="701"/>
      <c r="P323" s="702"/>
      <c r="Q323" s="703"/>
      <c r="R323" s="560" t="str">
        <f t="shared" si="117"/>
        <v/>
      </c>
      <c r="S323" s="560"/>
      <c r="T323" s="560"/>
      <c r="U323" s="973" t="str">
        <f t="shared" si="118"/>
        <v/>
      </c>
      <c r="V323" s="974"/>
      <c r="W323" s="975"/>
      <c r="X323" s="541"/>
      <c r="Y323" s="541"/>
      <c r="Z323" s="701"/>
      <c r="AA323" s="702"/>
      <c r="AB323" s="703"/>
      <c r="AC323" s="560" t="str">
        <f t="shared" si="119"/>
        <v/>
      </c>
      <c r="AD323" s="560"/>
      <c r="AE323" s="560"/>
      <c r="AF323" s="560" t="str">
        <f t="shared" si="113"/>
        <v/>
      </c>
      <c r="AG323" s="560"/>
      <c r="AH323" s="560"/>
      <c r="AI323" s="995"/>
      <c r="AJ323" s="995"/>
      <c r="AK323" s="995"/>
      <c r="AL323" s="995"/>
      <c r="AM323" s="995"/>
      <c r="AN323" s="995"/>
      <c r="AO323" s="995"/>
      <c r="AP323" s="995"/>
      <c r="AQ323" s="995"/>
      <c r="AR323" s="995"/>
      <c r="AS323" s="995"/>
      <c r="AT323" s="1009"/>
    </row>
    <row r="324" spans="2:46" ht="18" customHeight="1">
      <c r="B324" s="964"/>
      <c r="C324" s="971"/>
      <c r="D324" s="971"/>
      <c r="E324" s="701"/>
      <c r="F324" s="703"/>
      <c r="G324" s="978"/>
      <c r="H324" s="979"/>
      <c r="I324" s="701"/>
      <c r="J324" s="703"/>
      <c r="K324" s="701"/>
      <c r="L324" s="703"/>
      <c r="M324" s="701"/>
      <c r="N324" s="703"/>
      <c r="O324" s="701"/>
      <c r="P324" s="702"/>
      <c r="Q324" s="703"/>
      <c r="R324" s="560" t="str">
        <f t="shared" si="117"/>
        <v/>
      </c>
      <c r="S324" s="560"/>
      <c r="T324" s="560"/>
      <c r="U324" s="973" t="str">
        <f t="shared" si="118"/>
        <v/>
      </c>
      <c r="V324" s="974"/>
      <c r="W324" s="975"/>
      <c r="X324" s="541"/>
      <c r="Y324" s="541"/>
      <c r="Z324" s="701"/>
      <c r="AA324" s="702"/>
      <c r="AB324" s="703"/>
      <c r="AC324" s="560" t="str">
        <f t="shared" si="119"/>
        <v/>
      </c>
      <c r="AD324" s="560"/>
      <c r="AE324" s="560"/>
      <c r="AF324" s="560" t="str">
        <f t="shared" si="113"/>
        <v/>
      </c>
      <c r="AG324" s="560"/>
      <c r="AH324" s="560"/>
      <c r="AI324" s="995"/>
      <c r="AJ324" s="995"/>
      <c r="AK324" s="995"/>
      <c r="AL324" s="995"/>
      <c r="AM324" s="995"/>
      <c r="AN324" s="995"/>
      <c r="AO324" s="995"/>
      <c r="AP324" s="995"/>
      <c r="AQ324" s="995"/>
      <c r="AR324" s="995"/>
      <c r="AS324" s="995"/>
      <c r="AT324" s="1009"/>
    </row>
    <row r="325" spans="2:46" ht="18" customHeight="1">
      <c r="B325" s="964"/>
      <c r="C325" s="971"/>
      <c r="D325" s="971"/>
      <c r="E325" s="701"/>
      <c r="F325" s="703"/>
      <c r="G325" s="978"/>
      <c r="H325" s="979"/>
      <c r="I325" s="701"/>
      <c r="J325" s="703"/>
      <c r="K325" s="701"/>
      <c r="L325" s="703"/>
      <c r="M325" s="701"/>
      <c r="N325" s="703"/>
      <c r="O325" s="701"/>
      <c r="P325" s="702"/>
      <c r="Q325" s="703"/>
      <c r="R325" s="560" t="str">
        <f t="shared" si="117"/>
        <v/>
      </c>
      <c r="S325" s="560"/>
      <c r="T325" s="560"/>
      <c r="U325" s="973" t="str">
        <f t="shared" si="118"/>
        <v/>
      </c>
      <c r="V325" s="974"/>
      <c r="W325" s="975"/>
      <c r="X325" s="541"/>
      <c r="Y325" s="541"/>
      <c r="Z325" s="701"/>
      <c r="AA325" s="702"/>
      <c r="AB325" s="703"/>
      <c r="AC325" s="560" t="str">
        <f t="shared" si="119"/>
        <v/>
      </c>
      <c r="AD325" s="560"/>
      <c r="AE325" s="560"/>
      <c r="AF325" s="560" t="str">
        <f t="shared" si="113"/>
        <v/>
      </c>
      <c r="AG325" s="560"/>
      <c r="AH325" s="560"/>
      <c r="AI325" s="995"/>
      <c r="AJ325" s="995"/>
      <c r="AK325" s="995"/>
      <c r="AL325" s="995"/>
      <c r="AM325" s="995"/>
      <c r="AN325" s="995"/>
      <c r="AO325" s="995"/>
      <c r="AP325" s="995"/>
      <c r="AQ325" s="995"/>
      <c r="AR325" s="995"/>
      <c r="AS325" s="995"/>
      <c r="AT325" s="1009"/>
    </row>
    <row r="326" spans="2:46" ht="18" customHeight="1">
      <c r="B326" s="964"/>
      <c r="C326" s="971"/>
      <c r="D326" s="971"/>
      <c r="E326" s="701"/>
      <c r="F326" s="703"/>
      <c r="G326" s="978"/>
      <c r="H326" s="979"/>
      <c r="I326" s="701"/>
      <c r="J326" s="703"/>
      <c r="K326" s="701"/>
      <c r="L326" s="703"/>
      <c r="M326" s="701"/>
      <c r="N326" s="703"/>
      <c r="O326" s="701"/>
      <c r="P326" s="702"/>
      <c r="Q326" s="703"/>
      <c r="R326" s="560" t="str">
        <f t="shared" si="117"/>
        <v/>
      </c>
      <c r="S326" s="560"/>
      <c r="T326" s="560"/>
      <c r="U326" s="973" t="str">
        <f t="shared" si="118"/>
        <v/>
      </c>
      <c r="V326" s="974"/>
      <c r="W326" s="975"/>
      <c r="X326" s="541"/>
      <c r="Y326" s="541"/>
      <c r="Z326" s="701"/>
      <c r="AA326" s="702"/>
      <c r="AB326" s="703"/>
      <c r="AC326" s="560" t="str">
        <f t="shared" si="119"/>
        <v/>
      </c>
      <c r="AD326" s="560"/>
      <c r="AE326" s="560"/>
      <c r="AF326" s="560" t="str">
        <f t="shared" si="113"/>
        <v/>
      </c>
      <c r="AG326" s="560"/>
      <c r="AH326" s="560"/>
      <c r="AI326" s="995"/>
      <c r="AJ326" s="995"/>
      <c r="AK326" s="995"/>
      <c r="AL326" s="995"/>
      <c r="AM326" s="995"/>
      <c r="AN326" s="995"/>
      <c r="AO326" s="995"/>
      <c r="AP326" s="995"/>
      <c r="AQ326" s="995"/>
      <c r="AR326" s="995"/>
      <c r="AS326" s="995"/>
      <c r="AT326" s="1009"/>
    </row>
    <row r="327" spans="2:46" ht="18" customHeight="1">
      <c r="B327" s="964"/>
      <c r="C327" s="971"/>
      <c r="D327" s="971"/>
      <c r="E327" s="701"/>
      <c r="F327" s="703"/>
      <c r="G327" s="978"/>
      <c r="H327" s="979"/>
      <c r="I327" s="701"/>
      <c r="J327" s="703"/>
      <c r="K327" s="701"/>
      <c r="L327" s="703"/>
      <c r="M327" s="701"/>
      <c r="N327" s="703"/>
      <c r="O327" s="701"/>
      <c r="P327" s="702"/>
      <c r="Q327" s="703"/>
      <c r="R327" s="560" t="str">
        <f t="shared" si="117"/>
        <v/>
      </c>
      <c r="S327" s="560"/>
      <c r="T327" s="560"/>
      <c r="U327" s="973" t="str">
        <f t="shared" si="118"/>
        <v/>
      </c>
      <c r="V327" s="974"/>
      <c r="W327" s="975"/>
      <c r="X327" s="541"/>
      <c r="Y327" s="541"/>
      <c r="Z327" s="701"/>
      <c r="AA327" s="702"/>
      <c r="AB327" s="703"/>
      <c r="AC327" s="560" t="str">
        <f t="shared" si="119"/>
        <v/>
      </c>
      <c r="AD327" s="560"/>
      <c r="AE327" s="560"/>
      <c r="AF327" s="560" t="str">
        <f t="shared" si="113"/>
        <v/>
      </c>
      <c r="AG327" s="560"/>
      <c r="AH327" s="560"/>
      <c r="AI327" s="995"/>
      <c r="AJ327" s="995"/>
      <c r="AK327" s="995"/>
      <c r="AL327" s="995"/>
      <c r="AM327" s="995"/>
      <c r="AN327" s="995"/>
      <c r="AO327" s="995"/>
      <c r="AP327" s="995"/>
      <c r="AQ327" s="995"/>
      <c r="AR327" s="995"/>
      <c r="AS327" s="995"/>
      <c r="AT327" s="1009"/>
    </row>
    <row r="328" spans="2:46" ht="18" customHeight="1">
      <c r="B328" s="964"/>
      <c r="C328" s="971"/>
      <c r="D328" s="971"/>
      <c r="E328" s="701"/>
      <c r="F328" s="703"/>
      <c r="G328" s="978"/>
      <c r="H328" s="979"/>
      <c r="I328" s="701"/>
      <c r="J328" s="703"/>
      <c r="K328" s="701"/>
      <c r="L328" s="703"/>
      <c r="M328" s="701"/>
      <c r="N328" s="703"/>
      <c r="O328" s="701"/>
      <c r="P328" s="702"/>
      <c r="Q328" s="703"/>
      <c r="R328" s="560" t="str">
        <f t="shared" si="117"/>
        <v/>
      </c>
      <c r="S328" s="560"/>
      <c r="T328" s="560"/>
      <c r="U328" s="973" t="str">
        <f t="shared" si="118"/>
        <v/>
      </c>
      <c r="V328" s="974"/>
      <c r="W328" s="975"/>
      <c r="X328" s="541"/>
      <c r="Y328" s="541"/>
      <c r="Z328" s="701"/>
      <c r="AA328" s="702"/>
      <c r="AB328" s="703"/>
      <c r="AC328" s="560" t="str">
        <f t="shared" si="119"/>
        <v/>
      </c>
      <c r="AD328" s="560"/>
      <c r="AE328" s="560"/>
      <c r="AF328" s="560" t="str">
        <f t="shared" si="113"/>
        <v/>
      </c>
      <c r="AG328" s="560"/>
      <c r="AH328" s="560"/>
      <c r="AI328" s="995"/>
      <c r="AJ328" s="995"/>
      <c r="AK328" s="995"/>
      <c r="AL328" s="995"/>
      <c r="AM328" s="995"/>
      <c r="AN328" s="995"/>
      <c r="AO328" s="995"/>
      <c r="AP328" s="995"/>
      <c r="AQ328" s="995"/>
      <c r="AR328" s="995"/>
      <c r="AS328" s="995"/>
      <c r="AT328" s="1009"/>
    </row>
    <row r="329" spans="2:46" ht="18" customHeight="1">
      <c r="B329" s="964"/>
      <c r="C329" s="971"/>
      <c r="D329" s="971"/>
      <c r="E329" s="701"/>
      <c r="F329" s="703"/>
      <c r="G329" s="978"/>
      <c r="H329" s="979"/>
      <c r="I329" s="701"/>
      <c r="J329" s="703"/>
      <c r="K329" s="701"/>
      <c r="L329" s="703"/>
      <c r="M329" s="701"/>
      <c r="N329" s="703"/>
      <c r="O329" s="701"/>
      <c r="P329" s="702"/>
      <c r="Q329" s="703"/>
      <c r="R329" s="560" t="str">
        <f t="shared" si="117"/>
        <v/>
      </c>
      <c r="S329" s="560"/>
      <c r="T329" s="560"/>
      <c r="U329" s="973" t="str">
        <f t="shared" si="118"/>
        <v/>
      </c>
      <c r="V329" s="974"/>
      <c r="W329" s="975"/>
      <c r="X329" s="541"/>
      <c r="Y329" s="541"/>
      <c r="Z329" s="701"/>
      <c r="AA329" s="702"/>
      <c r="AB329" s="703"/>
      <c r="AC329" s="560" t="str">
        <f t="shared" si="119"/>
        <v/>
      </c>
      <c r="AD329" s="560"/>
      <c r="AE329" s="560"/>
      <c r="AF329" s="560" t="str">
        <f t="shared" si="113"/>
        <v/>
      </c>
      <c r="AG329" s="560"/>
      <c r="AH329" s="560"/>
      <c r="AI329" s="995"/>
      <c r="AJ329" s="995"/>
      <c r="AK329" s="995"/>
      <c r="AL329" s="995"/>
      <c r="AM329" s="995"/>
      <c r="AN329" s="995"/>
      <c r="AO329" s="995"/>
      <c r="AP329" s="995"/>
      <c r="AQ329" s="995"/>
      <c r="AR329" s="995"/>
      <c r="AS329" s="995"/>
      <c r="AT329" s="1009"/>
    </row>
    <row r="330" spans="2:46" ht="18" customHeight="1">
      <c r="B330" s="964"/>
      <c r="C330" s="971"/>
      <c r="D330" s="971"/>
      <c r="E330" s="701"/>
      <c r="F330" s="703"/>
      <c r="G330" s="978"/>
      <c r="H330" s="979"/>
      <c r="I330" s="701"/>
      <c r="J330" s="703"/>
      <c r="K330" s="701"/>
      <c r="L330" s="703"/>
      <c r="M330" s="701"/>
      <c r="N330" s="703"/>
      <c r="O330" s="701"/>
      <c r="P330" s="702"/>
      <c r="Q330" s="703"/>
      <c r="R330" s="560" t="str">
        <f t="shared" si="117"/>
        <v/>
      </c>
      <c r="S330" s="560"/>
      <c r="T330" s="560"/>
      <c r="U330" s="973" t="str">
        <f t="shared" si="118"/>
        <v/>
      </c>
      <c r="V330" s="974"/>
      <c r="W330" s="975"/>
      <c r="X330" s="541"/>
      <c r="Y330" s="541"/>
      <c r="Z330" s="701"/>
      <c r="AA330" s="702"/>
      <c r="AB330" s="703"/>
      <c r="AC330" s="560" t="str">
        <f t="shared" si="119"/>
        <v/>
      </c>
      <c r="AD330" s="560"/>
      <c r="AE330" s="560"/>
      <c r="AF330" s="560" t="str">
        <f t="shared" si="113"/>
        <v/>
      </c>
      <c r="AG330" s="560"/>
      <c r="AH330" s="560"/>
      <c r="AI330" s="995"/>
      <c r="AJ330" s="995"/>
      <c r="AK330" s="995"/>
      <c r="AL330" s="995"/>
      <c r="AM330" s="995"/>
      <c r="AN330" s="995"/>
      <c r="AO330" s="995"/>
      <c r="AP330" s="995"/>
      <c r="AQ330" s="995"/>
      <c r="AR330" s="995"/>
      <c r="AS330" s="995"/>
      <c r="AT330" s="1009"/>
    </row>
    <row r="331" spans="2:46" ht="18" customHeight="1">
      <c r="B331" s="964"/>
      <c r="C331" s="971"/>
      <c r="D331" s="971"/>
      <c r="E331" s="701"/>
      <c r="F331" s="703"/>
      <c r="G331" s="978"/>
      <c r="H331" s="979"/>
      <c r="I331" s="701"/>
      <c r="J331" s="703"/>
      <c r="K331" s="701"/>
      <c r="L331" s="703"/>
      <c r="M331" s="701"/>
      <c r="N331" s="703"/>
      <c r="O331" s="701"/>
      <c r="P331" s="702"/>
      <c r="Q331" s="703"/>
      <c r="R331" s="560" t="str">
        <f t="shared" si="117"/>
        <v/>
      </c>
      <c r="S331" s="560"/>
      <c r="T331" s="560"/>
      <c r="U331" s="973" t="str">
        <f t="shared" si="118"/>
        <v/>
      </c>
      <c r="V331" s="974"/>
      <c r="W331" s="975"/>
      <c r="X331" s="541"/>
      <c r="Y331" s="541"/>
      <c r="Z331" s="701"/>
      <c r="AA331" s="702"/>
      <c r="AB331" s="703"/>
      <c r="AC331" s="560" t="str">
        <f t="shared" si="119"/>
        <v/>
      </c>
      <c r="AD331" s="560"/>
      <c r="AE331" s="560"/>
      <c r="AF331" s="560" t="str">
        <f t="shared" si="113"/>
        <v/>
      </c>
      <c r="AG331" s="560"/>
      <c r="AH331" s="560"/>
      <c r="AI331" s="995"/>
      <c r="AJ331" s="995"/>
      <c r="AK331" s="995"/>
      <c r="AL331" s="995"/>
      <c r="AM331" s="995"/>
      <c r="AN331" s="995"/>
      <c r="AO331" s="995"/>
      <c r="AP331" s="995"/>
      <c r="AQ331" s="995"/>
      <c r="AR331" s="995"/>
      <c r="AS331" s="995"/>
      <c r="AT331" s="1009"/>
    </row>
    <row r="332" spans="2:46" ht="18" customHeight="1">
      <c r="B332" s="964"/>
      <c r="C332" s="971"/>
      <c r="D332" s="971"/>
      <c r="E332" s="701"/>
      <c r="F332" s="703"/>
      <c r="G332" s="978"/>
      <c r="H332" s="979"/>
      <c r="I332" s="701"/>
      <c r="J332" s="703"/>
      <c r="K332" s="701"/>
      <c r="L332" s="703"/>
      <c r="M332" s="701"/>
      <c r="N332" s="703"/>
      <c r="O332" s="701"/>
      <c r="P332" s="702"/>
      <c r="Q332" s="703"/>
      <c r="R332" s="560" t="str">
        <f t="shared" si="117"/>
        <v/>
      </c>
      <c r="S332" s="560"/>
      <c r="T332" s="560"/>
      <c r="U332" s="973" t="str">
        <f t="shared" si="118"/>
        <v/>
      </c>
      <c r="V332" s="974"/>
      <c r="W332" s="975"/>
      <c r="X332" s="541"/>
      <c r="Y332" s="541"/>
      <c r="Z332" s="701"/>
      <c r="AA332" s="702"/>
      <c r="AB332" s="703"/>
      <c r="AC332" s="560" t="str">
        <f t="shared" si="119"/>
        <v/>
      </c>
      <c r="AD332" s="560"/>
      <c r="AE332" s="560"/>
      <c r="AF332" s="560" t="str">
        <f t="shared" si="113"/>
        <v/>
      </c>
      <c r="AG332" s="560"/>
      <c r="AH332" s="560"/>
      <c r="AI332" s="995"/>
      <c r="AJ332" s="995"/>
      <c r="AK332" s="995"/>
      <c r="AL332" s="995"/>
      <c r="AM332" s="995"/>
      <c r="AN332" s="995"/>
      <c r="AO332" s="995"/>
      <c r="AP332" s="995"/>
      <c r="AQ332" s="995"/>
      <c r="AR332" s="995"/>
      <c r="AS332" s="995"/>
      <c r="AT332" s="1009"/>
    </row>
    <row r="333" spans="2:46" ht="18" customHeight="1">
      <c r="B333" s="964"/>
      <c r="C333" s="971"/>
      <c r="D333" s="971"/>
      <c r="E333" s="701"/>
      <c r="F333" s="703"/>
      <c r="G333" s="978"/>
      <c r="H333" s="979"/>
      <c r="I333" s="701"/>
      <c r="J333" s="703"/>
      <c r="K333" s="701"/>
      <c r="L333" s="703"/>
      <c r="M333" s="701"/>
      <c r="N333" s="703"/>
      <c r="O333" s="701"/>
      <c r="P333" s="702"/>
      <c r="Q333" s="703"/>
      <c r="R333" s="560" t="str">
        <f t="shared" si="117"/>
        <v/>
      </c>
      <c r="S333" s="560"/>
      <c r="T333" s="560"/>
      <c r="U333" s="973" t="str">
        <f t="shared" si="118"/>
        <v/>
      </c>
      <c r="V333" s="974"/>
      <c r="W333" s="975"/>
      <c r="X333" s="541"/>
      <c r="Y333" s="541"/>
      <c r="Z333" s="701"/>
      <c r="AA333" s="702"/>
      <c r="AB333" s="703"/>
      <c r="AC333" s="560" t="str">
        <f t="shared" si="119"/>
        <v/>
      </c>
      <c r="AD333" s="560"/>
      <c r="AE333" s="560"/>
      <c r="AF333" s="560" t="str">
        <f t="shared" si="113"/>
        <v/>
      </c>
      <c r="AG333" s="560"/>
      <c r="AH333" s="560"/>
      <c r="AI333" s="995"/>
      <c r="AJ333" s="995"/>
      <c r="AK333" s="995"/>
      <c r="AL333" s="995"/>
      <c r="AM333" s="995"/>
      <c r="AN333" s="995"/>
      <c r="AO333" s="995"/>
      <c r="AP333" s="995"/>
      <c r="AQ333" s="995"/>
      <c r="AR333" s="995"/>
      <c r="AS333" s="995"/>
      <c r="AT333" s="1009"/>
    </row>
    <row r="334" spans="2:46" ht="18" customHeight="1">
      <c r="B334" s="964"/>
      <c r="C334" s="971"/>
      <c r="D334" s="971"/>
      <c r="E334" s="701"/>
      <c r="F334" s="703"/>
      <c r="G334" s="978"/>
      <c r="H334" s="979"/>
      <c r="I334" s="701"/>
      <c r="J334" s="703"/>
      <c r="K334" s="701"/>
      <c r="L334" s="703"/>
      <c r="M334" s="701"/>
      <c r="N334" s="703"/>
      <c r="O334" s="701"/>
      <c r="P334" s="702"/>
      <c r="Q334" s="703"/>
      <c r="R334" s="560" t="str">
        <f t="shared" si="117"/>
        <v/>
      </c>
      <c r="S334" s="560"/>
      <c r="T334" s="560"/>
      <c r="U334" s="973" t="str">
        <f t="shared" si="118"/>
        <v/>
      </c>
      <c r="V334" s="974"/>
      <c r="W334" s="975"/>
      <c r="X334" s="541"/>
      <c r="Y334" s="541"/>
      <c r="Z334" s="701"/>
      <c r="AA334" s="702"/>
      <c r="AB334" s="703"/>
      <c r="AC334" s="560" t="str">
        <f t="shared" si="119"/>
        <v/>
      </c>
      <c r="AD334" s="560"/>
      <c r="AE334" s="560"/>
      <c r="AF334" s="560" t="str">
        <f t="shared" si="113"/>
        <v/>
      </c>
      <c r="AG334" s="560"/>
      <c r="AH334" s="560"/>
      <c r="AI334" s="995"/>
      <c r="AJ334" s="995"/>
      <c r="AK334" s="995"/>
      <c r="AL334" s="995"/>
      <c r="AM334" s="995"/>
      <c r="AN334" s="995"/>
      <c r="AO334" s="995"/>
      <c r="AP334" s="995"/>
      <c r="AQ334" s="995"/>
      <c r="AR334" s="995"/>
      <c r="AS334" s="995"/>
      <c r="AT334" s="1009"/>
    </row>
    <row r="335" spans="2:46" ht="18" customHeight="1">
      <c r="B335" s="964"/>
      <c r="C335" s="971"/>
      <c r="D335" s="971"/>
      <c r="E335" s="701"/>
      <c r="F335" s="703"/>
      <c r="G335" s="978"/>
      <c r="H335" s="979"/>
      <c r="I335" s="701"/>
      <c r="J335" s="703"/>
      <c r="K335" s="701"/>
      <c r="L335" s="703"/>
      <c r="M335" s="701"/>
      <c r="N335" s="703"/>
      <c r="O335" s="701"/>
      <c r="P335" s="702"/>
      <c r="Q335" s="703"/>
      <c r="R335" s="560" t="str">
        <f t="shared" si="117"/>
        <v/>
      </c>
      <c r="S335" s="560"/>
      <c r="T335" s="560"/>
      <c r="U335" s="973" t="str">
        <f t="shared" si="118"/>
        <v/>
      </c>
      <c r="V335" s="974"/>
      <c r="W335" s="975"/>
      <c r="X335" s="541"/>
      <c r="Y335" s="541"/>
      <c r="Z335" s="701"/>
      <c r="AA335" s="702"/>
      <c r="AB335" s="703"/>
      <c r="AC335" s="560" t="str">
        <f t="shared" si="119"/>
        <v/>
      </c>
      <c r="AD335" s="560"/>
      <c r="AE335" s="560"/>
      <c r="AF335" s="560" t="str">
        <f t="shared" si="113"/>
        <v/>
      </c>
      <c r="AG335" s="560"/>
      <c r="AH335" s="560"/>
      <c r="AI335" s="995"/>
      <c r="AJ335" s="995"/>
      <c r="AK335" s="995"/>
      <c r="AL335" s="995"/>
      <c r="AM335" s="995"/>
      <c r="AN335" s="995"/>
      <c r="AO335" s="995"/>
      <c r="AP335" s="995"/>
      <c r="AQ335" s="995"/>
      <c r="AR335" s="995"/>
      <c r="AS335" s="995"/>
      <c r="AT335" s="1009"/>
    </row>
    <row r="336" spans="2:46" ht="18" customHeight="1">
      <c r="B336" s="964"/>
      <c r="C336" s="971"/>
      <c r="D336" s="971"/>
      <c r="E336" s="701"/>
      <c r="F336" s="703"/>
      <c r="G336" s="978"/>
      <c r="H336" s="979"/>
      <c r="I336" s="701"/>
      <c r="J336" s="703"/>
      <c r="K336" s="701"/>
      <c r="L336" s="703"/>
      <c r="M336" s="701"/>
      <c r="N336" s="703"/>
      <c r="O336" s="701"/>
      <c r="P336" s="702"/>
      <c r="Q336" s="703"/>
      <c r="R336" s="560" t="str">
        <f t="shared" si="117"/>
        <v/>
      </c>
      <c r="S336" s="560"/>
      <c r="T336" s="560"/>
      <c r="U336" s="973" t="str">
        <f t="shared" si="118"/>
        <v/>
      </c>
      <c r="V336" s="974"/>
      <c r="W336" s="975"/>
      <c r="X336" s="541"/>
      <c r="Y336" s="541"/>
      <c r="Z336" s="701"/>
      <c r="AA336" s="702"/>
      <c r="AB336" s="703"/>
      <c r="AC336" s="560" t="str">
        <f t="shared" si="119"/>
        <v/>
      </c>
      <c r="AD336" s="560"/>
      <c r="AE336" s="560"/>
      <c r="AF336" s="560" t="str">
        <f t="shared" si="113"/>
        <v/>
      </c>
      <c r="AG336" s="560"/>
      <c r="AH336" s="560"/>
      <c r="AI336" s="995"/>
      <c r="AJ336" s="995"/>
      <c r="AK336" s="995"/>
      <c r="AL336" s="995"/>
      <c r="AM336" s="995"/>
      <c r="AN336" s="995"/>
      <c r="AO336" s="995"/>
      <c r="AP336" s="995"/>
      <c r="AQ336" s="995"/>
      <c r="AR336" s="995"/>
      <c r="AS336" s="995"/>
      <c r="AT336" s="1009"/>
    </row>
    <row r="337" spans="2:46" ht="18" customHeight="1">
      <c r="B337" s="964"/>
      <c r="C337" s="971"/>
      <c r="D337" s="971"/>
      <c r="E337" s="701"/>
      <c r="F337" s="703"/>
      <c r="G337" s="978"/>
      <c r="H337" s="979"/>
      <c r="I337" s="701"/>
      <c r="J337" s="703"/>
      <c r="K337" s="701"/>
      <c r="L337" s="703"/>
      <c r="M337" s="701"/>
      <c r="N337" s="703"/>
      <c r="O337" s="701"/>
      <c r="P337" s="702"/>
      <c r="Q337" s="703"/>
      <c r="R337" s="560" t="str">
        <f t="shared" si="117"/>
        <v/>
      </c>
      <c r="S337" s="560"/>
      <c r="T337" s="560"/>
      <c r="U337" s="973" t="str">
        <f t="shared" si="118"/>
        <v/>
      </c>
      <c r="V337" s="974"/>
      <c r="W337" s="975"/>
      <c r="X337" s="541"/>
      <c r="Y337" s="541"/>
      <c r="Z337" s="701"/>
      <c r="AA337" s="702"/>
      <c r="AB337" s="703"/>
      <c r="AC337" s="560" t="str">
        <f t="shared" si="119"/>
        <v/>
      </c>
      <c r="AD337" s="560"/>
      <c r="AE337" s="560"/>
      <c r="AF337" s="560" t="str">
        <f t="shared" si="113"/>
        <v/>
      </c>
      <c r="AG337" s="560"/>
      <c r="AH337" s="560"/>
      <c r="AI337" s="995"/>
      <c r="AJ337" s="995"/>
      <c r="AK337" s="995"/>
      <c r="AL337" s="995"/>
      <c r="AM337" s="995"/>
      <c r="AN337" s="995"/>
      <c r="AO337" s="995"/>
      <c r="AP337" s="995"/>
      <c r="AQ337" s="995"/>
      <c r="AR337" s="995"/>
      <c r="AS337" s="995"/>
      <c r="AT337" s="1009"/>
    </row>
    <row r="338" spans="2:46" ht="18" customHeight="1">
      <c r="B338" s="964"/>
      <c r="C338" s="971"/>
      <c r="D338" s="971"/>
      <c r="E338" s="701"/>
      <c r="F338" s="703"/>
      <c r="G338" s="978"/>
      <c r="H338" s="979"/>
      <c r="I338" s="701"/>
      <c r="J338" s="703"/>
      <c r="K338" s="701"/>
      <c r="L338" s="703"/>
      <c r="M338" s="701"/>
      <c r="N338" s="703"/>
      <c r="O338" s="701"/>
      <c r="P338" s="702"/>
      <c r="Q338" s="703"/>
      <c r="R338" s="560" t="str">
        <f t="shared" si="117"/>
        <v/>
      </c>
      <c r="S338" s="560"/>
      <c r="T338" s="560"/>
      <c r="U338" s="973" t="str">
        <f t="shared" si="118"/>
        <v/>
      </c>
      <c r="V338" s="974"/>
      <c r="W338" s="975"/>
      <c r="X338" s="541"/>
      <c r="Y338" s="541"/>
      <c r="Z338" s="701"/>
      <c r="AA338" s="702"/>
      <c r="AB338" s="703"/>
      <c r="AC338" s="560" t="str">
        <f t="shared" si="119"/>
        <v/>
      </c>
      <c r="AD338" s="560"/>
      <c r="AE338" s="560"/>
      <c r="AF338" s="560" t="str">
        <f t="shared" si="113"/>
        <v/>
      </c>
      <c r="AG338" s="560"/>
      <c r="AH338" s="560"/>
      <c r="AI338" s="995"/>
      <c r="AJ338" s="995"/>
      <c r="AK338" s="995"/>
      <c r="AL338" s="995"/>
      <c r="AM338" s="995"/>
      <c r="AN338" s="995"/>
      <c r="AO338" s="995"/>
      <c r="AP338" s="995"/>
      <c r="AQ338" s="995"/>
      <c r="AR338" s="995"/>
      <c r="AS338" s="995"/>
      <c r="AT338" s="1009"/>
    </row>
    <row r="339" spans="2:46" ht="18" customHeight="1">
      <c r="B339" s="964"/>
      <c r="C339" s="971"/>
      <c r="D339" s="971"/>
      <c r="E339" s="701"/>
      <c r="F339" s="703"/>
      <c r="G339" s="978"/>
      <c r="H339" s="979"/>
      <c r="I339" s="701"/>
      <c r="J339" s="703"/>
      <c r="K339" s="701"/>
      <c r="L339" s="703"/>
      <c r="M339" s="701"/>
      <c r="N339" s="703"/>
      <c r="O339" s="701"/>
      <c r="P339" s="702"/>
      <c r="Q339" s="703"/>
      <c r="R339" s="560" t="str">
        <f t="shared" si="117"/>
        <v/>
      </c>
      <c r="S339" s="560"/>
      <c r="T339" s="560"/>
      <c r="U339" s="973" t="str">
        <f t="shared" si="118"/>
        <v/>
      </c>
      <c r="V339" s="974"/>
      <c r="W339" s="975"/>
      <c r="X339" s="541"/>
      <c r="Y339" s="541"/>
      <c r="Z339" s="701"/>
      <c r="AA339" s="702"/>
      <c r="AB339" s="703"/>
      <c r="AC339" s="560" t="str">
        <f t="shared" si="119"/>
        <v/>
      </c>
      <c r="AD339" s="560"/>
      <c r="AE339" s="560"/>
      <c r="AF339" s="560" t="str">
        <f t="shared" si="113"/>
        <v/>
      </c>
      <c r="AG339" s="560"/>
      <c r="AH339" s="560"/>
      <c r="AI339" s="995"/>
      <c r="AJ339" s="995"/>
      <c r="AK339" s="995"/>
      <c r="AL339" s="995"/>
      <c r="AM339" s="995"/>
      <c r="AN339" s="995"/>
      <c r="AO339" s="995"/>
      <c r="AP339" s="995"/>
      <c r="AQ339" s="995"/>
      <c r="AR339" s="995"/>
      <c r="AS339" s="995"/>
      <c r="AT339" s="1009"/>
    </row>
    <row r="340" spans="2:46" ht="18" customHeight="1">
      <c r="B340" s="964"/>
      <c r="C340" s="971"/>
      <c r="D340" s="971"/>
      <c r="E340" s="701"/>
      <c r="F340" s="703"/>
      <c r="G340" s="978"/>
      <c r="H340" s="979"/>
      <c r="I340" s="701"/>
      <c r="J340" s="703"/>
      <c r="K340" s="701"/>
      <c r="L340" s="703"/>
      <c r="M340" s="701"/>
      <c r="N340" s="703"/>
      <c r="O340" s="701"/>
      <c r="P340" s="702"/>
      <c r="Q340" s="703"/>
      <c r="R340" s="560" t="str">
        <f t="shared" si="117"/>
        <v/>
      </c>
      <c r="S340" s="560"/>
      <c r="T340" s="560"/>
      <c r="U340" s="973" t="str">
        <f t="shared" si="118"/>
        <v/>
      </c>
      <c r="V340" s="974"/>
      <c r="W340" s="975"/>
      <c r="X340" s="541"/>
      <c r="Y340" s="541"/>
      <c r="Z340" s="701"/>
      <c r="AA340" s="702"/>
      <c r="AB340" s="703"/>
      <c r="AC340" s="560" t="str">
        <f t="shared" si="119"/>
        <v/>
      </c>
      <c r="AD340" s="560"/>
      <c r="AE340" s="560"/>
      <c r="AF340" s="560" t="str">
        <f t="shared" si="113"/>
        <v/>
      </c>
      <c r="AG340" s="560"/>
      <c r="AH340" s="560"/>
      <c r="AI340" s="995"/>
      <c r="AJ340" s="995"/>
      <c r="AK340" s="995"/>
      <c r="AL340" s="995"/>
      <c r="AM340" s="995"/>
      <c r="AN340" s="995"/>
      <c r="AO340" s="995"/>
      <c r="AP340" s="995"/>
      <c r="AQ340" s="995"/>
      <c r="AR340" s="995"/>
      <c r="AS340" s="995"/>
      <c r="AT340" s="1009"/>
    </row>
    <row r="341" spans="2:46" ht="18" customHeight="1">
      <c r="B341" s="964"/>
      <c r="C341" s="971"/>
      <c r="D341" s="971"/>
      <c r="E341" s="701"/>
      <c r="F341" s="703"/>
      <c r="G341" s="978"/>
      <c r="H341" s="979"/>
      <c r="I341" s="701"/>
      <c r="J341" s="703"/>
      <c r="K341" s="701"/>
      <c r="L341" s="703"/>
      <c r="M341" s="701"/>
      <c r="N341" s="703"/>
      <c r="O341" s="701"/>
      <c r="P341" s="702"/>
      <c r="Q341" s="703"/>
      <c r="R341" s="560" t="str">
        <f t="shared" si="117"/>
        <v/>
      </c>
      <c r="S341" s="560"/>
      <c r="T341" s="560"/>
      <c r="U341" s="973" t="str">
        <f t="shared" si="118"/>
        <v/>
      </c>
      <c r="V341" s="974"/>
      <c r="W341" s="975"/>
      <c r="X341" s="541"/>
      <c r="Y341" s="541"/>
      <c r="Z341" s="701"/>
      <c r="AA341" s="702"/>
      <c r="AB341" s="703"/>
      <c r="AC341" s="560" t="str">
        <f t="shared" si="119"/>
        <v/>
      </c>
      <c r="AD341" s="560"/>
      <c r="AE341" s="560"/>
      <c r="AF341" s="560" t="str">
        <f t="shared" si="113"/>
        <v/>
      </c>
      <c r="AG341" s="560"/>
      <c r="AH341" s="560"/>
      <c r="AI341" s="995"/>
      <c r="AJ341" s="995"/>
      <c r="AK341" s="995"/>
      <c r="AL341" s="995"/>
      <c r="AM341" s="995"/>
      <c r="AN341" s="995"/>
      <c r="AO341" s="995"/>
      <c r="AP341" s="995"/>
      <c r="AQ341" s="995"/>
      <c r="AR341" s="995"/>
      <c r="AS341" s="995"/>
      <c r="AT341" s="1009"/>
    </row>
    <row r="342" spans="2:46" ht="18" customHeight="1">
      <c r="B342" s="964"/>
      <c r="C342" s="971"/>
      <c r="D342" s="971"/>
      <c r="E342" s="701"/>
      <c r="F342" s="703"/>
      <c r="G342" s="978"/>
      <c r="H342" s="979"/>
      <c r="I342" s="701"/>
      <c r="J342" s="703"/>
      <c r="K342" s="701"/>
      <c r="L342" s="703"/>
      <c r="M342" s="701"/>
      <c r="N342" s="703"/>
      <c r="O342" s="701"/>
      <c r="P342" s="702"/>
      <c r="Q342" s="703"/>
      <c r="R342" s="560" t="str">
        <f t="shared" si="117"/>
        <v/>
      </c>
      <c r="S342" s="560"/>
      <c r="T342" s="560"/>
      <c r="U342" s="973" t="str">
        <f t="shared" si="118"/>
        <v/>
      </c>
      <c r="V342" s="974"/>
      <c r="W342" s="975"/>
      <c r="X342" s="541"/>
      <c r="Y342" s="541"/>
      <c r="Z342" s="701"/>
      <c r="AA342" s="702"/>
      <c r="AB342" s="703"/>
      <c r="AC342" s="560" t="str">
        <f t="shared" si="119"/>
        <v/>
      </c>
      <c r="AD342" s="560"/>
      <c r="AE342" s="560"/>
      <c r="AF342" s="560" t="str">
        <f t="shared" si="113"/>
        <v/>
      </c>
      <c r="AG342" s="560"/>
      <c r="AH342" s="560"/>
      <c r="AI342" s="995"/>
      <c r="AJ342" s="995"/>
      <c r="AK342" s="995"/>
      <c r="AL342" s="995"/>
      <c r="AM342" s="995"/>
      <c r="AN342" s="995"/>
      <c r="AO342" s="995"/>
      <c r="AP342" s="995"/>
      <c r="AQ342" s="995"/>
      <c r="AR342" s="995"/>
      <c r="AS342" s="995"/>
      <c r="AT342" s="1009"/>
    </row>
    <row r="343" spans="2:46" ht="18" customHeight="1">
      <c r="B343" s="964"/>
      <c r="C343" s="971"/>
      <c r="D343" s="971"/>
      <c r="E343" s="701"/>
      <c r="F343" s="703"/>
      <c r="G343" s="978"/>
      <c r="H343" s="979"/>
      <c r="I343" s="701"/>
      <c r="J343" s="703"/>
      <c r="K343" s="701"/>
      <c r="L343" s="703"/>
      <c r="M343" s="701"/>
      <c r="N343" s="703"/>
      <c r="O343" s="701"/>
      <c r="P343" s="702"/>
      <c r="Q343" s="703"/>
      <c r="R343" s="560" t="str">
        <f t="shared" si="117"/>
        <v/>
      </c>
      <c r="S343" s="560"/>
      <c r="T343" s="560"/>
      <c r="U343" s="973" t="str">
        <f t="shared" si="118"/>
        <v/>
      </c>
      <c r="V343" s="974"/>
      <c r="W343" s="975"/>
      <c r="X343" s="541"/>
      <c r="Y343" s="541"/>
      <c r="Z343" s="701"/>
      <c r="AA343" s="702"/>
      <c r="AB343" s="703"/>
      <c r="AC343" s="560" t="str">
        <f t="shared" si="119"/>
        <v/>
      </c>
      <c r="AD343" s="560"/>
      <c r="AE343" s="560"/>
      <c r="AF343" s="560" t="str">
        <f t="shared" si="113"/>
        <v/>
      </c>
      <c r="AG343" s="560"/>
      <c r="AH343" s="560"/>
      <c r="AI343" s="995"/>
      <c r="AJ343" s="995"/>
      <c r="AK343" s="995"/>
      <c r="AL343" s="995"/>
      <c r="AM343" s="995"/>
      <c r="AN343" s="995"/>
      <c r="AO343" s="995"/>
      <c r="AP343" s="995"/>
      <c r="AQ343" s="995"/>
      <c r="AR343" s="995"/>
      <c r="AS343" s="995"/>
      <c r="AT343" s="1009"/>
    </row>
    <row r="344" spans="2:46" ht="18" customHeight="1">
      <c r="B344" s="964"/>
      <c r="C344" s="971"/>
      <c r="D344" s="971"/>
      <c r="E344" s="701"/>
      <c r="F344" s="703"/>
      <c r="G344" s="978"/>
      <c r="H344" s="979"/>
      <c r="I344" s="701"/>
      <c r="J344" s="703"/>
      <c r="K344" s="701"/>
      <c r="L344" s="703"/>
      <c r="M344" s="701"/>
      <c r="N344" s="703"/>
      <c r="O344" s="701"/>
      <c r="P344" s="702"/>
      <c r="Q344" s="703"/>
      <c r="R344" s="560" t="str">
        <f t="shared" si="117"/>
        <v/>
      </c>
      <c r="S344" s="560"/>
      <c r="T344" s="560"/>
      <c r="U344" s="973" t="str">
        <f t="shared" si="118"/>
        <v/>
      </c>
      <c r="V344" s="974"/>
      <c r="W344" s="975"/>
      <c r="X344" s="541"/>
      <c r="Y344" s="541"/>
      <c r="Z344" s="701"/>
      <c r="AA344" s="702"/>
      <c r="AB344" s="703"/>
      <c r="AC344" s="560" t="str">
        <f t="shared" si="119"/>
        <v/>
      </c>
      <c r="AD344" s="560"/>
      <c r="AE344" s="560"/>
      <c r="AF344" s="560" t="str">
        <f t="shared" si="113"/>
        <v/>
      </c>
      <c r="AG344" s="560"/>
      <c r="AH344" s="560"/>
      <c r="AI344" s="995"/>
      <c r="AJ344" s="995"/>
      <c r="AK344" s="995"/>
      <c r="AL344" s="995"/>
      <c r="AM344" s="995"/>
      <c r="AN344" s="995"/>
      <c r="AO344" s="995"/>
      <c r="AP344" s="995"/>
      <c r="AQ344" s="995"/>
      <c r="AR344" s="995"/>
      <c r="AS344" s="995"/>
      <c r="AT344" s="1009"/>
    </row>
    <row r="345" spans="2:46" ht="18" customHeight="1">
      <c r="B345" s="964"/>
      <c r="C345" s="971"/>
      <c r="D345" s="971"/>
      <c r="E345" s="701"/>
      <c r="F345" s="703"/>
      <c r="G345" s="978"/>
      <c r="H345" s="979"/>
      <c r="I345" s="701"/>
      <c r="J345" s="703"/>
      <c r="K345" s="701"/>
      <c r="L345" s="703"/>
      <c r="M345" s="701"/>
      <c r="N345" s="703"/>
      <c r="O345" s="701"/>
      <c r="P345" s="702"/>
      <c r="Q345" s="703"/>
      <c r="R345" s="560" t="str">
        <f t="shared" si="117"/>
        <v/>
      </c>
      <c r="S345" s="560"/>
      <c r="T345" s="560"/>
      <c r="U345" s="973" t="str">
        <f t="shared" si="118"/>
        <v/>
      </c>
      <c r="V345" s="974"/>
      <c r="W345" s="975"/>
      <c r="X345" s="541"/>
      <c r="Y345" s="541"/>
      <c r="Z345" s="701"/>
      <c r="AA345" s="702"/>
      <c r="AB345" s="703"/>
      <c r="AC345" s="560" t="str">
        <f t="shared" si="119"/>
        <v/>
      </c>
      <c r="AD345" s="560"/>
      <c r="AE345" s="560"/>
      <c r="AF345" s="560" t="str">
        <f t="shared" si="113"/>
        <v/>
      </c>
      <c r="AG345" s="560"/>
      <c r="AH345" s="560"/>
      <c r="AI345" s="995"/>
      <c r="AJ345" s="995"/>
      <c r="AK345" s="995"/>
      <c r="AL345" s="995"/>
      <c r="AM345" s="995"/>
      <c r="AN345" s="995"/>
      <c r="AO345" s="995"/>
      <c r="AP345" s="995"/>
      <c r="AQ345" s="995"/>
      <c r="AR345" s="995"/>
      <c r="AS345" s="995"/>
      <c r="AT345" s="1009"/>
    </row>
    <row r="346" spans="2:46" ht="18" customHeight="1">
      <c r="B346" s="964"/>
      <c r="C346" s="971"/>
      <c r="D346" s="971"/>
      <c r="E346" s="701"/>
      <c r="F346" s="703"/>
      <c r="G346" s="978"/>
      <c r="H346" s="979"/>
      <c r="I346" s="701"/>
      <c r="J346" s="703"/>
      <c r="K346" s="701"/>
      <c r="L346" s="703"/>
      <c r="M346" s="701"/>
      <c r="N346" s="703"/>
      <c r="O346" s="701"/>
      <c r="P346" s="702"/>
      <c r="Q346" s="703"/>
      <c r="R346" s="560" t="str">
        <f t="shared" si="117"/>
        <v/>
      </c>
      <c r="S346" s="560"/>
      <c r="T346" s="560"/>
      <c r="U346" s="973" t="str">
        <f t="shared" si="118"/>
        <v/>
      </c>
      <c r="V346" s="974"/>
      <c r="W346" s="975"/>
      <c r="X346" s="541"/>
      <c r="Y346" s="541"/>
      <c r="Z346" s="701"/>
      <c r="AA346" s="702"/>
      <c r="AB346" s="703"/>
      <c r="AC346" s="560" t="str">
        <f t="shared" si="119"/>
        <v/>
      </c>
      <c r="AD346" s="560"/>
      <c r="AE346" s="560"/>
      <c r="AF346" s="560" t="str">
        <f t="shared" si="113"/>
        <v/>
      </c>
      <c r="AG346" s="560"/>
      <c r="AH346" s="560"/>
      <c r="AI346" s="995"/>
      <c r="AJ346" s="995"/>
      <c r="AK346" s="995"/>
      <c r="AL346" s="995"/>
      <c r="AM346" s="995"/>
      <c r="AN346" s="995"/>
      <c r="AO346" s="995"/>
      <c r="AP346" s="995"/>
      <c r="AQ346" s="995"/>
      <c r="AR346" s="995"/>
      <c r="AS346" s="995"/>
      <c r="AT346" s="1009"/>
    </row>
    <row r="347" spans="2:46" ht="18" customHeight="1">
      <c r="B347" s="964"/>
      <c r="C347" s="971"/>
      <c r="D347" s="971"/>
      <c r="E347" s="701"/>
      <c r="F347" s="703"/>
      <c r="G347" s="978"/>
      <c r="H347" s="979"/>
      <c r="I347" s="701"/>
      <c r="J347" s="703"/>
      <c r="K347" s="701"/>
      <c r="L347" s="703"/>
      <c r="M347" s="701"/>
      <c r="N347" s="703"/>
      <c r="O347" s="701"/>
      <c r="P347" s="702"/>
      <c r="Q347" s="703"/>
      <c r="R347" s="560" t="str">
        <f t="shared" si="117"/>
        <v/>
      </c>
      <c r="S347" s="560"/>
      <c r="T347" s="560"/>
      <c r="U347" s="973" t="str">
        <f t="shared" si="118"/>
        <v/>
      </c>
      <c r="V347" s="974"/>
      <c r="W347" s="975"/>
      <c r="X347" s="541"/>
      <c r="Y347" s="541"/>
      <c r="Z347" s="701"/>
      <c r="AA347" s="702"/>
      <c r="AB347" s="703"/>
      <c r="AC347" s="560" t="str">
        <f t="shared" si="119"/>
        <v/>
      </c>
      <c r="AD347" s="560"/>
      <c r="AE347" s="560"/>
      <c r="AF347" s="560" t="str">
        <f t="shared" si="113"/>
        <v/>
      </c>
      <c r="AG347" s="560"/>
      <c r="AH347" s="560"/>
      <c r="AI347" s="995"/>
      <c r="AJ347" s="995"/>
      <c r="AK347" s="995"/>
      <c r="AL347" s="995"/>
      <c r="AM347" s="995"/>
      <c r="AN347" s="995"/>
      <c r="AO347" s="995"/>
      <c r="AP347" s="995"/>
      <c r="AQ347" s="995"/>
      <c r="AR347" s="995"/>
      <c r="AS347" s="995"/>
      <c r="AT347" s="1009"/>
    </row>
    <row r="348" spans="2:46" ht="18" customHeight="1">
      <c r="B348" s="964"/>
      <c r="C348" s="971"/>
      <c r="D348" s="971"/>
      <c r="E348" s="701"/>
      <c r="F348" s="703"/>
      <c r="G348" s="978"/>
      <c r="H348" s="979"/>
      <c r="I348" s="701"/>
      <c r="J348" s="703"/>
      <c r="K348" s="701"/>
      <c r="L348" s="703"/>
      <c r="M348" s="701"/>
      <c r="N348" s="703"/>
      <c r="O348" s="701"/>
      <c r="P348" s="702"/>
      <c r="Q348" s="703"/>
      <c r="R348" s="560" t="str">
        <f t="shared" si="117"/>
        <v/>
      </c>
      <c r="S348" s="560"/>
      <c r="T348" s="560"/>
      <c r="U348" s="973" t="str">
        <f t="shared" si="118"/>
        <v/>
      </c>
      <c r="V348" s="974"/>
      <c r="W348" s="975"/>
      <c r="X348" s="541"/>
      <c r="Y348" s="541"/>
      <c r="Z348" s="701"/>
      <c r="AA348" s="702"/>
      <c r="AB348" s="703"/>
      <c r="AC348" s="560" t="str">
        <f t="shared" si="119"/>
        <v/>
      </c>
      <c r="AD348" s="560"/>
      <c r="AE348" s="560"/>
      <c r="AF348" s="560" t="str">
        <f t="shared" si="113"/>
        <v/>
      </c>
      <c r="AG348" s="560"/>
      <c r="AH348" s="560"/>
      <c r="AI348" s="995"/>
      <c r="AJ348" s="995"/>
      <c r="AK348" s="995"/>
      <c r="AL348" s="995"/>
      <c r="AM348" s="995"/>
      <c r="AN348" s="995"/>
      <c r="AO348" s="995"/>
      <c r="AP348" s="995"/>
      <c r="AQ348" s="995"/>
      <c r="AR348" s="995"/>
      <c r="AS348" s="995"/>
      <c r="AT348" s="1009"/>
    </row>
    <row r="349" spans="2:46" ht="18" customHeight="1">
      <c r="B349" s="964"/>
      <c r="C349" s="971"/>
      <c r="D349" s="971"/>
      <c r="E349" s="701"/>
      <c r="F349" s="703"/>
      <c r="G349" s="978"/>
      <c r="H349" s="979"/>
      <c r="I349" s="701"/>
      <c r="J349" s="703"/>
      <c r="K349" s="701"/>
      <c r="L349" s="703"/>
      <c r="M349" s="701"/>
      <c r="N349" s="703"/>
      <c r="O349" s="701"/>
      <c r="P349" s="702"/>
      <c r="Q349" s="703"/>
      <c r="R349" s="560" t="str">
        <f t="shared" si="117"/>
        <v/>
      </c>
      <c r="S349" s="560"/>
      <c r="T349" s="560"/>
      <c r="U349" s="973" t="str">
        <f t="shared" si="118"/>
        <v/>
      </c>
      <c r="V349" s="974"/>
      <c r="W349" s="975"/>
      <c r="X349" s="541"/>
      <c r="Y349" s="541"/>
      <c r="Z349" s="701"/>
      <c r="AA349" s="702"/>
      <c r="AB349" s="703"/>
      <c r="AC349" s="560" t="str">
        <f t="shared" si="119"/>
        <v/>
      </c>
      <c r="AD349" s="560"/>
      <c r="AE349" s="560"/>
      <c r="AF349" s="560" t="str">
        <f t="shared" si="113"/>
        <v/>
      </c>
      <c r="AG349" s="560"/>
      <c r="AH349" s="560"/>
      <c r="AI349" s="995"/>
      <c r="AJ349" s="995"/>
      <c r="AK349" s="995"/>
      <c r="AL349" s="995"/>
      <c r="AM349" s="995"/>
      <c r="AN349" s="995"/>
      <c r="AO349" s="995"/>
      <c r="AP349" s="995"/>
      <c r="AQ349" s="995"/>
      <c r="AR349" s="995"/>
      <c r="AS349" s="995"/>
      <c r="AT349" s="1009"/>
    </row>
    <row r="350" spans="2:46" ht="18" customHeight="1">
      <c r="B350" s="964"/>
      <c r="C350" s="971"/>
      <c r="D350" s="971"/>
      <c r="E350" s="701"/>
      <c r="F350" s="703"/>
      <c r="G350" s="978"/>
      <c r="H350" s="979"/>
      <c r="I350" s="701"/>
      <c r="J350" s="703"/>
      <c r="K350" s="701"/>
      <c r="L350" s="703"/>
      <c r="M350" s="701"/>
      <c r="N350" s="703"/>
      <c r="O350" s="701"/>
      <c r="P350" s="702"/>
      <c r="Q350" s="703"/>
      <c r="R350" s="560" t="str">
        <f t="shared" si="117"/>
        <v/>
      </c>
      <c r="S350" s="560"/>
      <c r="T350" s="560"/>
      <c r="U350" s="973" t="str">
        <f t="shared" si="118"/>
        <v/>
      </c>
      <c r="V350" s="974"/>
      <c r="W350" s="975"/>
      <c r="X350" s="541"/>
      <c r="Y350" s="541"/>
      <c r="Z350" s="701"/>
      <c r="AA350" s="702"/>
      <c r="AB350" s="703"/>
      <c r="AC350" s="560" t="str">
        <f t="shared" si="119"/>
        <v/>
      </c>
      <c r="AD350" s="560"/>
      <c r="AE350" s="560"/>
      <c r="AF350" s="560" t="str">
        <f t="shared" si="113"/>
        <v/>
      </c>
      <c r="AG350" s="560"/>
      <c r="AH350" s="560"/>
      <c r="AI350" s="995"/>
      <c r="AJ350" s="995"/>
      <c r="AK350" s="995"/>
      <c r="AL350" s="995"/>
      <c r="AM350" s="995"/>
      <c r="AN350" s="995"/>
      <c r="AO350" s="995"/>
      <c r="AP350" s="995"/>
      <c r="AQ350" s="995"/>
      <c r="AR350" s="995"/>
      <c r="AS350" s="995"/>
      <c r="AT350" s="1009"/>
    </row>
    <row r="351" spans="2:46" ht="18" customHeight="1">
      <c r="B351" s="964"/>
      <c r="C351" s="971"/>
      <c r="D351" s="971"/>
      <c r="E351" s="701"/>
      <c r="F351" s="703"/>
      <c r="G351" s="978"/>
      <c r="H351" s="979"/>
      <c r="I351" s="701"/>
      <c r="J351" s="703"/>
      <c r="K351" s="701"/>
      <c r="L351" s="703"/>
      <c r="M351" s="701"/>
      <c r="N351" s="703"/>
      <c r="O351" s="701"/>
      <c r="P351" s="702"/>
      <c r="Q351" s="703"/>
      <c r="R351" s="560" t="str">
        <f t="shared" si="117"/>
        <v/>
      </c>
      <c r="S351" s="560"/>
      <c r="T351" s="560"/>
      <c r="U351" s="973" t="str">
        <f t="shared" si="118"/>
        <v/>
      </c>
      <c r="V351" s="974"/>
      <c r="W351" s="975"/>
      <c r="X351" s="541"/>
      <c r="Y351" s="541"/>
      <c r="Z351" s="701"/>
      <c r="AA351" s="702"/>
      <c r="AB351" s="703"/>
      <c r="AC351" s="560" t="str">
        <f t="shared" si="119"/>
        <v/>
      </c>
      <c r="AD351" s="560"/>
      <c r="AE351" s="560"/>
      <c r="AF351" s="560" t="str">
        <f t="shared" si="113"/>
        <v/>
      </c>
      <c r="AG351" s="560"/>
      <c r="AH351" s="560"/>
      <c r="AI351" s="995"/>
      <c r="AJ351" s="995"/>
      <c r="AK351" s="995"/>
      <c r="AL351" s="995"/>
      <c r="AM351" s="995"/>
      <c r="AN351" s="995"/>
      <c r="AO351" s="995"/>
      <c r="AP351" s="995"/>
      <c r="AQ351" s="995"/>
      <c r="AR351" s="995"/>
      <c r="AS351" s="995"/>
      <c r="AT351" s="1009"/>
    </row>
    <row r="352" spans="2:46" ht="18" customHeight="1">
      <c r="B352" s="964"/>
      <c r="C352" s="683" t="s">
        <v>352</v>
      </c>
      <c r="D352" s="684"/>
      <c r="E352" s="984">
        <f>SUMIF(C252:D351,C352,E252:F351)</f>
        <v>0</v>
      </c>
      <c r="F352" s="985"/>
      <c r="G352" s="982" t="str">
        <f>IFERROR(AVERAGEIF(C$252:D$351,C352,G$252:H$351),"")</f>
        <v/>
      </c>
      <c r="H352" s="983"/>
      <c r="I352" s="984" t="str">
        <f>IFERROR(AVERAGEIF(C$252:D$351,C352,I$252:J$351),"")</f>
        <v/>
      </c>
      <c r="J352" s="985"/>
      <c r="K352" s="984" t="str">
        <f>IFERROR(AVERAGEIF(C$252:D$351,C352,K$252:L$351),"")</f>
        <v/>
      </c>
      <c r="L352" s="985"/>
      <c r="M352" s="984" t="str">
        <f>IFERROR(AVERAGEIF(C$252:D$351,C352,M$252:N$351),"")</f>
        <v/>
      </c>
      <c r="N352" s="985"/>
      <c r="O352" s="984">
        <f>SUMIF(C252:D351,C352,O252:Q351)</f>
        <v>0</v>
      </c>
      <c r="P352" s="993"/>
      <c r="Q352" s="985"/>
      <c r="R352" s="560" t="str">
        <f>IF($E352=0,"",IF($O352=0,"",ROUND(($O352-$E352)/$E352*100,1)))</f>
        <v/>
      </c>
      <c r="S352" s="560"/>
      <c r="T352" s="560"/>
      <c r="U352" s="973" t="str">
        <f t="shared" si="118"/>
        <v/>
      </c>
      <c r="V352" s="974"/>
      <c r="W352" s="975"/>
      <c r="X352" s="666" t="str">
        <f>IFERROR(AVERAGEIF(C$252:D$351,C352,X$252:Y$351),"")</f>
        <v/>
      </c>
      <c r="Y352" s="666"/>
      <c r="Z352" s="984">
        <f>SUMIF(C$252:D$351,C352,Z$252:AB$351)</f>
        <v>0</v>
      </c>
      <c r="AA352" s="993"/>
      <c r="AB352" s="985"/>
      <c r="AC352" s="560" t="str">
        <f>IF($E352=0,"",IF($Z352=0,"",ROUND(($Z352-$E352)/$E352*100,1)))</f>
        <v/>
      </c>
      <c r="AD352" s="560"/>
      <c r="AE352" s="560"/>
      <c r="AF352" s="999" t="str">
        <f>IF(G352="","",IF(AC352="","",ROUND(100*(AC352+G352)/(100+AC352),1)))</f>
        <v/>
      </c>
      <c r="AG352" s="999"/>
      <c r="AH352" s="999"/>
      <c r="AI352" s="916" t="s">
        <v>338</v>
      </c>
      <c r="AJ352" s="976"/>
      <c r="AK352" s="977"/>
      <c r="AL352" s="984" t="str">
        <f>IF(AL252="","",AL252)</f>
        <v/>
      </c>
      <c r="AM352" s="993"/>
      <c r="AN352" s="985"/>
      <c r="AO352" s="984" t="str">
        <f t="shared" ref="AO352:AO359" si="120">IF(AO252="","",AO252)</f>
        <v/>
      </c>
      <c r="AP352" s="993"/>
      <c r="AQ352" s="985"/>
      <c r="AR352" s="984" t="str">
        <f t="shared" ref="AR352:AR359" si="121">IF(AR252="","",AR252)</f>
        <v/>
      </c>
      <c r="AS352" s="993"/>
      <c r="AT352" s="985"/>
    </row>
    <row r="353" spans="2:46" ht="18" customHeight="1">
      <c r="B353" s="964"/>
      <c r="C353" s="683" t="s">
        <v>345</v>
      </c>
      <c r="D353" s="684"/>
      <c r="E353" s="984">
        <f>SUMIF(C252:D351,C353,E252:F351)</f>
        <v>0</v>
      </c>
      <c r="F353" s="985"/>
      <c r="G353" s="982" t="str">
        <f t="shared" ref="G353:G359" si="122">IFERROR(AVERAGEIF(C$252:D$351,C353,G$252:H$351),"")</f>
        <v/>
      </c>
      <c r="H353" s="983"/>
      <c r="I353" s="984" t="str">
        <f t="shared" ref="I353:I359" si="123">IFERROR(AVERAGEIF(C$252:D$351,C353,I$252:J$351),"")</f>
        <v/>
      </c>
      <c r="J353" s="985"/>
      <c r="K353" s="984" t="str">
        <f t="shared" ref="K353:K359" si="124">IFERROR(AVERAGEIF(C$252:D$351,C353,K$252:L$351),"")</f>
        <v/>
      </c>
      <c r="L353" s="985"/>
      <c r="M353" s="984" t="str">
        <f t="shared" ref="M353:M359" si="125">IFERROR(AVERAGEIF(C$252:D$351,C353,M$252:N$351),"")</f>
        <v/>
      </c>
      <c r="N353" s="985"/>
      <c r="O353" s="984">
        <f>SUMIF(C252:D351,C353,O252:Q351)</f>
        <v>0</v>
      </c>
      <c r="P353" s="993"/>
      <c r="Q353" s="985"/>
      <c r="R353" s="560" t="str">
        <f t="shared" ref="R353:R358" si="126">IF($E353=0,"",IF($O353=0,"",ROUND(($O353-$E353)/$E353*100,1)))</f>
        <v/>
      </c>
      <c r="S353" s="560"/>
      <c r="T353" s="560"/>
      <c r="U353" s="973" t="str">
        <f t="shared" si="118"/>
        <v/>
      </c>
      <c r="V353" s="974"/>
      <c r="W353" s="975"/>
      <c r="X353" s="666" t="str">
        <f t="shared" ref="X353:X359" si="127">IFERROR(AVERAGEIF(C$252:D$351,C353,X$252:Y$351),"")</f>
        <v/>
      </c>
      <c r="Y353" s="666"/>
      <c r="Z353" s="984">
        <f t="shared" ref="Z353:Z359" si="128">SUMIF(C$252:D$351,C353,Z$252:AB$351)</f>
        <v>0</v>
      </c>
      <c r="AA353" s="993"/>
      <c r="AB353" s="985"/>
      <c r="AC353" s="560" t="str">
        <f t="shared" ref="AC353:AC358" si="129">IF($E353=0,"",IF($Z353=0,"",ROUND(($Z353-$E353)/$E353*100,1)))</f>
        <v/>
      </c>
      <c r="AD353" s="560"/>
      <c r="AE353" s="560"/>
      <c r="AF353" s="999" t="str">
        <f t="shared" si="113"/>
        <v/>
      </c>
      <c r="AG353" s="999"/>
      <c r="AH353" s="999"/>
      <c r="AI353" s="916" t="s">
        <v>252</v>
      </c>
      <c r="AJ353" s="976"/>
      <c r="AK353" s="977"/>
      <c r="AL353" s="984" t="str">
        <f t="shared" ref="AL353:AL359" si="130">IF(AL253="","",AL253)</f>
        <v/>
      </c>
      <c r="AM353" s="993"/>
      <c r="AN353" s="985"/>
      <c r="AO353" s="984" t="str">
        <f t="shared" si="120"/>
        <v/>
      </c>
      <c r="AP353" s="993"/>
      <c r="AQ353" s="985"/>
      <c r="AR353" s="984" t="str">
        <f t="shared" si="121"/>
        <v/>
      </c>
      <c r="AS353" s="993"/>
      <c r="AT353" s="985"/>
    </row>
    <row r="354" spans="2:46" ht="18" customHeight="1">
      <c r="B354" s="964"/>
      <c r="C354" s="683" t="s">
        <v>346</v>
      </c>
      <c r="D354" s="684"/>
      <c r="E354" s="984">
        <f>SUMIF(C252:D351,C354,E252:F351)</f>
        <v>0</v>
      </c>
      <c r="F354" s="985"/>
      <c r="G354" s="982" t="str">
        <f t="shared" si="122"/>
        <v/>
      </c>
      <c r="H354" s="983"/>
      <c r="I354" s="984" t="str">
        <f t="shared" si="123"/>
        <v/>
      </c>
      <c r="J354" s="985"/>
      <c r="K354" s="984" t="str">
        <f t="shared" si="124"/>
        <v/>
      </c>
      <c r="L354" s="985"/>
      <c r="M354" s="984" t="str">
        <f t="shared" si="125"/>
        <v/>
      </c>
      <c r="N354" s="985"/>
      <c r="O354" s="984">
        <f>SUMIF(C252:D351,C354,O252:Q351)</f>
        <v>0</v>
      </c>
      <c r="P354" s="993"/>
      <c r="Q354" s="985"/>
      <c r="R354" s="560" t="str">
        <f t="shared" si="126"/>
        <v/>
      </c>
      <c r="S354" s="560"/>
      <c r="T354" s="560"/>
      <c r="U354" s="973" t="str">
        <f t="shared" si="118"/>
        <v/>
      </c>
      <c r="V354" s="974"/>
      <c r="W354" s="975"/>
      <c r="X354" s="666" t="str">
        <f t="shared" si="127"/>
        <v/>
      </c>
      <c r="Y354" s="666"/>
      <c r="Z354" s="984">
        <f t="shared" si="128"/>
        <v>0</v>
      </c>
      <c r="AA354" s="993"/>
      <c r="AB354" s="985"/>
      <c r="AC354" s="560" t="str">
        <f t="shared" si="129"/>
        <v/>
      </c>
      <c r="AD354" s="560"/>
      <c r="AE354" s="560"/>
      <c r="AF354" s="999" t="str">
        <f t="shared" si="113"/>
        <v/>
      </c>
      <c r="AG354" s="999"/>
      <c r="AH354" s="999"/>
      <c r="AI354" s="916" t="s">
        <v>342</v>
      </c>
      <c r="AJ354" s="976"/>
      <c r="AK354" s="977"/>
      <c r="AL354" s="984" t="str">
        <f t="shared" si="130"/>
        <v/>
      </c>
      <c r="AM354" s="993"/>
      <c r="AN354" s="985"/>
      <c r="AO354" s="984" t="str">
        <f t="shared" si="120"/>
        <v/>
      </c>
      <c r="AP354" s="993"/>
      <c r="AQ354" s="985"/>
      <c r="AR354" s="984" t="str">
        <f t="shared" si="121"/>
        <v/>
      </c>
      <c r="AS354" s="993"/>
      <c r="AT354" s="985"/>
    </row>
    <row r="355" spans="2:46" ht="18" customHeight="1">
      <c r="B355" s="964"/>
      <c r="C355" s="665" t="s">
        <v>347</v>
      </c>
      <c r="D355" s="665"/>
      <c r="E355" s="984">
        <f>SUMIF(C252:D351,C355,E252:F351)</f>
        <v>0</v>
      </c>
      <c r="F355" s="985"/>
      <c r="G355" s="982" t="str">
        <f t="shared" si="122"/>
        <v/>
      </c>
      <c r="H355" s="983"/>
      <c r="I355" s="984" t="str">
        <f t="shared" si="123"/>
        <v/>
      </c>
      <c r="J355" s="985"/>
      <c r="K355" s="984" t="str">
        <f t="shared" si="124"/>
        <v/>
      </c>
      <c r="L355" s="985"/>
      <c r="M355" s="984" t="str">
        <f t="shared" si="125"/>
        <v/>
      </c>
      <c r="N355" s="985"/>
      <c r="O355" s="984">
        <f>SUMIF(C252:D351,C355,O252:Q351)</f>
        <v>0</v>
      </c>
      <c r="P355" s="993"/>
      <c r="Q355" s="985"/>
      <c r="R355" s="560" t="str">
        <f t="shared" si="126"/>
        <v/>
      </c>
      <c r="S355" s="560"/>
      <c r="T355" s="560"/>
      <c r="U355" s="973" t="str">
        <f t="shared" si="118"/>
        <v/>
      </c>
      <c r="V355" s="974"/>
      <c r="W355" s="975"/>
      <c r="X355" s="666" t="str">
        <f t="shared" si="127"/>
        <v/>
      </c>
      <c r="Y355" s="666"/>
      <c r="Z355" s="984">
        <f t="shared" si="128"/>
        <v>0</v>
      </c>
      <c r="AA355" s="993"/>
      <c r="AB355" s="985"/>
      <c r="AC355" s="560" t="str">
        <f t="shared" si="129"/>
        <v/>
      </c>
      <c r="AD355" s="560"/>
      <c r="AE355" s="560"/>
      <c r="AF355" s="999" t="str">
        <f t="shared" si="113"/>
        <v/>
      </c>
      <c r="AG355" s="999"/>
      <c r="AH355" s="999"/>
      <c r="AI355" s="916" t="s">
        <v>343</v>
      </c>
      <c r="AJ355" s="976"/>
      <c r="AK355" s="977"/>
      <c r="AL355" s="984" t="str">
        <f t="shared" si="130"/>
        <v/>
      </c>
      <c r="AM355" s="993"/>
      <c r="AN355" s="985"/>
      <c r="AO355" s="984" t="str">
        <f t="shared" si="120"/>
        <v/>
      </c>
      <c r="AP355" s="993"/>
      <c r="AQ355" s="985"/>
      <c r="AR355" s="984" t="str">
        <f t="shared" si="121"/>
        <v/>
      </c>
      <c r="AS355" s="993"/>
      <c r="AT355" s="985"/>
    </row>
    <row r="356" spans="2:46" ht="18" customHeight="1">
      <c r="B356" s="964"/>
      <c r="C356" s="683" t="s">
        <v>348</v>
      </c>
      <c r="D356" s="684"/>
      <c r="E356" s="984">
        <f>SUMIF(C252:D351,C356,E252:F351)</f>
        <v>0</v>
      </c>
      <c r="F356" s="985"/>
      <c r="G356" s="982" t="str">
        <f t="shared" si="122"/>
        <v/>
      </c>
      <c r="H356" s="983"/>
      <c r="I356" s="984" t="str">
        <f t="shared" si="123"/>
        <v/>
      </c>
      <c r="J356" s="985"/>
      <c r="K356" s="984" t="str">
        <f t="shared" si="124"/>
        <v/>
      </c>
      <c r="L356" s="985"/>
      <c r="M356" s="984" t="str">
        <f t="shared" si="125"/>
        <v/>
      </c>
      <c r="N356" s="985"/>
      <c r="O356" s="984">
        <f>SUMIF(C252:D351,C356,O252:Q351)</f>
        <v>0</v>
      </c>
      <c r="P356" s="993"/>
      <c r="Q356" s="985"/>
      <c r="R356" s="560" t="str">
        <f t="shared" si="126"/>
        <v/>
      </c>
      <c r="S356" s="560"/>
      <c r="T356" s="560"/>
      <c r="U356" s="973" t="str">
        <f t="shared" si="118"/>
        <v/>
      </c>
      <c r="V356" s="974"/>
      <c r="W356" s="975"/>
      <c r="X356" s="666" t="str">
        <f t="shared" si="127"/>
        <v/>
      </c>
      <c r="Y356" s="666"/>
      <c r="Z356" s="984">
        <f t="shared" si="128"/>
        <v>0</v>
      </c>
      <c r="AA356" s="993"/>
      <c r="AB356" s="985"/>
      <c r="AC356" s="560" t="str">
        <f t="shared" si="129"/>
        <v/>
      </c>
      <c r="AD356" s="560"/>
      <c r="AE356" s="560"/>
      <c r="AF356" s="999" t="str">
        <f t="shared" si="113"/>
        <v/>
      </c>
      <c r="AG356" s="999"/>
      <c r="AH356" s="999"/>
      <c r="AI356" s="916" t="s">
        <v>344</v>
      </c>
      <c r="AJ356" s="976"/>
      <c r="AK356" s="977"/>
      <c r="AL356" s="984" t="str">
        <f t="shared" si="130"/>
        <v/>
      </c>
      <c r="AM356" s="993"/>
      <c r="AN356" s="985"/>
      <c r="AO356" s="984" t="str">
        <f t="shared" si="120"/>
        <v/>
      </c>
      <c r="AP356" s="993"/>
      <c r="AQ356" s="985"/>
      <c r="AR356" s="984" t="str">
        <f t="shared" si="121"/>
        <v/>
      </c>
      <c r="AS356" s="993"/>
      <c r="AT356" s="985"/>
    </row>
    <row r="357" spans="2:46" ht="18" customHeight="1">
      <c r="B357" s="964"/>
      <c r="C357" s="683" t="s">
        <v>349</v>
      </c>
      <c r="D357" s="684"/>
      <c r="E357" s="984">
        <f>SUMIF(C252:D351,C357,E252:F351)</f>
        <v>0</v>
      </c>
      <c r="F357" s="985"/>
      <c r="G357" s="982" t="str">
        <f t="shared" si="122"/>
        <v/>
      </c>
      <c r="H357" s="983"/>
      <c r="I357" s="984" t="str">
        <f t="shared" si="123"/>
        <v/>
      </c>
      <c r="J357" s="985"/>
      <c r="K357" s="984" t="str">
        <f t="shared" si="124"/>
        <v/>
      </c>
      <c r="L357" s="985"/>
      <c r="M357" s="984" t="str">
        <f t="shared" si="125"/>
        <v/>
      </c>
      <c r="N357" s="985"/>
      <c r="O357" s="984">
        <f>SUMIF(C252:D351,C357,O252:Q351)</f>
        <v>0</v>
      </c>
      <c r="P357" s="993"/>
      <c r="Q357" s="985"/>
      <c r="R357" s="560" t="str">
        <f t="shared" si="126"/>
        <v/>
      </c>
      <c r="S357" s="560"/>
      <c r="T357" s="560"/>
      <c r="U357" s="973" t="str">
        <f t="shared" si="118"/>
        <v/>
      </c>
      <c r="V357" s="974"/>
      <c r="W357" s="975"/>
      <c r="X357" s="666" t="str">
        <f t="shared" si="127"/>
        <v/>
      </c>
      <c r="Y357" s="666"/>
      <c r="Z357" s="984">
        <f t="shared" si="128"/>
        <v>0</v>
      </c>
      <c r="AA357" s="993"/>
      <c r="AB357" s="985"/>
      <c r="AC357" s="560" t="str">
        <f t="shared" si="129"/>
        <v/>
      </c>
      <c r="AD357" s="560"/>
      <c r="AE357" s="560"/>
      <c r="AF357" s="999" t="str">
        <f t="shared" si="113"/>
        <v/>
      </c>
      <c r="AG357" s="999"/>
      <c r="AH357" s="999"/>
      <c r="AI357" s="916" t="s">
        <v>340</v>
      </c>
      <c r="AJ357" s="976"/>
      <c r="AK357" s="977"/>
      <c r="AL357" s="984" t="str">
        <f t="shared" si="130"/>
        <v/>
      </c>
      <c r="AM357" s="993"/>
      <c r="AN357" s="985"/>
      <c r="AO357" s="984" t="str">
        <f t="shared" si="120"/>
        <v/>
      </c>
      <c r="AP357" s="993"/>
      <c r="AQ357" s="985"/>
      <c r="AR357" s="984" t="str">
        <f t="shared" si="121"/>
        <v/>
      </c>
      <c r="AS357" s="993"/>
      <c r="AT357" s="985"/>
    </row>
    <row r="358" spans="2:46" ht="18" customHeight="1">
      <c r="B358" s="964"/>
      <c r="C358" s="665" t="s">
        <v>350</v>
      </c>
      <c r="D358" s="665"/>
      <c r="E358" s="984">
        <f>SUMIF(C252:D351,C358,E252:F351)</f>
        <v>0</v>
      </c>
      <c r="F358" s="985"/>
      <c r="G358" s="982" t="str">
        <f t="shared" si="122"/>
        <v/>
      </c>
      <c r="H358" s="983"/>
      <c r="I358" s="984" t="str">
        <f t="shared" si="123"/>
        <v/>
      </c>
      <c r="J358" s="985"/>
      <c r="K358" s="984" t="str">
        <f t="shared" si="124"/>
        <v/>
      </c>
      <c r="L358" s="985"/>
      <c r="M358" s="984" t="str">
        <f t="shared" si="125"/>
        <v/>
      </c>
      <c r="N358" s="985"/>
      <c r="O358" s="984">
        <f>SUMIF(C252:D351,C358,O252:Q351)</f>
        <v>0</v>
      </c>
      <c r="P358" s="993"/>
      <c r="Q358" s="985"/>
      <c r="R358" s="560" t="str">
        <f t="shared" si="126"/>
        <v/>
      </c>
      <c r="S358" s="560"/>
      <c r="T358" s="560"/>
      <c r="U358" s="973" t="str">
        <f t="shared" si="118"/>
        <v/>
      </c>
      <c r="V358" s="974"/>
      <c r="W358" s="975"/>
      <c r="X358" s="666" t="str">
        <f t="shared" si="127"/>
        <v/>
      </c>
      <c r="Y358" s="666"/>
      <c r="Z358" s="984">
        <f t="shared" si="128"/>
        <v>0</v>
      </c>
      <c r="AA358" s="993"/>
      <c r="AB358" s="985"/>
      <c r="AC358" s="560" t="str">
        <f t="shared" si="129"/>
        <v/>
      </c>
      <c r="AD358" s="560"/>
      <c r="AE358" s="560"/>
      <c r="AF358" s="999" t="str">
        <f t="shared" si="113"/>
        <v/>
      </c>
      <c r="AG358" s="999"/>
      <c r="AH358" s="999"/>
      <c r="AI358" s="916" t="s">
        <v>341</v>
      </c>
      <c r="AJ358" s="976"/>
      <c r="AK358" s="977"/>
      <c r="AL358" s="984" t="str">
        <f t="shared" si="130"/>
        <v/>
      </c>
      <c r="AM358" s="993"/>
      <c r="AN358" s="985"/>
      <c r="AO358" s="984" t="str">
        <f t="shared" si="120"/>
        <v/>
      </c>
      <c r="AP358" s="993"/>
      <c r="AQ358" s="985"/>
      <c r="AR358" s="984" t="str">
        <f t="shared" si="121"/>
        <v/>
      </c>
      <c r="AS358" s="993"/>
      <c r="AT358" s="985"/>
    </row>
    <row r="359" spans="2:46" ht="18" customHeight="1">
      <c r="B359" s="964"/>
      <c r="C359" s="980" t="s">
        <v>351</v>
      </c>
      <c r="D359" s="980"/>
      <c r="E359" s="981">
        <f>SUMIF(C252:D351,C359,E252:F351)</f>
        <v>0</v>
      </c>
      <c r="F359" s="981"/>
      <c r="G359" s="982" t="str">
        <f t="shared" si="122"/>
        <v/>
      </c>
      <c r="H359" s="983"/>
      <c r="I359" s="984" t="str">
        <f t="shared" si="123"/>
        <v/>
      </c>
      <c r="J359" s="985"/>
      <c r="K359" s="984" t="str">
        <f t="shared" si="124"/>
        <v/>
      </c>
      <c r="L359" s="985"/>
      <c r="M359" s="984" t="str">
        <f t="shared" si="125"/>
        <v/>
      </c>
      <c r="N359" s="985"/>
      <c r="O359" s="986">
        <f>SUMIF(C252:D351,C359,O252:Q351)</f>
        <v>0</v>
      </c>
      <c r="P359" s="987"/>
      <c r="Q359" s="988"/>
      <c r="R359" s="989" t="str">
        <f>IF($E359=0,"",IF($O359=0,"",ROUND(($O359-$E359)/$E359*100,1)))</f>
        <v/>
      </c>
      <c r="S359" s="989"/>
      <c r="T359" s="989"/>
      <c r="U359" s="990" t="str">
        <f t="shared" si="118"/>
        <v/>
      </c>
      <c r="V359" s="991"/>
      <c r="W359" s="992"/>
      <c r="X359" s="666" t="str">
        <f t="shared" si="127"/>
        <v/>
      </c>
      <c r="Y359" s="666"/>
      <c r="Z359" s="984">
        <f t="shared" si="128"/>
        <v>0</v>
      </c>
      <c r="AA359" s="993"/>
      <c r="AB359" s="985"/>
      <c r="AC359" s="989" t="str">
        <f>IF($E359=0,"",IF($Z359=0,"",ROUND(($Z359-$E359)/$E359*100,1)))</f>
        <v/>
      </c>
      <c r="AD359" s="989"/>
      <c r="AE359" s="989"/>
      <c r="AF359" s="994" t="str">
        <f t="shared" si="113"/>
        <v/>
      </c>
      <c r="AG359" s="994"/>
      <c r="AH359" s="994"/>
      <c r="AI359" s="916" t="s">
        <v>339</v>
      </c>
      <c r="AJ359" s="976"/>
      <c r="AK359" s="977"/>
      <c r="AL359" s="984" t="str">
        <f t="shared" si="130"/>
        <v/>
      </c>
      <c r="AM359" s="993"/>
      <c r="AN359" s="985"/>
      <c r="AO359" s="984" t="str">
        <f t="shared" si="120"/>
        <v/>
      </c>
      <c r="AP359" s="993"/>
      <c r="AQ359" s="985"/>
      <c r="AR359" s="984" t="str">
        <f t="shared" si="121"/>
        <v/>
      </c>
      <c r="AS359" s="993"/>
      <c r="AT359" s="985"/>
    </row>
    <row r="360" spans="2:46" ht="18" customHeight="1">
      <c r="B360" s="403"/>
      <c r="C360" s="665" t="s">
        <v>71</v>
      </c>
      <c r="D360" s="665"/>
      <c r="E360" s="685" t="s">
        <v>262</v>
      </c>
      <c r="F360" s="620"/>
      <c r="G360" s="685" t="s">
        <v>93</v>
      </c>
      <c r="H360" s="542"/>
      <c r="I360" s="542" t="s">
        <v>75</v>
      </c>
      <c r="J360" s="542"/>
      <c r="K360" s="542"/>
      <c r="L360" s="542"/>
      <c r="M360" s="542" t="s">
        <v>76</v>
      </c>
      <c r="N360" s="542"/>
      <c r="O360" s="542"/>
      <c r="P360" s="542"/>
      <c r="Q360" s="542"/>
      <c r="R360" s="542"/>
      <c r="S360" s="542"/>
      <c r="T360" s="542"/>
      <c r="U360" s="542"/>
      <c r="V360" s="542"/>
      <c r="W360" s="542"/>
      <c r="X360" s="509" t="s">
        <v>77</v>
      </c>
      <c r="Y360" s="510"/>
      <c r="Z360" s="510"/>
      <c r="AA360" s="510"/>
      <c r="AB360" s="510"/>
      <c r="AC360" s="510"/>
      <c r="AD360" s="510"/>
      <c r="AE360" s="510"/>
      <c r="AF360" s="510"/>
      <c r="AG360" s="510"/>
      <c r="AH360" s="510"/>
      <c r="AI360" s="510"/>
      <c r="AJ360" s="510"/>
      <c r="AK360" s="510"/>
      <c r="AL360" s="510"/>
      <c r="AM360" s="510"/>
      <c r="AN360" s="510"/>
      <c r="AO360" s="510"/>
      <c r="AP360" s="510"/>
      <c r="AQ360" s="510"/>
      <c r="AR360" s="501"/>
      <c r="AS360" s="501"/>
      <c r="AT360" s="529"/>
    </row>
    <row r="361" spans="2:46" ht="18" customHeight="1">
      <c r="B361" s="404"/>
      <c r="C361" s="665"/>
      <c r="D361" s="665"/>
      <c r="E361" s="620"/>
      <c r="F361" s="620"/>
      <c r="G361" s="542"/>
      <c r="H361" s="542"/>
      <c r="I361" s="542" t="s">
        <v>257</v>
      </c>
      <c r="J361" s="542"/>
      <c r="K361" s="542" t="s">
        <v>78</v>
      </c>
      <c r="L361" s="542"/>
      <c r="M361" s="542" t="s">
        <v>78</v>
      </c>
      <c r="N361" s="542"/>
      <c r="O361" s="685" t="s">
        <v>261</v>
      </c>
      <c r="P361" s="620"/>
      <c r="Q361" s="620"/>
      <c r="R361" s="619" t="s">
        <v>253</v>
      </c>
      <c r="S361" s="619"/>
      <c r="T361" s="619"/>
      <c r="U361" s="619" t="s">
        <v>258</v>
      </c>
      <c r="V361" s="619"/>
      <c r="W361" s="619"/>
      <c r="X361" s="542" t="s">
        <v>78</v>
      </c>
      <c r="Y361" s="542"/>
      <c r="Z361" s="685" t="s">
        <v>90</v>
      </c>
      <c r="AA361" s="620"/>
      <c r="AB361" s="620"/>
      <c r="AC361" s="619" t="s">
        <v>154</v>
      </c>
      <c r="AD361" s="619"/>
      <c r="AE361" s="619"/>
      <c r="AF361" s="619" t="s">
        <v>259</v>
      </c>
      <c r="AG361" s="619"/>
      <c r="AH361" s="619"/>
      <c r="AI361" s="965" t="s">
        <v>71</v>
      </c>
      <c r="AJ361" s="966"/>
      <c r="AK361" s="967"/>
      <c r="AL361" s="685" t="s">
        <v>94</v>
      </c>
      <c r="AM361" s="620"/>
      <c r="AN361" s="620"/>
      <c r="AO361" s="619" t="s">
        <v>155</v>
      </c>
      <c r="AP361" s="619"/>
      <c r="AQ361" s="619"/>
      <c r="AR361" s="619" t="s">
        <v>260</v>
      </c>
      <c r="AS361" s="619"/>
      <c r="AT361" s="686"/>
    </row>
    <row r="362" spans="2:46" ht="18" customHeight="1" thickBot="1">
      <c r="B362" s="405"/>
      <c r="C362" s="668"/>
      <c r="D362" s="668"/>
      <c r="E362" s="1004"/>
      <c r="F362" s="1004"/>
      <c r="G362" s="575"/>
      <c r="H362" s="575"/>
      <c r="I362" s="575"/>
      <c r="J362" s="575"/>
      <c r="K362" s="575"/>
      <c r="L362" s="575"/>
      <c r="M362" s="575"/>
      <c r="N362" s="575"/>
      <c r="O362" s="1004"/>
      <c r="P362" s="1004"/>
      <c r="Q362" s="1004"/>
      <c r="R362" s="1005"/>
      <c r="S362" s="1005"/>
      <c r="T362" s="1005"/>
      <c r="U362" s="1005"/>
      <c r="V362" s="1005"/>
      <c r="W362" s="1005"/>
      <c r="X362" s="575"/>
      <c r="Y362" s="575"/>
      <c r="Z362" s="1004"/>
      <c r="AA362" s="1004"/>
      <c r="AB362" s="1004"/>
      <c r="AC362" s="1005"/>
      <c r="AD362" s="1005"/>
      <c r="AE362" s="1005"/>
      <c r="AF362" s="1005"/>
      <c r="AG362" s="1005"/>
      <c r="AH362" s="1005"/>
      <c r="AI362" s="1006"/>
      <c r="AJ362" s="1007"/>
      <c r="AK362" s="1008"/>
      <c r="AL362" s="1004"/>
      <c r="AM362" s="1004"/>
      <c r="AN362" s="1004"/>
      <c r="AO362" s="1005"/>
      <c r="AP362" s="1005"/>
      <c r="AQ362" s="1005"/>
      <c r="AR362" s="1005"/>
      <c r="AS362" s="1005"/>
      <c r="AT362" s="1010"/>
    </row>
  </sheetData>
  <sheetProtection algorithmName="SHA-512" hashValue="PAGVZYJoadyaZqNyNqdqHg49eARCe0TbekGmO+r5tD+OkFL/HxumaIYMULuvQGSxyuOJHdBk1QhUSQSVaDVh/A==" saltValue="bxgnSYgOGk2Q+OqBYZ4CkA==" spinCount="100000" sheet="1" objects="1" scenarios="1"/>
  <protectedRanges>
    <protectedRange sqref="X135 D146:H152 I31:M32 D135:V135 A136:Y136 A137:AL137 D138:X139" name="範囲1_21_21_22_22_22"/>
    <protectedRange sqref="I33:M33" name="範囲1_21_21_22_22_1_1"/>
  </protectedRanges>
  <mergeCells count="2841">
    <mergeCell ref="AR352:AT352"/>
    <mergeCell ref="AR353:AT353"/>
    <mergeCell ref="AR354:AT354"/>
    <mergeCell ref="AR355:AT355"/>
    <mergeCell ref="AR356:AT356"/>
    <mergeCell ref="AR357:AT357"/>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 ref="AR318:AT318"/>
    <mergeCell ref="AR319:AT319"/>
    <mergeCell ref="AR320:AT320"/>
    <mergeCell ref="AR321:AT321"/>
    <mergeCell ref="AR322:AT322"/>
    <mergeCell ref="AR323:AT323"/>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01:AT301"/>
    <mergeCell ref="AR302:AT302"/>
    <mergeCell ref="AR303:AT303"/>
    <mergeCell ref="AR304:AT304"/>
    <mergeCell ref="AR305:AT305"/>
    <mergeCell ref="AR306:AT306"/>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F252:AH252"/>
    <mergeCell ref="AI252:AK252"/>
    <mergeCell ref="AL252:AN252"/>
    <mergeCell ref="AF250:AH251"/>
    <mergeCell ref="AI250:AK251"/>
    <mergeCell ref="AL250:AN251"/>
    <mergeCell ref="AO250:AQ251"/>
    <mergeCell ref="AC253:AE253"/>
    <mergeCell ref="AF253:AH253"/>
    <mergeCell ref="AI253:AK253"/>
    <mergeCell ref="AL253:AN253"/>
    <mergeCell ref="AO256:AQ256"/>
    <mergeCell ref="AO258:AQ258"/>
    <mergeCell ref="AO260:AQ260"/>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L2:R2"/>
    <mergeCell ref="A8:C8"/>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AN111:AQ111"/>
    <mergeCell ref="AR111:AT111"/>
    <mergeCell ref="F112:H112"/>
    <mergeCell ref="I112:J112"/>
    <mergeCell ref="L112:M112"/>
    <mergeCell ref="O112:P112"/>
    <mergeCell ref="V112:X112"/>
    <mergeCell ref="Y112:Z112"/>
    <mergeCell ref="AB112:AC112"/>
    <mergeCell ref="AE112:AF112"/>
    <mergeCell ref="AM111:AM115"/>
    <mergeCell ref="AH115:AJ115"/>
    <mergeCell ref="AN114:AQ114"/>
    <mergeCell ref="AR114:AT114"/>
    <mergeCell ref="F115:H115"/>
    <mergeCell ref="I115:K115"/>
    <mergeCell ref="L115:N115"/>
    <mergeCell ref="O115:Q115"/>
    <mergeCell ref="V115:X115"/>
    <mergeCell ref="Y115:AA115"/>
    <mergeCell ref="AB115:AD115"/>
    <mergeCell ref="AE115:AG115"/>
    <mergeCell ref="AN113:AQ113"/>
    <mergeCell ref="AR113:AT113"/>
    <mergeCell ref="F114:H114"/>
    <mergeCell ref="I114:K114"/>
    <mergeCell ref="L114:N114"/>
    <mergeCell ref="O114:Q114"/>
    <mergeCell ref="V114:X114"/>
    <mergeCell ref="Y114:AA114"/>
    <mergeCell ref="AB114:AD114"/>
    <mergeCell ref="AE114:AG114"/>
    <mergeCell ref="AN115:AQ115"/>
    <mergeCell ref="AR115:AT115"/>
    <mergeCell ref="AH117:AJ117"/>
    <mergeCell ref="AE118:AG118"/>
    <mergeCell ref="AH118:AJ118"/>
    <mergeCell ref="U111:U120"/>
    <mergeCell ref="F116:H116"/>
    <mergeCell ref="I116:K116"/>
    <mergeCell ref="L116:N116"/>
    <mergeCell ref="O116:Q116"/>
    <mergeCell ref="V116:X116"/>
    <mergeCell ref="Y116:AA116"/>
    <mergeCell ref="AB116:AD116"/>
    <mergeCell ref="AE116:AG116"/>
    <mergeCell ref="AH119:AJ119"/>
    <mergeCell ref="V111:X111"/>
    <mergeCell ref="Y111:AA111"/>
    <mergeCell ref="AB111:AD111"/>
    <mergeCell ref="AE111:AG111"/>
    <mergeCell ref="AH111:AJ114"/>
    <mergeCell ref="AT119:AX119"/>
    <mergeCell ref="AY119:AZ119"/>
    <mergeCell ref="F120:H120"/>
    <mergeCell ref="I120:K120"/>
    <mergeCell ref="L120:N120"/>
    <mergeCell ref="O120:Q120"/>
    <mergeCell ref="V120:X120"/>
    <mergeCell ref="AT118:AX118"/>
    <mergeCell ref="AY118:AZ118"/>
    <mergeCell ref="F119:H119"/>
    <mergeCell ref="I119:K119"/>
    <mergeCell ref="L119:N119"/>
    <mergeCell ref="O119:Q119"/>
    <mergeCell ref="V119:X119"/>
    <mergeCell ref="Y119:AA119"/>
    <mergeCell ref="AB119:AD119"/>
    <mergeCell ref="AE119:AG119"/>
    <mergeCell ref="Y118:AA118"/>
    <mergeCell ref="AB118:AD118"/>
    <mergeCell ref="I118:K118"/>
    <mergeCell ref="L118:N118"/>
    <mergeCell ref="O118:Q118"/>
    <mergeCell ref="V118:X118"/>
    <mergeCell ref="AT117:AX117"/>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Y120:AA120"/>
    <mergeCell ref="AB120:AD120"/>
    <mergeCell ref="AE120:AG120"/>
    <mergeCell ref="AH120:AJ120"/>
    <mergeCell ref="AN120:AQ120"/>
    <mergeCell ref="AR120:AS120"/>
    <mergeCell ref="F122:H122"/>
    <mergeCell ref="I122:K122"/>
    <mergeCell ref="L122:N122"/>
    <mergeCell ref="O122:Q122"/>
    <mergeCell ref="AN119:AQ119"/>
    <mergeCell ref="X124:Z124"/>
    <mergeCell ref="AA124:AB124"/>
    <mergeCell ref="AC124:AD124"/>
    <mergeCell ref="AE124:AF124"/>
    <mergeCell ref="AG124:AH124"/>
    <mergeCell ref="AI124:AJ124"/>
    <mergeCell ref="E124:G125"/>
    <mergeCell ref="H124:H125"/>
    <mergeCell ref="L124:M125"/>
    <mergeCell ref="N124:P125"/>
    <mergeCell ref="Q124:S125"/>
    <mergeCell ref="T124:V125"/>
    <mergeCell ref="AN118:AQ118"/>
    <mergeCell ref="AR118:AS118"/>
    <mergeCell ref="AM117:AM123"/>
    <mergeCell ref="AN117:AQ117"/>
    <mergeCell ref="AR117:AS117"/>
    <mergeCell ref="E111:E122"/>
    <mergeCell ref="F111:H111"/>
    <mergeCell ref="I111:K111"/>
    <mergeCell ref="L111:N111"/>
    <mergeCell ref="O111:Q111"/>
    <mergeCell ref="AR119:AS119"/>
    <mergeCell ref="AH116:AJ116"/>
    <mergeCell ref="F117:H117"/>
    <mergeCell ref="I117:K117"/>
    <mergeCell ref="L117:N117"/>
    <mergeCell ref="O117:Q117"/>
    <mergeCell ref="V117:X117"/>
    <mergeCell ref="Y117:AA117"/>
    <mergeCell ref="AB117:AD117"/>
    <mergeCell ref="AE117:AG117"/>
    <mergeCell ref="A130:C130"/>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A169:C169"/>
    <mergeCell ref="A170:B170"/>
    <mergeCell ref="A172:B172"/>
    <mergeCell ref="A157:E157"/>
    <mergeCell ref="A159:E159"/>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M189:P189"/>
    <mergeCell ref="D207:F207"/>
    <mergeCell ref="G207:I207"/>
    <mergeCell ref="J207:L207"/>
    <mergeCell ref="A208:C208"/>
    <mergeCell ref="D208:F208"/>
    <mergeCell ref="G208:I208"/>
    <mergeCell ref="J208:L208"/>
    <mergeCell ref="A203:C203"/>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O253:Q253"/>
    <mergeCell ref="R253:T253"/>
    <mergeCell ref="U253:W253"/>
    <mergeCell ref="X252:Y252"/>
    <mergeCell ref="Z252:AB252"/>
    <mergeCell ref="AC252:AE252"/>
    <mergeCell ref="C252:D252"/>
    <mergeCell ref="E252:F252"/>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I254:J254"/>
    <mergeCell ref="K254:L254"/>
    <mergeCell ref="M254:N254"/>
    <mergeCell ref="O254:Q254"/>
    <mergeCell ref="R254:T254"/>
    <mergeCell ref="U254:W254"/>
    <mergeCell ref="X253:Y253"/>
    <mergeCell ref="Z253:AB253"/>
    <mergeCell ref="G257:H257"/>
    <mergeCell ref="I257:J257"/>
    <mergeCell ref="K257:L257"/>
    <mergeCell ref="M257:N257"/>
    <mergeCell ref="O257:Q257"/>
    <mergeCell ref="R257:T257"/>
    <mergeCell ref="U257:W257"/>
    <mergeCell ref="X256:Y256"/>
    <mergeCell ref="Z256:AB256"/>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4:AQ324"/>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6:AQ326"/>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AO328:AQ328"/>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AO330:AQ330"/>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AO332:AQ332"/>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AO334:AQ334"/>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X336:Y336"/>
    <mergeCell ref="Z336:AB336"/>
    <mergeCell ref="AC336:AE336"/>
    <mergeCell ref="AF336:AH336"/>
    <mergeCell ref="AI336:AK336"/>
    <mergeCell ref="AL336:AN336"/>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X338:Y338"/>
    <mergeCell ref="Z338:AB338"/>
    <mergeCell ref="AC338:AE338"/>
    <mergeCell ref="AF338:AH338"/>
    <mergeCell ref="AI338:AK338"/>
    <mergeCell ref="AL338:AN338"/>
    <mergeCell ref="AO337:AQ337"/>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40:Y340"/>
    <mergeCell ref="Z340:AB340"/>
    <mergeCell ref="AC340:AE340"/>
    <mergeCell ref="AF340:AH340"/>
    <mergeCell ref="AI340:AK340"/>
    <mergeCell ref="AL340:AN340"/>
    <mergeCell ref="AO339:AQ339"/>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8:AQ358"/>
    <mergeCell ref="C359:D359"/>
    <mergeCell ref="E359:F359"/>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AO357:AQ357"/>
    <mergeCell ref="C358:D358"/>
    <mergeCell ref="E358:F358"/>
    <mergeCell ref="X357:Y357"/>
    <mergeCell ref="Z357:AB357"/>
    <mergeCell ref="AC357:AE357"/>
    <mergeCell ref="AF357:AH357"/>
    <mergeCell ref="AI357:AK357"/>
    <mergeCell ref="AL357:AN357"/>
    <mergeCell ref="G358:H358"/>
    <mergeCell ref="I358:J358"/>
    <mergeCell ref="K358:L358"/>
    <mergeCell ref="M358:N358"/>
    <mergeCell ref="O358:Q358"/>
    <mergeCell ref="R358:T358"/>
    <mergeCell ref="U358:W358"/>
    <mergeCell ref="AI361:AK362"/>
    <mergeCell ref="AL361:AN362"/>
    <mergeCell ref="AO361:AQ362"/>
    <mergeCell ref="O361:Q362"/>
    <mergeCell ref="R361:T362"/>
    <mergeCell ref="U361:W362"/>
    <mergeCell ref="X361:Y362"/>
    <mergeCell ref="Z361:AB362"/>
    <mergeCell ref="AC361:AE362"/>
    <mergeCell ref="AO359:AQ359"/>
    <mergeCell ref="C360:D362"/>
    <mergeCell ref="E360:F362"/>
    <mergeCell ref="G360:H362"/>
    <mergeCell ref="I360:L360"/>
    <mergeCell ref="M360:W360"/>
    <mergeCell ref="I361:J362"/>
    <mergeCell ref="K361:L362"/>
    <mergeCell ref="M361:N362"/>
    <mergeCell ref="X359:Y359"/>
    <mergeCell ref="Z359:AB359"/>
    <mergeCell ref="AC359:AE359"/>
    <mergeCell ref="AF359:AH359"/>
    <mergeCell ref="AI359:AK359"/>
    <mergeCell ref="AL359:AN359"/>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AF361:AH362"/>
    <mergeCell ref="C345:D345"/>
    <mergeCell ref="E345:F345"/>
    <mergeCell ref="G345:H345"/>
    <mergeCell ref="I345:J345"/>
    <mergeCell ref="K345:L345"/>
    <mergeCell ref="M345:N345"/>
    <mergeCell ref="O345:Q345"/>
    <mergeCell ref="R345:T345"/>
    <mergeCell ref="U345:W345"/>
    <mergeCell ref="X344:Y344"/>
    <mergeCell ref="Z344:AB344"/>
    <mergeCell ref="AC344:AE344"/>
    <mergeCell ref="AF344:AH344"/>
    <mergeCell ref="X342:Y342"/>
    <mergeCell ref="Z342:AB342"/>
    <mergeCell ref="A239:C239"/>
    <mergeCell ref="A240:C240"/>
    <mergeCell ref="A241:C241"/>
    <mergeCell ref="A242:C242"/>
    <mergeCell ref="A243:C243"/>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212:C212"/>
    <mergeCell ref="A207:C207"/>
    <mergeCell ref="A199:C199"/>
    <mergeCell ref="A173:B173"/>
    <mergeCell ref="A174:B174"/>
    <mergeCell ref="A177:B177"/>
    <mergeCell ref="B178:C178"/>
    <mergeCell ref="B179:C179"/>
    <mergeCell ref="A165:B165"/>
    <mergeCell ref="A166:B166"/>
    <mergeCell ref="A167:B167"/>
  </mergeCells>
  <phoneticPr fontId="1"/>
  <conditionalFormatting sqref="Y138:Y139">
    <cfRule type="top10" dxfId="402" priority="106" percent="1" bottom="1" rank="33"/>
    <cfRule type="top10" dxfId="401" priority="107" percent="1" rank="33"/>
  </conditionalFormatting>
  <conditionalFormatting sqref="Z138:Z139 Z135">
    <cfRule type="top10" dxfId="400" priority="108" percent="1" bottom="1" rank="33"/>
    <cfRule type="top10" dxfId="399" priority="109" percent="1" rank="33"/>
  </conditionalFormatting>
  <conditionalFormatting sqref="AA138:AA139 AA135">
    <cfRule type="top10" dxfId="398" priority="110" percent="1" bottom="1" rank="33"/>
    <cfRule type="top10" dxfId="397" priority="111" percent="1" rank="33"/>
  </conditionalFormatting>
  <conditionalFormatting sqref="AC138:AC139 AC135">
    <cfRule type="top10" dxfId="396" priority="122" percent="1" bottom="1" rank="33"/>
    <cfRule type="top10" dxfId="395" priority="123" percent="1" rank="33"/>
  </conditionalFormatting>
  <conditionalFormatting sqref="AB138:AB139 AB135">
    <cfRule type="top10" dxfId="394" priority="124" percent="1" bottom="1" rank="33"/>
    <cfRule type="top10" dxfId="393" priority="125" percent="1" rank="33"/>
  </conditionalFormatting>
  <conditionalFormatting sqref="AD138:AD139 AD135">
    <cfRule type="top10" dxfId="392" priority="126" percent="1" bottom="1" rank="33"/>
    <cfRule type="top10" dxfId="391" priority="127" percent="1" rank="33"/>
  </conditionalFormatting>
  <conditionalFormatting sqref="AE138:AE139 AE135">
    <cfRule type="top10" dxfId="390" priority="128" percent="1" bottom="1" rank="33"/>
    <cfRule type="top10" dxfId="389" priority="129" percent="1" rank="33"/>
  </conditionalFormatting>
  <conditionalFormatting sqref="AF138:AF139 AF135">
    <cfRule type="top10" dxfId="388" priority="130" percent="1" bottom="1" rank="33"/>
    <cfRule type="top10" dxfId="387" priority="131" percent="1" rank="33"/>
  </conditionalFormatting>
  <conditionalFormatting sqref="AG138:AG139 AG135">
    <cfRule type="top10" dxfId="386" priority="132" percent="1" bottom="1" rank="33"/>
    <cfRule type="top10" dxfId="385" priority="133" percent="1" rank="33"/>
  </conditionalFormatting>
  <conditionalFormatting sqref="AH138:AH139 AH135">
    <cfRule type="top10" dxfId="384" priority="134" percent="1" bottom="1" rank="33"/>
    <cfRule type="top10" dxfId="383" priority="135" percent="1" rank="33"/>
  </conditionalFormatting>
  <conditionalFormatting sqref="AI138:AI139 AI135">
    <cfRule type="top10" dxfId="382" priority="136" percent="1" bottom="1" rank="33"/>
    <cfRule type="top10" dxfId="381" priority="137" percent="1" rank="33"/>
  </conditionalFormatting>
  <conditionalFormatting sqref="AJ138:AJ139 AJ135">
    <cfRule type="top10" dxfId="380" priority="138" percent="1" bottom="1" rank="33"/>
    <cfRule type="top10" dxfId="379" priority="139" percent="1" rank="33"/>
  </conditionalFormatting>
  <conditionalFormatting sqref="AK138:AK139 AK135">
    <cfRule type="top10" dxfId="378" priority="140" percent="1" bottom="1" rank="33"/>
    <cfRule type="top10" dxfId="377" priority="141" percent="1" rank="33"/>
  </conditionalFormatting>
  <conditionalFormatting sqref="AL138:AL139 AL135">
    <cfRule type="top10" dxfId="376" priority="142" percent="1" bottom="1" rank="33"/>
    <cfRule type="top10" dxfId="375" priority="143" percent="1" rank="33"/>
  </conditionalFormatting>
  <conditionalFormatting sqref="AM138:AM139 AM135">
    <cfRule type="top10" dxfId="374" priority="144" percent="1" bottom="1" rank="33"/>
    <cfRule type="top10" dxfId="373" priority="145" percent="1" rank="33"/>
  </conditionalFormatting>
  <conditionalFormatting sqref="AN138:AN139 AN135">
    <cfRule type="top10" dxfId="372" priority="146" percent="1" bottom="1" rank="33"/>
    <cfRule type="top10" dxfId="371" priority="147" percent="1" rank="33"/>
  </conditionalFormatting>
  <conditionalFormatting sqref="AO138:AO139 AO135">
    <cfRule type="top10" dxfId="370" priority="148" percent="1" bottom="1" rank="33"/>
    <cfRule type="top10" dxfId="369" priority="149" percent="1" rank="33"/>
  </conditionalFormatting>
  <conditionalFormatting sqref="AP138:AP139 AP135">
    <cfRule type="top10" dxfId="368" priority="150" percent="1" bottom="1" rank="33"/>
    <cfRule type="top10" dxfId="367" priority="151" percent="1" rank="33"/>
  </conditionalFormatting>
  <conditionalFormatting sqref="AQ138:AQ139 AQ135">
    <cfRule type="top10" dxfId="366" priority="152" percent="1" bottom="1" rank="33"/>
    <cfRule type="top10" dxfId="365" priority="153" percent="1" rank="33"/>
  </conditionalFormatting>
  <conditionalFormatting sqref="AR138:AR139 AR135">
    <cfRule type="top10" dxfId="364" priority="154" percent="1" bottom="1" rank="33"/>
    <cfRule type="top10" dxfId="363" priority="155" percent="1" rank="33"/>
  </conditionalFormatting>
  <conditionalFormatting sqref="AS138:AS139 AS135">
    <cfRule type="top10" dxfId="362" priority="156" percent="1" bottom="1" rank="33"/>
    <cfRule type="top10" dxfId="361" priority="157" percent="1" rank="33"/>
  </conditionalFormatting>
  <conditionalFormatting sqref="AT138:AT139 AT135">
    <cfRule type="top10" dxfId="360" priority="158" percent="1" bottom="1" rank="33"/>
    <cfRule type="top10" dxfId="359" priority="159" percent="1" rank="33"/>
  </conditionalFormatting>
  <conditionalFormatting sqref="AU138:AU139 AU135">
    <cfRule type="top10" dxfId="358" priority="160" percent="1" bottom="1" rank="33"/>
    <cfRule type="top10" dxfId="357" priority="161" percent="1" rank="33"/>
  </conditionalFormatting>
  <conditionalFormatting sqref="AV138:AV139 AV135">
    <cfRule type="top10" dxfId="356" priority="162" percent="1" bottom="1" rank="33"/>
    <cfRule type="top10" dxfId="355" priority="163" percent="1" rank="33"/>
  </conditionalFormatting>
  <conditionalFormatting sqref="AW138:AW139 AW135">
    <cfRule type="top10" dxfId="354" priority="164" percent="1" bottom="1" rank="33"/>
    <cfRule type="top10" dxfId="353" priority="165" percent="1" rank="33"/>
  </conditionalFormatting>
  <conditionalFormatting sqref="AX138:AX139 AX135">
    <cfRule type="top10" dxfId="352" priority="166" percent="1" bottom="1" rank="33"/>
    <cfRule type="top10" dxfId="351" priority="167" percent="1" rank="33"/>
  </conditionalFormatting>
  <conditionalFormatting sqref="AY138:AY139 AY135">
    <cfRule type="top10" dxfId="350" priority="168" percent="1" bottom="1" rank="33"/>
    <cfRule type="top10" dxfId="349" priority="169" percent="1" rank="33"/>
  </conditionalFormatting>
  <conditionalFormatting sqref="AZ138:AZ139 AZ135">
    <cfRule type="top10" dxfId="348" priority="170" percent="1" bottom="1" rank="33"/>
    <cfRule type="top10" dxfId="347" priority="171" percent="1" rank="33"/>
  </conditionalFormatting>
  <conditionalFormatting sqref="BA138:BA139 BA135">
    <cfRule type="top10" dxfId="346" priority="172" percent="1" bottom="1" rank="33"/>
    <cfRule type="top10" dxfId="345" priority="173" percent="1" rank="33"/>
  </conditionalFormatting>
  <conditionalFormatting sqref="BB138:BB139 BB135">
    <cfRule type="top10" dxfId="344" priority="174" percent="1" bottom="1" rank="33"/>
    <cfRule type="top10" dxfId="343" priority="175" percent="1" rank="33"/>
  </conditionalFormatting>
  <conditionalFormatting sqref="BC138:BC139 BC135">
    <cfRule type="top10" dxfId="342" priority="176" percent="1" bottom="1" rank="33"/>
    <cfRule type="top10" dxfId="341" priority="177" percent="1" rank="33"/>
  </conditionalFormatting>
  <conditionalFormatting sqref="BD138:BD139 BD135">
    <cfRule type="top10" dxfId="340" priority="178" percent="1" bottom="1" rank="33"/>
    <cfRule type="top10" dxfId="339" priority="179"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338" priority="102">
      <formula>IF($V$2="カラー","TRUE","FALSE")</formula>
    </cfRule>
  </conditionalFormatting>
  <conditionalFormatting sqref="S4:BE4">
    <cfRule type="expression" dxfId="337" priority="101">
      <formula>IF($V$2="カラー","TRUE","FALSE")</formula>
    </cfRule>
  </conditionalFormatting>
  <conditionalFormatting sqref="D78:R78">
    <cfRule type="expression" dxfId="336" priority="97">
      <formula>IF($V$2="カラー","TRUE","FALSE")</formula>
    </cfRule>
  </conditionalFormatting>
  <conditionalFormatting sqref="G79:R79">
    <cfRule type="expression" dxfId="335" priority="96">
      <formula>IF($V$2="カラー","TRUE","FALSE")</formula>
    </cfRule>
  </conditionalFormatting>
  <conditionalFormatting sqref="S20:BE20">
    <cfRule type="expression" dxfId="334" priority="94">
      <formula>IF($V$2="カラー","TRUE","FALSE")</formula>
    </cfRule>
  </conditionalFormatting>
  <conditionalFormatting sqref="AR113">
    <cfRule type="expression" dxfId="333" priority="93">
      <formula>IF($V$2="カラー","TRUE","FALSE")</formula>
    </cfRule>
  </conditionalFormatting>
  <conditionalFormatting sqref="AF106">
    <cfRule type="expression" dxfId="332" priority="92">
      <formula>IF($V$2="カラー","TRUE","FALSE")</formula>
    </cfRule>
  </conditionalFormatting>
  <conditionalFormatting sqref="AJ106">
    <cfRule type="expression" dxfId="331" priority="91">
      <formula>IF($V$2="カラー","TRUE","FALSE")</formula>
    </cfRule>
  </conditionalFormatting>
  <conditionalFormatting sqref="AN106">
    <cfRule type="expression" dxfId="330" priority="90">
      <formula>IF($V$2="カラー","TRUE","FALSE")</formula>
    </cfRule>
  </conditionalFormatting>
  <conditionalFormatting sqref="AR106">
    <cfRule type="expression" dxfId="329" priority="89">
      <formula>IF($V$2="カラー","TRUE","FALSE")</formula>
    </cfRule>
  </conditionalFormatting>
  <conditionalFormatting sqref="AV106">
    <cfRule type="expression" dxfId="328" priority="88">
      <formula>IF($V$2="カラー","TRUE","FALSE")</formula>
    </cfRule>
  </conditionalFormatting>
  <conditionalFormatting sqref="AZ106">
    <cfRule type="expression" dxfId="327" priority="87">
      <formula>IF($V$2="カラー","TRUE","FALSE")</formula>
    </cfRule>
  </conditionalFormatting>
  <conditionalFormatting sqref="L118">
    <cfRule type="expression" dxfId="326" priority="86">
      <formula>IF($V$2="カラー","TRUE","FALSE")</formula>
    </cfRule>
  </conditionalFormatting>
  <conditionalFormatting sqref="O118">
    <cfRule type="expression" dxfId="325" priority="85">
      <formula>IF($V$2="カラー","TRUE","FALSE")</formula>
    </cfRule>
  </conditionalFormatting>
  <conditionalFormatting sqref="AF259:AH263">
    <cfRule type="expression" dxfId="324" priority="48">
      <formula>IF($V$2="カラー","TRUE","FALSE")</formula>
    </cfRule>
  </conditionalFormatting>
  <conditionalFormatting sqref="AF264:AH269">
    <cfRule type="expression" dxfId="323" priority="47">
      <formula>IF($V$2="カラー","TRUE","FALSE")</formula>
    </cfRule>
  </conditionalFormatting>
  <conditionalFormatting sqref="AF270:AH270 AF356:AH358">
    <cfRule type="expression" dxfId="322" priority="46">
      <formula>IF($V$2="カラー","TRUE","FALSE")</formula>
    </cfRule>
  </conditionalFormatting>
  <conditionalFormatting sqref="AF271:AH272 AF286:AH287 AF345:AH346">
    <cfRule type="expression" dxfId="321" priority="45">
      <formula>IF($V$2="カラー","TRUE","FALSE")</formula>
    </cfRule>
  </conditionalFormatting>
  <conditionalFormatting sqref="AF352:AH355">
    <cfRule type="expression" dxfId="320" priority="43">
      <formula>IF($V$2="カラー","TRUE","FALSE")</formula>
    </cfRule>
  </conditionalFormatting>
  <conditionalFormatting sqref="AF273:AH276">
    <cfRule type="expression" dxfId="319" priority="42">
      <formula>IF($V$2="カラー","TRUE","FALSE")</formula>
    </cfRule>
  </conditionalFormatting>
  <conditionalFormatting sqref="AF283:AH283">
    <cfRule type="expression" dxfId="318" priority="40">
      <formula>IF($V$2="カラー","TRUE","FALSE")</formula>
    </cfRule>
  </conditionalFormatting>
  <conditionalFormatting sqref="AF284:AH285">
    <cfRule type="expression" dxfId="317" priority="39">
      <formula>IF($V$2="カラー","TRUE","FALSE")</formula>
    </cfRule>
  </conditionalFormatting>
  <conditionalFormatting sqref="AF288:AH288">
    <cfRule type="expression" dxfId="316" priority="38">
      <formula>IF($V$2="カラー","TRUE","FALSE")</formula>
    </cfRule>
  </conditionalFormatting>
  <conditionalFormatting sqref="AF289:AH290 AF344:AH344">
    <cfRule type="expression" dxfId="315" priority="37">
      <formula>IF($V$2="カラー","TRUE","FALSE")</formula>
    </cfRule>
  </conditionalFormatting>
  <conditionalFormatting sqref="AF295:AH300">
    <cfRule type="expression" dxfId="314" priority="35">
      <formula>IF($V$2="カラー","TRUE","FALSE")</formula>
    </cfRule>
  </conditionalFormatting>
  <conditionalFormatting sqref="AF341:AH342">
    <cfRule type="expression" dxfId="313" priority="33">
      <formula>IF($V$2="カラー","TRUE","FALSE")</formula>
    </cfRule>
  </conditionalFormatting>
  <conditionalFormatting sqref="AF301:AH301 AF315:AH316">
    <cfRule type="expression" dxfId="312" priority="32">
      <formula>IF($V$2="カラー","TRUE","FALSE")</formula>
    </cfRule>
  </conditionalFormatting>
  <conditionalFormatting sqref="AF302:AH305">
    <cfRule type="expression" dxfId="311" priority="31">
      <formula>IF($V$2="カラー","TRUE","FALSE")</formula>
    </cfRule>
  </conditionalFormatting>
  <conditionalFormatting sqref="AF306:AH311">
    <cfRule type="expression" dxfId="310" priority="30">
      <formula>IF($V$2="カラー","TRUE","FALSE")</formula>
    </cfRule>
  </conditionalFormatting>
  <conditionalFormatting sqref="AF313:AH314">
    <cfRule type="expression" dxfId="309" priority="28">
      <formula>IF($V$2="カラー","TRUE","FALSE")</formula>
    </cfRule>
  </conditionalFormatting>
  <conditionalFormatting sqref="AF317:AH317">
    <cfRule type="expression" dxfId="308" priority="27">
      <formula>IF($V$2="カラー","TRUE","FALSE")</formula>
    </cfRule>
  </conditionalFormatting>
  <conditionalFormatting sqref="AF320:AH323">
    <cfRule type="expression" dxfId="307" priority="25">
      <formula>IF($V$2="カラー","TRUE","FALSE")</formula>
    </cfRule>
  </conditionalFormatting>
  <conditionalFormatting sqref="AF324:AH326 AF339:AH339">
    <cfRule type="expression" dxfId="306" priority="24">
      <formula>IF($V$2="カラー","TRUE","FALSE")</formula>
    </cfRule>
  </conditionalFormatting>
  <conditionalFormatting sqref="R327:W338 AC327:AE338">
    <cfRule type="expression" dxfId="305" priority="23">
      <formula>IF($V$2="カラー","TRUE","FALSE")</formula>
    </cfRule>
  </conditionalFormatting>
  <conditionalFormatting sqref="AF328:AH329">
    <cfRule type="expression" dxfId="304" priority="22">
      <formula>IF($V$2="カラー","TRUE","FALSE")</formula>
    </cfRule>
  </conditionalFormatting>
  <conditionalFormatting sqref="AF327:AH327">
    <cfRule type="expression" dxfId="303" priority="21">
      <formula>IF($V$2="カラー","TRUE","FALSE")</formula>
    </cfRule>
  </conditionalFormatting>
  <conditionalFormatting sqref="AF330:AH330">
    <cfRule type="expression" dxfId="302" priority="20">
      <formula>IF($V$2="カラー","TRUE","FALSE")</formula>
    </cfRule>
  </conditionalFormatting>
  <conditionalFormatting sqref="AF331:AH332">
    <cfRule type="expression" dxfId="301" priority="19">
      <formula>IF($V$2="カラー","TRUE","FALSE")</formula>
    </cfRule>
  </conditionalFormatting>
  <conditionalFormatting sqref="AF333:AH336">
    <cfRule type="expression" dxfId="300" priority="18">
      <formula>IF($V$2="カラー","TRUE","FALSE")</formula>
    </cfRule>
  </conditionalFormatting>
  <conditionalFormatting sqref="AF337:AH338">
    <cfRule type="expression" dxfId="299" priority="17">
      <formula>IF($V$2="カラー","TRUE","FALSE")</formula>
    </cfRule>
  </conditionalFormatting>
  <conditionalFormatting sqref="AC343:AE343 R343:W343">
    <cfRule type="expression" dxfId="298" priority="16">
      <formula>IF($V$2="カラー","TRUE","FALSE")</formula>
    </cfRule>
  </conditionalFormatting>
  <conditionalFormatting sqref="AF343:AH343">
    <cfRule type="expression" dxfId="297" priority="15">
      <formula>IF($V$2="カラー","TRUE","FALSE")</formula>
    </cfRule>
  </conditionalFormatting>
  <conditionalFormatting sqref="AC252:AH252 AF359:AH359 R252:W326 AF253:AH258 AC253:AE326 AC339:AE342 R339:W342 R344:W359 AC344:AE359 AO252:AT259">
    <cfRule type="expression" dxfId="296" priority="49">
      <formula>IF($V$2="カラー","TRUE","FALSE")</formula>
    </cfRule>
  </conditionalFormatting>
  <conditionalFormatting sqref="AF347:AH351">
    <cfRule type="expression" dxfId="295" priority="44">
      <formula>IF($V$2="カラー","TRUE","FALSE")</formula>
    </cfRule>
  </conditionalFormatting>
  <conditionalFormatting sqref="AF277:AH282">
    <cfRule type="expression" dxfId="294" priority="41">
      <formula>IF($V$2="カラー","TRUE","FALSE")</formula>
    </cfRule>
  </conditionalFormatting>
  <conditionalFormatting sqref="AF291:AH294">
    <cfRule type="expression" dxfId="293" priority="36">
      <formula>IF($V$2="カラー","TRUE","FALSE")</formula>
    </cfRule>
  </conditionalFormatting>
  <conditionalFormatting sqref="AF340:AH340">
    <cfRule type="expression" dxfId="292" priority="34">
      <formula>IF($V$2="カラー","TRUE","FALSE")</formula>
    </cfRule>
  </conditionalFormatting>
  <conditionalFormatting sqref="AF312:AH312">
    <cfRule type="expression" dxfId="291" priority="29">
      <formula>IF($V$2="カラー","TRUE","FALSE")</formula>
    </cfRule>
  </conditionalFormatting>
  <conditionalFormatting sqref="AF318:AH319">
    <cfRule type="expression" dxfId="290" priority="26">
      <formula>IF($V$2="カラー","TRUE","FALSE")</formula>
    </cfRule>
  </conditionalFormatting>
  <conditionalFormatting sqref="E227:AQ229 E219:AQ219">
    <cfRule type="cellIs" dxfId="289" priority="11" operator="equal">
      <formula>0</formula>
    </cfRule>
  </conditionalFormatting>
  <conditionalFormatting sqref="D230:AQ230">
    <cfRule type="cellIs" dxfId="288" priority="6" operator="equal">
      <formula>0</formula>
    </cfRule>
  </conditionalFormatting>
  <conditionalFormatting sqref="E223:AQ223">
    <cfRule type="cellIs" dxfId="287" priority="4" operator="equal">
      <formula>0</formula>
    </cfRule>
  </conditionalFormatting>
  <conditionalFormatting sqref="E224:AQ230">
    <cfRule type="cellIs" dxfId="286" priority="2" operator="equal">
      <formula>0</formula>
    </cfRule>
  </conditionalFormatting>
  <conditionalFormatting sqref="S12:BE13">
    <cfRule type="expression" dxfId="285" priority="1623">
      <formula>S12&gt;#REF!</formula>
    </cfRule>
  </conditionalFormatting>
  <conditionalFormatting sqref="S16:BE16">
    <cfRule type="expression" priority="1624" stopIfTrue="1">
      <formula>S16=""</formula>
    </cfRule>
    <cfRule type="cellIs" dxfId="284" priority="1625" operator="greaterThan">
      <formula>#REF!</formula>
    </cfRule>
  </conditionalFormatting>
  <conditionalFormatting sqref="S20:BE21">
    <cfRule type="cellIs" dxfId="283" priority="1626" operator="lessThan">
      <formula>#REF!</formula>
    </cfRule>
  </conditionalFormatting>
  <conditionalFormatting sqref="S17:BE17">
    <cfRule type="expression" priority="1631" stopIfTrue="1">
      <formula>S$17=""</formula>
    </cfRule>
    <cfRule type="cellIs" dxfId="282" priority="1632" operator="greaterThan">
      <formula>#REF!</formula>
    </cfRule>
  </conditionalFormatting>
  <conditionalFormatting sqref="S14:BE14">
    <cfRule type="expression" dxfId="281" priority="1633" stopIfTrue="1">
      <formula>IF(NOT(S$15=""),TRUE,FALSE)</formula>
    </cfRule>
    <cfRule type="expression" priority="1634" stopIfTrue="1">
      <formula>S$14=""</formula>
    </cfRule>
    <cfRule type="cellIs" dxfId="280" priority="1635" operator="greaterThan">
      <formula>#REF!</formula>
    </cfRule>
  </conditionalFormatting>
  <conditionalFormatting sqref="S15:BE15">
    <cfRule type="expression" dxfId="279" priority="1636" stopIfTrue="1">
      <formula>IF(NOT(S$14=""),TRUE,FALSE)</formula>
    </cfRule>
    <cfRule type="expression" priority="1637" stopIfTrue="1">
      <formula>S$15=""</formula>
    </cfRule>
    <cfRule type="cellIs" dxfId="278" priority="1638" operator="greaterThan">
      <formula>#REF!</formula>
    </cfRule>
  </conditionalFormatting>
  <conditionalFormatting sqref="S18:BE18">
    <cfRule type="expression" priority="1639" stopIfTrue="1">
      <formula>S$18=""</formula>
    </cfRule>
    <cfRule type="cellIs" dxfId="277" priority="1640" operator="greaterThan">
      <formula>#REF!</formula>
    </cfRule>
  </conditionalFormatting>
  <dataValidations count="47">
    <dataValidation type="decimal" allowBlank="1" showInputMessage="1" showErrorMessage="1" error="入力できる数値は-100~30です。" sqref="Y117:AG117" xr:uid="{09883EFF-7D1C-4BD3-A5F8-2A9633EDAB6F}">
      <formula1>-100</formula1>
      <formula2>30</formula2>
    </dataValidation>
    <dataValidation type="decimal" allowBlank="1" showInputMessage="1" showErrorMessage="1" error="入力できる数値は0.5~1.5です。" sqref="AR114:AT114" xr:uid="{165C6F95-0AFE-44A2-8C69-4720B626B1CD}">
      <formula1>0.5</formula1>
      <formula2>1.5</formula2>
    </dataValidation>
    <dataValidation type="decimal" allowBlank="1" showInputMessage="1" showErrorMessage="1" error="入力できる数値は0～10000_x000a_です。" sqref="AR112:AT112" xr:uid="{D43F750D-50C1-4C82-98AE-9B66C8AEB574}">
      <formula1>0</formula1>
      <formula2>10000</formula2>
    </dataValidation>
    <dataValidation type="decimal" allowBlank="1" showInputMessage="1" showErrorMessage="1" error="入力できる数値は-100~100です。" sqref="AB104:AY104" xr:uid="{3D8719ED-5647-48B6-B29C-AD7F5A0F6742}">
      <formula1>-100</formula1>
      <formula2>100</formula2>
    </dataValidation>
    <dataValidation type="decimal" allowBlank="1" showInputMessage="1" showErrorMessage="1" error="入力できる数値は0~95です。" sqref="AB103:AY103" xr:uid="{E7A237F8-0D24-4B07-A506-9CE7A66658F6}">
      <formula1>0</formula1>
      <formula2>95</formula2>
    </dataValidation>
    <dataValidation type="decimal" allowBlank="1" showInputMessage="1" showErrorMessage="1" error="入力できる数値は-10~40です。" sqref="AB102:AY102 Y114:AG114" xr:uid="{8DDBEA0A-6D9D-4C2A-B59C-63777DEBDD77}">
      <formula1>-10</formula1>
      <formula2>40</formula2>
    </dataValidation>
    <dataValidation type="decimal" allowBlank="1" showInputMessage="1" showErrorMessage="1" error="入力できる数値は0～95です。" sqref="AB95:AY95" xr:uid="{F5B67A8E-A040-4049-B523-82DCD30EBFCC}">
      <formula1>0</formula1>
      <formula2>95</formula2>
    </dataValidation>
    <dataValidation type="decimal" allowBlank="1" showInputMessage="1" showErrorMessage="1" error="入力できる数値は-100～30までです。" sqref="I117:Q117" xr:uid="{6B308A53-15DC-4FFA-9564-AF0377B9CEB9}">
      <formula1>-100</formula1>
      <formula2>30</formula2>
    </dataValidation>
    <dataValidation type="decimal" allowBlank="1" showInputMessage="1" showErrorMessage="1" error="入力できる数値は0～22です。" sqref="I116:Q116 Y116:AG116" xr:uid="{0B9A14DA-D04A-4414-A46C-D50D262BD467}">
      <formula1>0</formula1>
      <formula2>22</formula2>
    </dataValidation>
    <dataValidation type="date" operator="greaterThanOrEqual" allowBlank="1" showInputMessage="1" showErrorMessage="1" error="2024/1/1以降の日付を入力してください。" sqref="I111:Q111 Y111:AA111 AE111:AG111 AB93:AY93" xr:uid="{68C970DD-2D66-4215-9642-5AA6B012F906}">
      <formula1>45292</formula1>
    </dataValidation>
    <dataValidation type="decimal" allowBlank="1" showInputMessage="1" showErrorMessage="1" error="入力できる数値は0~100000です。" sqref="AB105:AY105 I115:Q115 F95:K106 I107:K107 AB84:AJ91 Y115:AG115 O252:Q351" xr:uid="{436A3A7E-4823-488D-B342-1694E8E7FF4B}">
      <formula1>0</formula1>
      <formula2>100000</formula2>
    </dataValidation>
    <dataValidation type="date" operator="greaterThan" allowBlank="1" showInputMessage="1" showErrorMessage="1" error="2024年１月１日以降の日付を入力してください。" sqref="N93:R93" xr:uid="{DB5E5A00-19DD-4C39-B5C9-9B17723E8C7B}">
      <formula1>45292</formula1>
    </dataValidation>
    <dataValidation type="decimal" allowBlank="1" showInputMessage="1" showErrorMessage="1" error="入力できる数値は0～100000です。" sqref="AM84:BD91 AB94:AY94 AR111:AT111 D72:R74 Z252:AB351 AL252:AN351 AI260:AK351 AO260:AT351" xr:uid="{373469C5-AE63-414B-BABD-F296D54F1211}">
      <formula1>0</formula1>
      <formula2>100000</formula2>
    </dataValidation>
    <dataValidation type="decimal" allowBlank="1" showInputMessage="1" showErrorMessage="1" error="入力できる数字は0～100000です。" sqref="E89:G91" xr:uid="{F881DCE5-D45B-4553-889E-BFBB58B97B19}">
      <formula1>0</formula1>
      <formula2>100000</formula2>
    </dataValidation>
    <dataValidation type="decimal" allowBlank="1" showInputMessage="1" showErrorMessage="1" error="入力できる数値は0~1000です。" sqref="K252:N351" xr:uid="{23765B5D-337E-49FC-8467-F615A72FB88F}">
      <formula1>0</formula1>
      <formula2>1000</formula2>
    </dataValidation>
    <dataValidation type="decimal" allowBlank="1" showInputMessage="1" showErrorMessage="1" error="入力できる数字は0~100000です。" sqref="D7:BE8" xr:uid="{BACF995E-7040-474F-B798-CC8A75D70778}">
      <formula1>0</formula1>
      <formula2>100000</formula2>
    </dataValidation>
    <dataValidation type="decimal" allowBlank="1" showInputMessage="1" showErrorMessage="1" error="入力できる数値は0～120です。" sqref="AK84:AL91 X252:Y351" xr:uid="{29E3E62A-EF13-4908-BAA0-1D3FF78E66E9}">
      <formula1>0</formula1>
      <formula2>120</formula2>
    </dataValidation>
    <dataValidation type="decimal" allowBlank="1" showInputMessage="1" showErrorMessage="1" error="入力できる数値は0~20です。" sqref="G252:H351" xr:uid="{4E72F213-AAF2-4B22-B849-9D7FCEFCD389}">
      <formula1>0</formula1>
      <formula2>20</formula2>
    </dataValidation>
    <dataValidation type="decimal" allowBlank="1" showInputMessage="1" showErrorMessage="1" error="入力できる数字は0～5までです。" sqref="I119:Q119" xr:uid="{3D9A4056-0732-4DFD-AEF5-8D8D0A949D7A}">
      <formula1>0</formula1>
      <formula2>10</formula2>
    </dataValidation>
    <dataValidation type="decimal" allowBlank="1" showInputMessage="1" showErrorMessage="1" error="入力できる数値は0~30です。" sqref="I114:Q114 I252:J351" xr:uid="{113FA39A-EC3C-4A8C-B488-55E1698F0B04}">
      <formula1>0</formula1>
      <formula2>30</formula2>
    </dataValidation>
    <dataValidation type="decimal" allowBlank="1" showInputMessage="1" showErrorMessage="1" sqref="BC78:BE79" xr:uid="{AE2A0B3C-0EC4-42E4-B01B-A74300B4A240}">
      <formula1>0</formula1>
      <formula2>100000</formula2>
    </dataValidation>
    <dataValidation type="decimal" allowBlank="1" showInputMessage="1" showErrorMessage="1" sqref="U252:W351 AC252:AH351 AO252:AT259" xr:uid="{EEFD90F8-4E3F-430D-BC51-26174DEBAA97}">
      <formula1>0</formula1>
      <formula2>100</formula2>
    </dataValidation>
    <dataValidation type="decimal" allowBlank="1" showInputMessage="1" showErrorMessage="1" sqref="R252:T351" xr:uid="{52CB4EEB-1132-4622-B5AE-A5EDA0746363}">
      <formula1>0</formula1>
      <formula2>1000000000</formula2>
    </dataValidation>
    <dataValidation type="decimal" allowBlank="1" showInputMessage="1" showErrorMessage="1" sqref="P103:R103 P105:R105 P108:R109 F109:O109" xr:uid="{066965E0-6C66-4A15-9CB9-BC06A1D5BDB2}">
      <formula1>0</formula1>
      <formula2>1000000</formula2>
    </dataValidation>
    <dataValidation type="decimal" allowBlank="1" showInputMessage="1" showErrorMessage="1" sqref="P96:R100" xr:uid="{7E6CE316-BB74-4BB6-9D0C-20E7BA38308F}">
      <formula1>-1000</formula1>
      <formula2>1000</formula2>
    </dataValidation>
    <dataValidation type="decimal" allowBlank="1" showInputMessage="1" showErrorMessage="1" sqref="AB101:AY101" xr:uid="{B21E6BF4-9201-4B15-898F-1EC784B5B88B}">
      <formula1>-10000000</formula1>
      <formula2>10000000</formula2>
    </dataValidation>
    <dataValidation type="decimal" allowBlank="1" showInputMessage="1" showErrorMessage="1" sqref="F107:H107" xr:uid="{D63976FD-45F2-49C6-97A0-F6A6DC20DD8D}">
      <formula1>0</formula1>
      <formula2>10000000</formula2>
    </dataValidation>
    <dataValidation type="list" allowBlank="1" showInputMessage="1" showErrorMessage="1" sqref="V2:Y2" xr:uid="{061A6D8A-E69B-49B8-BE7F-1C573963A64E}">
      <formula1>"カラー,グレースケール"</formula1>
    </dataValidation>
    <dataValidation allowBlank="1" showInputMessage="1" showErrorMessage="1" error="入力できる数字は0～10000までです。" sqref="S74:U74 I216" xr:uid="{40EF4016-BE42-47B3-AFE0-DD736CDD70C0}"/>
    <dataValidation allowBlank="1" showInputMessage="1" showErrorMessage="1" error="入力できる数字は0～5までです。" sqref="I120:Q121" xr:uid="{669BE305-28B5-4078-AD01-CE6E94A92D7A}"/>
    <dataValidation type="decimal" allowBlank="1" showInputMessage="1" showErrorMessage="1" error="入力できる数字は0～20000までです。" sqref="AZ71:BB75" xr:uid="{0F4BF499-A313-47A9-97A5-6A89F358E849}">
      <formula1>0</formula1>
      <formula2>20000</formula2>
    </dataValidation>
    <dataValidation type="decimal" allowBlank="1" showInputMessage="1" showErrorMessage="1" error="入力できる数字は-30～30までです（-30以下の場合は、ボーメのほうに記入してください）。" sqref="BE14 D15:BD15 D221" xr:uid="{FE8B54D9-E39C-4E51-B0A2-68B893C04C7F}">
      <formula1>-30</formula1>
      <formula2>30</formula2>
    </dataValidation>
    <dataValidation type="list" allowBlank="1" showInputMessage="1" showErrorMessage="1" sqref="I31:L31" xr:uid="{97754A87-4DB3-47CA-AF95-91DA8894FF21}">
      <formula1>"1,2,3,4,5"</formula1>
    </dataValidation>
    <dataValidation type="list" allowBlank="1" showInputMessage="1" showErrorMessage="1" sqref="I32:M33" xr:uid="{385D9241-11E8-4A98-AF38-CE4BF3520621}">
      <formula1>"補正する,しない"</formula1>
    </dataValidation>
    <dataValidation type="decimal" allowBlank="1" showInputMessage="1" showErrorMessage="1" sqref="AZ94:BC94 F228:AQ228 D229 E228:E229" xr:uid="{CB956159-FC67-4915-9C99-528DE4A56ACA}">
      <formula1>0</formula1>
      <formula2>10000000000</formula2>
    </dataValidation>
    <dataValidation type="decimal" allowBlank="1" showInputMessage="1" showErrorMessage="1" error="入力できる数字は-30～30までです。" sqref="AZ104 BB104" xr:uid="{34785DC8-EDB9-4288-B958-6D7BD1E21634}">
      <formula1>-30</formula1>
      <formula2>30</formula2>
    </dataValidation>
    <dataValidation type="decimal" allowBlank="1" showInputMessage="1" showErrorMessage="1" error="入力できる数字は0～100までです。" sqref="AZ95 AZ107 AE71:AG73" xr:uid="{945D9592-52B7-4FA0-8394-C8B7F268AFA2}">
      <formula1>0</formula1>
      <formula2>100</formula2>
    </dataValidation>
    <dataValidation type="decimal" allowBlank="1" showInputMessage="1" showErrorMessage="1" error="入力できる数字は0～10000までです。" sqref="M75:M76 P75:P76 S75:S76 D75:D76 AZ105 BB105 G75:G76 V77 J75:J76 M216 P216" xr:uid="{F3232515-E0DA-409D-9F95-C70F42B334C9}">
      <formula1>0</formula1>
      <formula2>10000</formula2>
    </dataValidation>
    <dataValidation type="decimal" allowBlank="1" showInputMessage="1" showErrorMessage="1" error="入力できる数値は0～10です。" sqref="D19:BE19 Y120:AG120 D17:BE17" xr:uid="{5CBBB4B6-3443-41AD-8222-B5CAE0CA4711}">
      <formula1>0</formula1>
      <formula2>10</formula2>
    </dataValidation>
    <dataValidation type="decimal" allowBlank="1" showInputMessage="1" showErrorMessage="1" error="入力できる数値は0～10までです。" sqref="D18:BE18" xr:uid="{6C39032E-2ABD-4C7B-83E8-C3E7EA604687}">
      <formula1>0</formula1>
      <formula2>10</formula2>
    </dataValidation>
    <dataValidation type="decimal" allowBlank="1" showInputMessage="1" showErrorMessage="1" error="入力できる数字は0～22までです。" sqref="BB103 D16:BE16 AZ103 D222" xr:uid="{F25A6FE5-2FEB-4EA6-B657-6919DDE0D4B8}">
      <formula1>0</formula1>
      <formula2>22</formula2>
    </dataValidation>
    <dataValidation type="decimal" allowBlank="1" showInputMessage="1" showErrorMessage="1" error="入力できる数字は3～20までです（３以下の場合は日本酒度のほうに記入してください）。" sqref="D14:BE14 D220" xr:uid="{9E67D3CF-6576-4A33-BECB-7FBA4A920271}">
      <formula1>3</formula1>
      <formula2>20</formula2>
    </dataValidation>
    <dataValidation type="decimal" allowBlank="1" showInputMessage="1" showErrorMessage="1" error="入力できる数字は-10～30までです。" sqref="D12:BE13" xr:uid="{75209229-4927-4384-AF11-EC7B2B3C36AE}">
      <formula1>-10</formula1>
      <formula2>30</formula2>
    </dataValidation>
    <dataValidation type="decimal" allowBlank="1" showInputMessage="1" showErrorMessage="1" error="入力できる数字は-20～40までです。" sqref="D11:BE11" xr:uid="{5C223CFA-C6C6-4208-AAFD-727D63353579}">
      <formula1>-20</formula1>
      <formula2>40</formula2>
    </dataValidation>
    <dataValidation type="time" operator="lessThanOrEqual" allowBlank="1" showInputMessage="1" showErrorMessage="1" error="時刻（10:00など）を入力してください。" sqref="D5:BE5" xr:uid="{FEC94254-C861-42B5-987C-F7D4B5C71A89}">
      <formula1>0.999305555555556</formula1>
    </dataValidation>
    <dataValidation type="date" operator="greaterThanOrEqual" allowBlank="1" showInputMessage="1" showErrorMessage="1" error="2000年以降の日付を入力してください。" sqref="D4:G4" xr:uid="{A4951E97-BECF-4D18-B5A4-4D343DFF9DA7}">
      <formula1>36526</formula1>
    </dataValidation>
    <dataValidation type="list" allowBlank="1" showInputMessage="1" showErrorMessage="1" sqref="C252:D351" xr:uid="{05EC5014-C28F-4E67-AD43-8B46DF5CAADD}">
      <formula1>$BG$252:$BG$259</formula1>
    </dataValidation>
  </dataValidations>
  <pageMargins left="0.70866141732283472" right="0.39370078740157483" top="0.55118110236220474" bottom="0.43307086614173229" header="0.31496062992125984" footer="0.31496062992125984"/>
  <pageSetup paperSize="9" scale="43" fitToHeight="0" orientation="landscape" r:id="rId1"/>
  <rowBreaks count="1" manualBreakCount="1">
    <brk id="64"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77AA2CC1-51E8-4044-9B7A-77CD3FD16048}">
            <xm:f>IF(◎号!$V$2="カラー","TRUE","FALSE")</xm:f>
            <x14:dxf>
              <fill>
                <patternFill>
                  <bgColor theme="7"/>
                </patternFill>
              </fill>
            </x14:dxf>
          </x14:cfRule>
          <xm:sqref>S24:BE27</xm:sqref>
        </x14:conditionalFormatting>
        <x14:conditionalFormatting xmlns:xm="http://schemas.microsoft.com/office/excel/2006/main">
          <x14:cfRule type="expression" priority="12" stopIfTrue="1" id="{90D14CD0-6B46-40F4-AEDE-05ECFD9408D1}">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8AAADBD6-39BD-4841-8F9F-906ECF45899D}">
            <xm:f>◎号!D$15=""</xm:f>
            <x14:dxf/>
          </x14:cfRule>
          <xm:sqref>D221</xm:sqref>
        </x14:conditionalFormatting>
        <x14:conditionalFormatting xmlns:xm="http://schemas.microsoft.com/office/excel/2006/main">
          <x14:cfRule type="expression" priority="10" id="{FD96CD48-EEB9-40EB-903C-9A2583EDC05D}">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78493045-DCDB-4BB4-8451-330853E6D848}">
            <xm:f>IF(◎号!$U$1="カラー","TRUE","FALSE")</xm:f>
            <x14:dxf>
              <fill>
                <patternFill>
                  <bgColor theme="7"/>
                </patternFill>
              </fill>
            </x14:dxf>
          </x14:cfRule>
          <xm:sqref>J213:J216</xm:sqref>
        </x14:conditionalFormatting>
        <x14:conditionalFormatting xmlns:xm="http://schemas.microsoft.com/office/excel/2006/main">
          <x14:cfRule type="expression" priority="8" id="{8BC688E1-9A2A-4D6E-949F-1364D23D8EA6}">
            <xm:f>IF(◎号!$U$1="カラー","TRUE","FALSE")</xm:f>
            <x14:dxf>
              <fill>
                <patternFill>
                  <bgColor theme="7"/>
                </patternFill>
              </fill>
            </x14:dxf>
          </x14:cfRule>
          <xm:sqref>I216</xm:sqref>
        </x14:conditionalFormatting>
        <x14:conditionalFormatting xmlns:xm="http://schemas.microsoft.com/office/excel/2006/main">
          <x14:cfRule type="expression" priority="5" id="{BFF3C010-721C-4548-8581-07C3CE881759}">
            <xm:f>IF(◎号!$U$1="カラー","TRUE","FALSE")</xm:f>
            <x14:dxf>
              <fill>
                <patternFill>
                  <bgColor theme="7"/>
                </patternFill>
              </fill>
            </x14:dxf>
          </x14:cfRule>
          <xm:sqref>D230:AQ230</xm:sqref>
        </x14:conditionalFormatting>
        <x14:conditionalFormatting xmlns:xm="http://schemas.microsoft.com/office/excel/2006/main">
          <x14:cfRule type="expression" priority="7" id="{1DA4535A-803A-43DD-B9D3-F8EA645D4C8F}">
            <xm:f>IF(◎号!$U$1="カラー","TRUE","FALSE")</xm:f>
            <x14:dxf>
              <fill>
                <patternFill>
                  <bgColor theme="7"/>
                </patternFill>
              </fill>
            </x14:dxf>
          </x14:cfRule>
          <xm:sqref>E220:AQ222</xm:sqref>
        </x14:conditionalFormatting>
        <x14:conditionalFormatting xmlns:xm="http://schemas.microsoft.com/office/excel/2006/main">
          <x14:cfRule type="expression" priority="3" id="{982D215A-BC8A-45AB-AE44-586571A94D10}">
            <xm:f>IF(◎号!$U$1="カラー","TRUE","FALSE")</xm:f>
            <x14:dxf>
              <fill>
                <patternFill>
                  <bgColor theme="7"/>
                </patternFill>
              </fill>
            </x14:dxf>
          </x14:cfRule>
          <xm:sqref>E223:AQ223</xm:sqref>
        </x14:conditionalFormatting>
        <x14:conditionalFormatting xmlns:xm="http://schemas.microsoft.com/office/excel/2006/main">
          <x14:cfRule type="expression" priority="1" id="{2A9335F6-1D07-4DCA-B56F-B9AFE500AF43}">
            <xm:f>IF(◎号!$U$1="カラー","TRUE","FALSE")</xm:f>
            <x14:dxf>
              <fill>
                <patternFill>
                  <bgColor theme="7"/>
                </patternFill>
              </fill>
            </x14:dxf>
          </x14:cfRule>
          <xm:sqref>E224:AQ230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A8E5-2882-4A31-8FD7-6B363ABE1DCC}">
  <sheetPr>
    <pageSetUpPr fitToPage="1"/>
  </sheetPr>
  <dimension ref="A1:DA362"/>
  <sheetViews>
    <sheetView zoomScale="60" zoomScaleNormal="60" workbookViewId="0">
      <selection activeCell="E24" sqref="E24"/>
    </sheetView>
  </sheetViews>
  <sheetFormatPr defaultRowHeight="13"/>
  <cols>
    <col min="2" max="2" width="5" style="297" customWidth="1"/>
    <col min="3" max="3" width="9.90625" style="297" customWidth="1"/>
    <col min="4" max="7" width="5.453125" style="297" customWidth="1"/>
    <col min="8" max="8" width="5.36328125" style="297" customWidth="1"/>
    <col min="9" max="57" width="5.453125" style="297" customWidth="1"/>
    <col min="58" max="58" width="1.36328125" customWidth="1"/>
    <col min="59" max="63" width="9" customWidth="1"/>
  </cols>
  <sheetData>
    <row r="1" spans="1:57" ht="24" customHeight="1" thickBot="1">
      <c r="A1" s="60" t="s">
        <v>315</v>
      </c>
    </row>
    <row r="2" spans="1:57" ht="27.75" customHeight="1" thickBot="1">
      <c r="A2" s="818" t="s">
        <v>10</v>
      </c>
      <c r="B2" s="819"/>
      <c r="C2" s="819"/>
      <c r="D2" s="820" t="str">
        <f ca="1">RIGHT(CELL("filename",D2),LEN(CELL("filename",D2))-FIND("]",CELL("filename",D2)))</f>
        <v>×号</v>
      </c>
      <c r="E2" s="821"/>
      <c r="F2" s="821"/>
      <c r="G2" s="821"/>
      <c r="H2" s="822"/>
      <c r="I2" s="903" t="s">
        <v>353</v>
      </c>
      <c r="J2" s="904"/>
      <c r="K2" s="904"/>
      <c r="L2" s="1000"/>
      <c r="M2" s="1001"/>
      <c r="N2" s="1002"/>
      <c r="O2" s="1002"/>
      <c r="P2" s="1002"/>
      <c r="Q2" s="1002"/>
      <c r="R2" s="1003"/>
      <c r="S2" s="892" t="s">
        <v>265</v>
      </c>
      <c r="T2" s="893"/>
      <c r="U2" s="893"/>
      <c r="V2" s="894" t="s">
        <v>266</v>
      </c>
      <c r="W2" s="895"/>
      <c r="X2" s="895"/>
      <c r="Y2" s="896"/>
      <c r="BC2" s="297" t="str">
        <f>はじめに!F1</f>
        <v>Ver3.4</v>
      </c>
    </row>
    <row r="3" spans="1:57" ht="18" customHeight="1" thickBot="1">
      <c r="A3" s="905" t="s">
        <v>14</v>
      </c>
      <c r="B3" s="906"/>
      <c r="C3" s="907"/>
      <c r="D3" s="808" t="s">
        <v>11</v>
      </c>
      <c r="E3" s="809"/>
      <c r="F3" s="809"/>
      <c r="G3" s="908"/>
      <c r="H3" s="143" t="s">
        <v>12</v>
      </c>
      <c r="I3" s="808" t="s">
        <v>13</v>
      </c>
      <c r="J3" s="809"/>
      <c r="K3" s="809"/>
      <c r="L3" s="809"/>
      <c r="M3" s="909"/>
      <c r="N3" s="808" t="s">
        <v>18</v>
      </c>
      <c r="O3" s="809"/>
      <c r="P3" s="809"/>
      <c r="Q3" s="809"/>
      <c r="R3" s="90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823" t="s">
        <v>16</v>
      </c>
      <c r="B4" s="824"/>
      <c r="C4" s="912"/>
      <c r="D4" s="897"/>
      <c r="E4" s="898"/>
      <c r="F4" s="898"/>
      <c r="G4" s="899"/>
      <c r="H4" s="254">
        <f>D4+1</f>
        <v>1</v>
      </c>
      <c r="I4" s="900">
        <f>H4+1</f>
        <v>2</v>
      </c>
      <c r="J4" s="901"/>
      <c r="K4" s="901"/>
      <c r="L4" s="901"/>
      <c r="M4" s="902"/>
      <c r="N4" s="900">
        <f>I4+1</f>
        <v>3</v>
      </c>
      <c r="O4" s="901"/>
      <c r="P4" s="901"/>
      <c r="Q4" s="901"/>
      <c r="R4" s="902"/>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38" t="s">
        <v>17</v>
      </c>
      <c r="B5" s="439"/>
      <c r="C5" s="440"/>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38" t="s">
        <v>15</v>
      </c>
      <c r="B6" s="439"/>
      <c r="C6" s="440"/>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38" t="s">
        <v>193</v>
      </c>
      <c r="B7" s="439"/>
      <c r="C7" s="440"/>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38" t="s">
        <v>24</v>
      </c>
      <c r="B8" s="439"/>
      <c r="C8" s="440"/>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1.75" customHeight="1">
      <c r="A9" s="438" t="s">
        <v>399</v>
      </c>
      <c r="B9" s="439"/>
      <c r="C9" s="440"/>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38" t="s">
        <v>59</v>
      </c>
      <c r="B10" s="439"/>
      <c r="C10" s="440"/>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38" t="s">
        <v>256</v>
      </c>
      <c r="B11" s="439"/>
      <c r="C11" s="440"/>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38" t="s">
        <v>392</v>
      </c>
      <c r="B12" s="439"/>
      <c r="C12" s="440"/>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38" t="s">
        <v>393</v>
      </c>
      <c r="B13" s="439"/>
      <c r="C13" s="440"/>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910" t="s">
        <v>1</v>
      </c>
      <c r="B14" s="599"/>
      <c r="C14" s="911"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910" t="s">
        <v>2</v>
      </c>
      <c r="B15" s="599"/>
      <c r="C15" s="911"/>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38" t="s">
        <v>25</v>
      </c>
      <c r="B16" s="439"/>
      <c r="C16" s="440"/>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38" t="s">
        <v>143</v>
      </c>
      <c r="B17" s="439"/>
      <c r="C17" s="440"/>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38" t="s">
        <v>144</v>
      </c>
      <c r="B18" s="439"/>
      <c r="C18" s="440"/>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38" t="s">
        <v>142</v>
      </c>
      <c r="B19" s="439"/>
      <c r="C19" s="440"/>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38" t="s">
        <v>145</v>
      </c>
      <c r="B20" s="439"/>
      <c r="C20" s="440"/>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7" t="str">
        <f t="shared" si="1"/>
        <v/>
      </c>
    </row>
    <row r="21" spans="1:58" s="4" customFormat="1" ht="18" customHeight="1">
      <c r="A21" s="438" t="s">
        <v>197</v>
      </c>
      <c r="B21" s="439"/>
      <c r="C21" s="440"/>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38" t="s">
        <v>199</v>
      </c>
      <c r="B22" s="439"/>
      <c r="C22" s="440"/>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38" t="s">
        <v>198</v>
      </c>
      <c r="B23" s="439"/>
      <c r="C23" s="440"/>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444" t="s">
        <v>359</v>
      </c>
      <c r="B24" s="445"/>
      <c r="C24" s="445"/>
      <c r="D24" s="395"/>
      <c r="E24" s="393"/>
      <c r="F24" s="393"/>
      <c r="G24" s="231"/>
      <c r="H24" s="397"/>
      <c r="I24" s="395"/>
      <c r="J24" s="393"/>
      <c r="K24" s="393"/>
      <c r="L24" s="393"/>
      <c r="M24" s="391"/>
      <c r="N24" s="395"/>
      <c r="O24" s="393"/>
      <c r="P24" s="393"/>
      <c r="Q24" s="393"/>
      <c r="R24" s="231"/>
      <c r="S24" s="255" t="str">
        <f ca="1">IFERROR(E223,"")</f>
        <v/>
      </c>
      <c r="T24" s="255" t="str">
        <f t="shared" ref="T24:Y27" ca="1" si="3">IFERROR(F223,"")</f>
        <v/>
      </c>
      <c r="U24" s="255" t="str">
        <f t="shared" ca="1" si="3"/>
        <v/>
      </c>
      <c r="V24" s="255" t="str">
        <f t="shared" ca="1" si="3"/>
        <v/>
      </c>
      <c r="W24" s="255" t="str">
        <f t="shared" ca="1" si="3"/>
        <v/>
      </c>
      <c r="X24" s="255" t="str">
        <f t="shared" ca="1" si="3"/>
        <v/>
      </c>
      <c r="Y24" s="255" t="str">
        <f t="shared" ca="1" si="3"/>
        <v/>
      </c>
      <c r="Z24" s="255" t="str">
        <f t="shared" ref="Z24:Z27" ca="1" si="4">IFERROR(L223,"")</f>
        <v/>
      </c>
      <c r="AA24" s="255" t="str">
        <f t="shared" ref="AA24:AA27" ca="1" si="5">IFERROR(M223,"")</f>
        <v/>
      </c>
      <c r="AB24" s="255" t="str">
        <f t="shared" ref="AB24:AB27" ca="1" si="6">IFERROR(N223,"")</f>
        <v/>
      </c>
      <c r="AC24" s="255" t="str">
        <f t="shared" ref="AC24:AC27" ca="1" si="7">IFERROR(O223,"")</f>
        <v/>
      </c>
      <c r="AD24" s="255" t="str">
        <f t="shared" ref="AD24:AE27" ca="1" si="8">IFERROR(P223,"")</f>
        <v/>
      </c>
      <c r="AE24" s="255" t="str">
        <f t="shared" ca="1" si="8"/>
        <v/>
      </c>
      <c r="AF24" s="255" t="str">
        <f t="shared" ref="AF24:AF27" ca="1" si="9">IFERROR(R223,"")</f>
        <v/>
      </c>
      <c r="AG24" s="255" t="str">
        <f t="shared" ref="AG24:AG27" ca="1" si="10">IFERROR(S223,"")</f>
        <v/>
      </c>
      <c r="AH24" s="255" t="str">
        <f t="shared" ref="AH24:AH27" ca="1" si="11">IFERROR(T223,"")</f>
        <v/>
      </c>
      <c r="AI24" s="255" t="str">
        <f t="shared" ref="AI24:AI27" ca="1" si="12">IFERROR(U223,"")</f>
        <v/>
      </c>
      <c r="AJ24" s="255" t="str">
        <f t="shared" ref="AJ24:AK27" ca="1" si="13">IFERROR(V223,"")</f>
        <v/>
      </c>
      <c r="AK24" s="255" t="str">
        <f t="shared" ca="1" si="13"/>
        <v/>
      </c>
      <c r="AL24" s="255" t="str">
        <f t="shared" ref="AL24:AL27" ca="1" si="14">IFERROR(X223,"")</f>
        <v/>
      </c>
      <c r="AM24" s="255" t="str">
        <f t="shared" ref="AM24:AM27" ca="1" si="15">IFERROR(Y223,"")</f>
        <v/>
      </c>
      <c r="AN24" s="255" t="str">
        <f t="shared" ref="AN24:AN27" ca="1" si="16">IFERROR(Z223,"")</f>
        <v/>
      </c>
      <c r="AO24" s="255" t="str">
        <f t="shared" ref="AO24:AO27" ca="1" si="17">IFERROR(AA223,"")</f>
        <v/>
      </c>
      <c r="AP24" s="255" t="str">
        <f t="shared" ref="AP24:AQ27" ca="1" si="18">IFERROR(AB223,"")</f>
        <v/>
      </c>
      <c r="AQ24" s="255" t="str">
        <f t="shared" ca="1" si="18"/>
        <v/>
      </c>
      <c r="AR24" s="255" t="str">
        <f t="shared" ref="AR24:AR27" ca="1" si="19">IFERROR(AD223,"")</f>
        <v/>
      </c>
      <c r="AS24" s="255" t="str">
        <f t="shared" ref="AS24:AS27" ca="1" si="20">IFERROR(AE223,"")</f>
        <v/>
      </c>
      <c r="AT24" s="255" t="str">
        <f t="shared" ref="AT24:AT27" ca="1" si="21">IFERROR(AF223,"")</f>
        <v/>
      </c>
      <c r="AU24" s="255" t="str">
        <f t="shared" ref="AU24:AU27" ca="1" si="22">IFERROR(AG223,"")</f>
        <v/>
      </c>
      <c r="AV24" s="255" t="str">
        <f t="shared" ref="AV24:AW27" ca="1" si="23">IFERROR(AH223,"")</f>
        <v/>
      </c>
      <c r="AW24" s="255" t="str">
        <f t="shared" ca="1" si="23"/>
        <v/>
      </c>
      <c r="AX24" s="255" t="str">
        <f t="shared" ref="AX24:AX27" ca="1" si="24">IFERROR(AJ223,"")</f>
        <v/>
      </c>
      <c r="AY24" s="255" t="str">
        <f t="shared" ref="AY24:AY27" ca="1" si="25">IFERROR(AK223,"")</f>
        <v/>
      </c>
      <c r="AZ24" s="255" t="str">
        <f t="shared" ref="AZ24:AZ27" ca="1" si="26">IFERROR(AL223,"")</f>
        <v/>
      </c>
      <c r="BA24" s="255" t="str">
        <f t="shared" ref="BA24:BA27" ca="1" si="27">IFERROR(AM223,"")</f>
        <v/>
      </c>
      <c r="BB24" s="255" t="str">
        <f t="shared" ref="BB24:BC27" ca="1" si="28">IFERROR(AN223,"")</f>
        <v/>
      </c>
      <c r="BC24" s="255" t="str">
        <f t="shared" ca="1" si="28"/>
        <v/>
      </c>
      <c r="BD24" s="255" t="str">
        <f t="shared" ref="BD24:BD27" ca="1" si="29">IFERROR(AP223,"")</f>
        <v/>
      </c>
      <c r="BE24" s="257" t="str">
        <f t="shared" ref="BE24:BE27" ca="1" si="30">IFERROR(AQ223,"")</f>
        <v/>
      </c>
    </row>
    <row r="25" spans="1:58" s="4" customFormat="1" ht="18" customHeight="1">
      <c r="A25" s="444" t="s">
        <v>358</v>
      </c>
      <c r="B25" s="445"/>
      <c r="C25" s="445"/>
      <c r="D25" s="395"/>
      <c r="E25" s="393"/>
      <c r="F25" s="393"/>
      <c r="G25" s="231"/>
      <c r="H25" s="397"/>
      <c r="I25" s="395"/>
      <c r="J25" s="393"/>
      <c r="K25" s="393"/>
      <c r="L25" s="393"/>
      <c r="M25" s="391"/>
      <c r="N25" s="395"/>
      <c r="O25" s="393"/>
      <c r="P25" s="393"/>
      <c r="Q25" s="393"/>
      <c r="R25" s="231"/>
      <c r="S25" s="255" t="str">
        <f t="shared" ref="S25:S27" si="31">IFERROR(E224,"")</f>
        <v/>
      </c>
      <c r="T25" s="255" t="str">
        <f t="shared" ref="T25:T27" si="32">IFERROR(F224,"")</f>
        <v/>
      </c>
      <c r="U25" s="255" t="str">
        <f t="shared" ref="U25:U27" si="33">IFERROR(G224,"")</f>
        <v/>
      </c>
      <c r="V25" s="255" t="str">
        <f t="shared" ref="V25:V27" si="34">IFERROR(H224,"")</f>
        <v/>
      </c>
      <c r="W25" s="255" t="str">
        <f t="shared" ref="W25:W27" si="35">IFERROR(I224,"")</f>
        <v/>
      </c>
      <c r="X25" s="255" t="str">
        <f t="shared" ref="X25:X27" si="36">IFERROR(J224,"")</f>
        <v/>
      </c>
      <c r="Y25" s="255" t="str">
        <f t="shared" si="3"/>
        <v/>
      </c>
      <c r="Z25" s="255" t="str">
        <f t="shared" si="4"/>
        <v/>
      </c>
      <c r="AA25" s="255" t="str">
        <f t="shared" si="5"/>
        <v/>
      </c>
      <c r="AB25" s="255" t="str">
        <f t="shared" si="6"/>
        <v/>
      </c>
      <c r="AC25" s="255" t="str">
        <f t="shared" si="7"/>
        <v/>
      </c>
      <c r="AD25" s="255" t="str">
        <f t="shared" si="8"/>
        <v/>
      </c>
      <c r="AE25" s="255" t="str">
        <f t="shared" si="8"/>
        <v/>
      </c>
      <c r="AF25" s="255" t="str">
        <f t="shared" si="9"/>
        <v/>
      </c>
      <c r="AG25" s="255" t="str">
        <f t="shared" si="10"/>
        <v/>
      </c>
      <c r="AH25" s="255" t="str">
        <f t="shared" si="11"/>
        <v/>
      </c>
      <c r="AI25" s="255" t="str">
        <f t="shared" si="12"/>
        <v/>
      </c>
      <c r="AJ25" s="255" t="str">
        <f t="shared" si="13"/>
        <v/>
      </c>
      <c r="AK25" s="255" t="str">
        <f t="shared" si="13"/>
        <v/>
      </c>
      <c r="AL25" s="255" t="str">
        <f t="shared" si="14"/>
        <v/>
      </c>
      <c r="AM25" s="255" t="str">
        <f t="shared" si="15"/>
        <v/>
      </c>
      <c r="AN25" s="255" t="str">
        <f t="shared" si="16"/>
        <v/>
      </c>
      <c r="AO25" s="255" t="str">
        <f t="shared" si="17"/>
        <v/>
      </c>
      <c r="AP25" s="255" t="str">
        <f t="shared" si="18"/>
        <v/>
      </c>
      <c r="AQ25" s="255" t="str">
        <f t="shared" si="18"/>
        <v/>
      </c>
      <c r="AR25" s="255" t="str">
        <f t="shared" si="19"/>
        <v/>
      </c>
      <c r="AS25" s="255" t="str">
        <f t="shared" si="20"/>
        <v/>
      </c>
      <c r="AT25" s="255" t="str">
        <f t="shared" si="21"/>
        <v/>
      </c>
      <c r="AU25" s="255" t="str">
        <f t="shared" si="22"/>
        <v/>
      </c>
      <c r="AV25" s="255" t="str">
        <f t="shared" si="23"/>
        <v/>
      </c>
      <c r="AW25" s="255" t="str">
        <f t="shared" si="23"/>
        <v/>
      </c>
      <c r="AX25" s="255" t="str">
        <f t="shared" si="24"/>
        <v/>
      </c>
      <c r="AY25" s="255" t="str">
        <f t="shared" si="25"/>
        <v/>
      </c>
      <c r="AZ25" s="255" t="str">
        <f t="shared" si="26"/>
        <v/>
      </c>
      <c r="BA25" s="255" t="str">
        <f t="shared" si="27"/>
        <v/>
      </c>
      <c r="BB25" s="255" t="str">
        <f t="shared" si="28"/>
        <v/>
      </c>
      <c r="BC25" s="255" t="str">
        <f t="shared" si="28"/>
        <v/>
      </c>
      <c r="BD25" s="255" t="str">
        <f t="shared" si="29"/>
        <v/>
      </c>
      <c r="BE25" s="257" t="str">
        <f t="shared" si="30"/>
        <v/>
      </c>
    </row>
    <row r="26" spans="1:58" s="4" customFormat="1" ht="18" customHeight="1">
      <c r="A26" s="444" t="s">
        <v>388</v>
      </c>
      <c r="B26" s="445"/>
      <c r="C26" s="445"/>
      <c r="D26" s="395"/>
      <c r="E26" s="393"/>
      <c r="F26" s="393"/>
      <c r="G26" s="231"/>
      <c r="H26" s="397"/>
      <c r="I26" s="395"/>
      <c r="J26" s="393"/>
      <c r="K26" s="393"/>
      <c r="L26" s="393"/>
      <c r="M26" s="391"/>
      <c r="N26" s="395"/>
      <c r="O26" s="393"/>
      <c r="P26" s="393"/>
      <c r="Q26" s="393"/>
      <c r="R26" s="231"/>
      <c r="S26" s="255" t="str">
        <f t="shared" si="31"/>
        <v/>
      </c>
      <c r="T26" s="255" t="str">
        <f t="shared" si="32"/>
        <v/>
      </c>
      <c r="U26" s="255" t="str">
        <f t="shared" si="33"/>
        <v/>
      </c>
      <c r="V26" s="255" t="str">
        <f t="shared" si="34"/>
        <v/>
      </c>
      <c r="W26" s="255" t="str">
        <f t="shared" si="35"/>
        <v/>
      </c>
      <c r="X26" s="255" t="str">
        <f t="shared" si="36"/>
        <v/>
      </c>
      <c r="Y26" s="255" t="str">
        <f t="shared" si="3"/>
        <v/>
      </c>
      <c r="Z26" s="255" t="str">
        <f t="shared" si="4"/>
        <v/>
      </c>
      <c r="AA26" s="255" t="str">
        <f t="shared" si="5"/>
        <v/>
      </c>
      <c r="AB26" s="255" t="str">
        <f t="shared" si="6"/>
        <v/>
      </c>
      <c r="AC26" s="255" t="str">
        <f t="shared" si="7"/>
        <v/>
      </c>
      <c r="AD26" s="255" t="str">
        <f t="shared" si="8"/>
        <v/>
      </c>
      <c r="AE26" s="255" t="str">
        <f t="shared" si="8"/>
        <v/>
      </c>
      <c r="AF26" s="255" t="str">
        <f t="shared" si="9"/>
        <v/>
      </c>
      <c r="AG26" s="255" t="str">
        <f t="shared" si="10"/>
        <v/>
      </c>
      <c r="AH26" s="255" t="str">
        <f t="shared" si="11"/>
        <v/>
      </c>
      <c r="AI26" s="255" t="str">
        <f t="shared" si="12"/>
        <v/>
      </c>
      <c r="AJ26" s="255" t="str">
        <f t="shared" si="13"/>
        <v/>
      </c>
      <c r="AK26" s="255" t="str">
        <f t="shared" si="13"/>
        <v/>
      </c>
      <c r="AL26" s="255" t="str">
        <f t="shared" si="14"/>
        <v/>
      </c>
      <c r="AM26" s="255" t="str">
        <f t="shared" si="15"/>
        <v/>
      </c>
      <c r="AN26" s="255" t="str">
        <f t="shared" si="16"/>
        <v/>
      </c>
      <c r="AO26" s="255" t="str">
        <f t="shared" si="17"/>
        <v/>
      </c>
      <c r="AP26" s="255" t="str">
        <f t="shared" si="18"/>
        <v/>
      </c>
      <c r="AQ26" s="255" t="str">
        <f t="shared" si="18"/>
        <v/>
      </c>
      <c r="AR26" s="255" t="str">
        <f t="shared" si="19"/>
        <v/>
      </c>
      <c r="AS26" s="255" t="str">
        <f t="shared" si="20"/>
        <v/>
      </c>
      <c r="AT26" s="255" t="str">
        <f t="shared" si="21"/>
        <v/>
      </c>
      <c r="AU26" s="255" t="str">
        <f t="shared" si="22"/>
        <v/>
      </c>
      <c r="AV26" s="255" t="str">
        <f t="shared" si="23"/>
        <v/>
      </c>
      <c r="AW26" s="255" t="str">
        <f t="shared" si="23"/>
        <v/>
      </c>
      <c r="AX26" s="255" t="str">
        <f t="shared" si="24"/>
        <v/>
      </c>
      <c r="AY26" s="255" t="str">
        <f t="shared" si="25"/>
        <v/>
      </c>
      <c r="AZ26" s="255" t="str">
        <f t="shared" si="26"/>
        <v/>
      </c>
      <c r="BA26" s="255" t="str">
        <f t="shared" si="27"/>
        <v/>
      </c>
      <c r="BB26" s="255" t="str">
        <f t="shared" si="28"/>
        <v/>
      </c>
      <c r="BC26" s="255" t="str">
        <f t="shared" si="28"/>
        <v/>
      </c>
      <c r="BD26" s="255" t="str">
        <f t="shared" si="29"/>
        <v/>
      </c>
      <c r="BE26" s="257" t="str">
        <f t="shared" si="30"/>
        <v/>
      </c>
    </row>
    <row r="27" spans="1:58" s="4" customFormat="1" ht="18" customHeight="1" thickBot="1">
      <c r="A27" s="456" t="s">
        <v>405</v>
      </c>
      <c r="B27" s="457"/>
      <c r="C27" s="457"/>
      <c r="D27" s="396"/>
      <c r="E27" s="392"/>
      <c r="F27" s="392"/>
      <c r="G27" s="398"/>
      <c r="H27" s="388"/>
      <c r="I27" s="396"/>
      <c r="J27" s="392"/>
      <c r="K27" s="392"/>
      <c r="L27" s="392"/>
      <c r="M27" s="394"/>
      <c r="N27" s="396"/>
      <c r="O27" s="392"/>
      <c r="P27" s="392"/>
      <c r="Q27" s="392"/>
      <c r="R27" s="398"/>
      <c r="S27" s="255" t="str">
        <f t="shared" si="31"/>
        <v/>
      </c>
      <c r="T27" s="255" t="str">
        <f t="shared" si="32"/>
        <v/>
      </c>
      <c r="U27" s="255" t="str">
        <f t="shared" si="33"/>
        <v/>
      </c>
      <c r="V27" s="255" t="str">
        <f t="shared" si="34"/>
        <v/>
      </c>
      <c r="W27" s="255" t="str">
        <f t="shared" si="35"/>
        <v/>
      </c>
      <c r="X27" s="255" t="str">
        <f t="shared" si="36"/>
        <v/>
      </c>
      <c r="Y27" s="255" t="str">
        <f t="shared" si="3"/>
        <v/>
      </c>
      <c r="Z27" s="255" t="str">
        <f t="shared" si="4"/>
        <v/>
      </c>
      <c r="AA27" s="255" t="str">
        <f t="shared" si="5"/>
        <v/>
      </c>
      <c r="AB27" s="255" t="str">
        <f t="shared" si="6"/>
        <v/>
      </c>
      <c r="AC27" s="255" t="str">
        <f t="shared" si="7"/>
        <v/>
      </c>
      <c r="AD27" s="255" t="str">
        <f t="shared" si="8"/>
        <v/>
      </c>
      <c r="AE27" s="255" t="str">
        <f t="shared" si="8"/>
        <v/>
      </c>
      <c r="AF27" s="255" t="str">
        <f t="shared" si="9"/>
        <v/>
      </c>
      <c r="AG27" s="255" t="str">
        <f t="shared" si="10"/>
        <v/>
      </c>
      <c r="AH27" s="255" t="str">
        <f t="shared" si="11"/>
        <v/>
      </c>
      <c r="AI27" s="255" t="str">
        <f t="shared" si="12"/>
        <v/>
      </c>
      <c r="AJ27" s="255" t="str">
        <f t="shared" si="13"/>
        <v/>
      </c>
      <c r="AK27" s="255" t="str">
        <f t="shared" si="13"/>
        <v/>
      </c>
      <c r="AL27" s="255" t="str">
        <f t="shared" si="14"/>
        <v/>
      </c>
      <c r="AM27" s="255" t="str">
        <f t="shared" si="15"/>
        <v/>
      </c>
      <c r="AN27" s="255" t="str">
        <f t="shared" si="16"/>
        <v/>
      </c>
      <c r="AO27" s="255" t="str">
        <f t="shared" si="17"/>
        <v/>
      </c>
      <c r="AP27" s="255" t="str">
        <f t="shared" si="18"/>
        <v/>
      </c>
      <c r="AQ27" s="255" t="str">
        <f t="shared" si="18"/>
        <v/>
      </c>
      <c r="AR27" s="255" t="str">
        <f t="shared" si="19"/>
        <v/>
      </c>
      <c r="AS27" s="255" t="str">
        <f t="shared" si="20"/>
        <v/>
      </c>
      <c r="AT27" s="255" t="str">
        <f t="shared" si="21"/>
        <v/>
      </c>
      <c r="AU27" s="255" t="str">
        <f t="shared" si="22"/>
        <v/>
      </c>
      <c r="AV27" s="255" t="str">
        <f t="shared" si="23"/>
        <v/>
      </c>
      <c r="AW27" s="255" t="str">
        <f t="shared" si="23"/>
        <v/>
      </c>
      <c r="AX27" s="255" t="str">
        <f t="shared" si="24"/>
        <v/>
      </c>
      <c r="AY27" s="255" t="str">
        <f t="shared" si="25"/>
        <v/>
      </c>
      <c r="AZ27" s="255" t="str">
        <f t="shared" si="26"/>
        <v/>
      </c>
      <c r="BA27" s="255" t="str">
        <f t="shared" si="27"/>
        <v/>
      </c>
      <c r="BB27" s="255" t="str">
        <f t="shared" si="28"/>
        <v/>
      </c>
      <c r="BC27" s="255" t="str">
        <f t="shared" si="28"/>
        <v/>
      </c>
      <c r="BD27" s="255" t="str">
        <f t="shared" si="29"/>
        <v/>
      </c>
      <c r="BE27" s="257" t="str">
        <f t="shared" si="30"/>
        <v/>
      </c>
    </row>
    <row r="28" spans="1:58" ht="18" hidden="1" customHeight="1">
      <c r="A28" s="853" t="s">
        <v>196</v>
      </c>
      <c r="B28" s="854"/>
      <c r="C28" s="855"/>
      <c r="D28" s="305"/>
      <c r="E28" s="301"/>
      <c r="F28" s="301"/>
      <c r="G28" s="231"/>
      <c r="H28" s="313"/>
      <c r="I28" s="305"/>
      <c r="J28" s="301"/>
      <c r="K28" s="301"/>
      <c r="L28" s="301"/>
      <c r="M28" s="298"/>
      <c r="N28" s="305"/>
      <c r="O28" s="301"/>
      <c r="P28" s="301"/>
      <c r="Q28" s="301"/>
      <c r="R28" s="231"/>
      <c r="S28" s="255" t="str">
        <f t="shared" ref="S28:BE28" ca="1" si="37">IF($I$32="しない",IF(IFERROR(S147,"")="","",S147),IF(IFERROR(S143,"")="","",S143))</f>
        <v/>
      </c>
      <c r="T28" s="256" t="str">
        <f t="shared" ca="1" si="37"/>
        <v/>
      </c>
      <c r="U28" s="256" t="str">
        <f t="shared" ca="1" si="37"/>
        <v/>
      </c>
      <c r="V28" s="256" t="str">
        <f t="shared" ca="1" si="37"/>
        <v/>
      </c>
      <c r="W28" s="256" t="str">
        <f t="shared" ca="1" si="37"/>
        <v/>
      </c>
      <c r="X28" s="256" t="str">
        <f t="shared" ca="1" si="37"/>
        <v/>
      </c>
      <c r="Y28" s="256" t="str">
        <f t="shared" ca="1" si="37"/>
        <v/>
      </c>
      <c r="Z28" s="256" t="str">
        <f t="shared" ca="1" si="37"/>
        <v/>
      </c>
      <c r="AA28" s="256" t="str">
        <f t="shared" ca="1" si="37"/>
        <v/>
      </c>
      <c r="AB28" s="256" t="str">
        <f t="shared" ca="1" si="37"/>
        <v/>
      </c>
      <c r="AC28" s="256" t="str">
        <f t="shared" ca="1" si="37"/>
        <v/>
      </c>
      <c r="AD28" s="256" t="str">
        <f t="shared" ca="1" si="37"/>
        <v/>
      </c>
      <c r="AE28" s="256" t="str">
        <f t="shared" ca="1" si="37"/>
        <v/>
      </c>
      <c r="AF28" s="256" t="str">
        <f t="shared" ca="1" si="37"/>
        <v/>
      </c>
      <c r="AG28" s="256" t="str">
        <f t="shared" ca="1" si="37"/>
        <v/>
      </c>
      <c r="AH28" s="256" t="str">
        <f t="shared" ca="1" si="37"/>
        <v/>
      </c>
      <c r="AI28" s="256" t="str">
        <f t="shared" ca="1" si="37"/>
        <v/>
      </c>
      <c r="AJ28" s="256" t="str">
        <f t="shared" ca="1" si="37"/>
        <v/>
      </c>
      <c r="AK28" s="256" t="str">
        <f t="shared" ca="1" si="37"/>
        <v/>
      </c>
      <c r="AL28" s="256" t="str">
        <f t="shared" ca="1" si="37"/>
        <v/>
      </c>
      <c r="AM28" s="256" t="str">
        <f t="shared" ca="1" si="37"/>
        <v/>
      </c>
      <c r="AN28" s="256" t="str">
        <f t="shared" ca="1" si="37"/>
        <v/>
      </c>
      <c r="AO28" s="256" t="str">
        <f t="shared" ca="1" si="37"/>
        <v/>
      </c>
      <c r="AP28" s="256" t="str">
        <f t="shared" ca="1" si="37"/>
        <v/>
      </c>
      <c r="AQ28" s="256" t="str">
        <f t="shared" ca="1" si="37"/>
        <v/>
      </c>
      <c r="AR28" s="256" t="str">
        <f t="shared" ca="1" si="37"/>
        <v/>
      </c>
      <c r="AS28" s="256" t="str">
        <f t="shared" ca="1" si="37"/>
        <v/>
      </c>
      <c r="AT28" s="256" t="str">
        <f t="shared" ca="1" si="37"/>
        <v/>
      </c>
      <c r="AU28" s="256" t="str">
        <f t="shared" ca="1" si="37"/>
        <v/>
      </c>
      <c r="AV28" s="256" t="str">
        <f t="shared" ca="1" si="37"/>
        <v/>
      </c>
      <c r="AW28" s="256" t="str">
        <f t="shared" ca="1" si="37"/>
        <v/>
      </c>
      <c r="AX28" s="256" t="str">
        <f t="shared" ca="1" si="37"/>
        <v/>
      </c>
      <c r="AY28" s="256" t="str">
        <f t="shared" ca="1" si="37"/>
        <v/>
      </c>
      <c r="AZ28" s="256" t="str">
        <f t="shared" ca="1" si="37"/>
        <v/>
      </c>
      <c r="BA28" s="256" t="str">
        <f t="shared" ca="1" si="37"/>
        <v/>
      </c>
      <c r="BB28" s="256" t="str">
        <f t="shared" ca="1" si="37"/>
        <v/>
      </c>
      <c r="BC28" s="256" t="str">
        <f t="shared" ca="1" si="37"/>
        <v/>
      </c>
      <c r="BD28" s="256" t="str">
        <f t="shared" ca="1" si="37"/>
        <v/>
      </c>
      <c r="BE28" s="257" t="str">
        <f t="shared" ca="1" si="37"/>
        <v/>
      </c>
    </row>
    <row r="29" spans="1:58" ht="18" hidden="1" customHeight="1">
      <c r="A29" s="755" t="s">
        <v>200</v>
      </c>
      <c r="B29" s="511"/>
      <c r="C29" s="613"/>
      <c r="D29" s="305"/>
      <c r="E29" s="301"/>
      <c r="F29" s="301"/>
      <c r="G29" s="231"/>
      <c r="H29" s="313"/>
      <c r="I29" s="305"/>
      <c r="J29" s="301"/>
      <c r="K29" s="301"/>
      <c r="L29" s="301"/>
      <c r="M29" s="298"/>
      <c r="N29" s="305"/>
      <c r="O29" s="301"/>
      <c r="P29" s="301"/>
      <c r="Q29" s="301"/>
      <c r="R29" s="231"/>
      <c r="S29" s="255" t="str">
        <f t="shared" ref="S29:BE29" ca="1" si="38">IF($I$32="しない",IF(IFERROR(S148,"")="","",S148),IF(IFERROR(S144,"")="","",S144))</f>
        <v/>
      </c>
      <c r="T29" s="256" t="str">
        <f t="shared" ca="1" si="38"/>
        <v/>
      </c>
      <c r="U29" s="256" t="str">
        <f t="shared" ca="1" si="38"/>
        <v/>
      </c>
      <c r="V29" s="256" t="str">
        <f t="shared" ca="1" si="38"/>
        <v/>
      </c>
      <c r="W29" s="256" t="str">
        <f t="shared" ca="1" si="38"/>
        <v/>
      </c>
      <c r="X29" s="256" t="str">
        <f t="shared" ca="1" si="38"/>
        <v/>
      </c>
      <c r="Y29" s="256" t="str">
        <f t="shared" ca="1" si="38"/>
        <v/>
      </c>
      <c r="Z29" s="256" t="str">
        <f t="shared" ca="1" si="38"/>
        <v/>
      </c>
      <c r="AA29" s="256" t="str">
        <f t="shared" ca="1" si="38"/>
        <v/>
      </c>
      <c r="AB29" s="256" t="str">
        <f t="shared" ca="1" si="38"/>
        <v/>
      </c>
      <c r="AC29" s="256" t="str">
        <f t="shared" ca="1" si="38"/>
        <v/>
      </c>
      <c r="AD29" s="256" t="str">
        <f t="shared" ca="1" si="38"/>
        <v/>
      </c>
      <c r="AE29" s="256" t="str">
        <f t="shared" ca="1" si="38"/>
        <v/>
      </c>
      <c r="AF29" s="256" t="str">
        <f t="shared" ca="1" si="38"/>
        <v/>
      </c>
      <c r="AG29" s="256" t="str">
        <f t="shared" ca="1" si="38"/>
        <v/>
      </c>
      <c r="AH29" s="256" t="str">
        <f t="shared" ca="1" si="38"/>
        <v/>
      </c>
      <c r="AI29" s="256" t="str">
        <f t="shared" ca="1" si="38"/>
        <v/>
      </c>
      <c r="AJ29" s="256" t="str">
        <f t="shared" ca="1" si="38"/>
        <v/>
      </c>
      <c r="AK29" s="256" t="str">
        <f t="shared" ca="1" si="38"/>
        <v/>
      </c>
      <c r="AL29" s="256" t="str">
        <f t="shared" ca="1" si="38"/>
        <v/>
      </c>
      <c r="AM29" s="256" t="str">
        <f t="shared" ca="1" si="38"/>
        <v/>
      </c>
      <c r="AN29" s="256" t="str">
        <f t="shared" ca="1" si="38"/>
        <v/>
      </c>
      <c r="AO29" s="256" t="str">
        <f t="shared" ca="1" si="38"/>
        <v/>
      </c>
      <c r="AP29" s="256" t="str">
        <f t="shared" ca="1" si="38"/>
        <v/>
      </c>
      <c r="AQ29" s="256" t="str">
        <f t="shared" ca="1" si="38"/>
        <v/>
      </c>
      <c r="AR29" s="256" t="str">
        <f t="shared" ca="1" si="38"/>
        <v/>
      </c>
      <c r="AS29" s="256" t="str">
        <f t="shared" ca="1" si="38"/>
        <v/>
      </c>
      <c r="AT29" s="256" t="str">
        <f t="shared" ca="1" si="38"/>
        <v/>
      </c>
      <c r="AU29" s="256" t="str">
        <f t="shared" ca="1" si="38"/>
        <v/>
      </c>
      <c r="AV29" s="256" t="str">
        <f t="shared" ca="1" si="38"/>
        <v/>
      </c>
      <c r="AW29" s="256" t="str">
        <f t="shared" ca="1" si="38"/>
        <v/>
      </c>
      <c r="AX29" s="256" t="str">
        <f t="shared" ca="1" si="38"/>
        <v/>
      </c>
      <c r="AY29" s="256" t="str">
        <f t="shared" ca="1" si="38"/>
        <v/>
      </c>
      <c r="AZ29" s="256" t="str">
        <f t="shared" ca="1" si="38"/>
        <v/>
      </c>
      <c r="BA29" s="256" t="str">
        <f t="shared" ca="1" si="38"/>
        <v/>
      </c>
      <c r="BB29" s="256" t="str">
        <f t="shared" ca="1" si="38"/>
        <v/>
      </c>
      <c r="BC29" s="256" t="str">
        <f t="shared" ca="1" si="38"/>
        <v/>
      </c>
      <c r="BD29" s="256" t="str">
        <f t="shared" ca="1" si="38"/>
        <v/>
      </c>
      <c r="BE29" s="257" t="str">
        <f t="shared" ca="1" si="38"/>
        <v/>
      </c>
      <c r="BF29" s="212"/>
    </row>
    <row r="30" spans="1:58" ht="18" hidden="1" customHeight="1" thickBot="1">
      <c r="A30" s="856" t="s">
        <v>201</v>
      </c>
      <c r="B30" s="857"/>
      <c r="C30" s="858"/>
      <c r="D30" s="312"/>
      <c r="E30" s="232"/>
      <c r="F30" s="232"/>
      <c r="G30" s="131"/>
      <c r="H30" s="311"/>
      <c r="I30" s="305"/>
      <c r="J30" s="301"/>
      <c r="K30" s="301"/>
      <c r="L30" s="301"/>
      <c r="M30" s="298"/>
      <c r="N30" s="312"/>
      <c r="O30" s="232"/>
      <c r="P30" s="232"/>
      <c r="Q30" s="232"/>
      <c r="R30" s="131"/>
      <c r="S30" s="258" t="str">
        <f t="shared" ref="S30:BE30" ca="1" si="39">IF($I$32="しない",IF(IFERROR(S149,"")="","",S149),IF(IFERROR(S145,"")="","",S145))</f>
        <v/>
      </c>
      <c r="T30" s="259" t="str">
        <f t="shared" ca="1" si="39"/>
        <v/>
      </c>
      <c r="U30" s="259" t="str">
        <f t="shared" ca="1" si="39"/>
        <v/>
      </c>
      <c r="V30" s="259" t="str">
        <f t="shared" ca="1" si="39"/>
        <v/>
      </c>
      <c r="W30" s="259" t="str">
        <f t="shared" ca="1" si="39"/>
        <v/>
      </c>
      <c r="X30" s="259" t="str">
        <f t="shared" ca="1" si="39"/>
        <v/>
      </c>
      <c r="Y30" s="259" t="str">
        <f t="shared" ca="1" si="39"/>
        <v/>
      </c>
      <c r="Z30" s="259" t="str">
        <f t="shared" ca="1" si="39"/>
        <v/>
      </c>
      <c r="AA30" s="259" t="str">
        <f t="shared" ca="1" si="39"/>
        <v/>
      </c>
      <c r="AB30" s="259" t="str">
        <f t="shared" ca="1" si="39"/>
        <v/>
      </c>
      <c r="AC30" s="259" t="str">
        <f t="shared" ca="1" si="39"/>
        <v/>
      </c>
      <c r="AD30" s="259" t="str">
        <f t="shared" ca="1" si="39"/>
        <v/>
      </c>
      <c r="AE30" s="259" t="str">
        <f t="shared" ca="1" si="39"/>
        <v/>
      </c>
      <c r="AF30" s="259" t="str">
        <f t="shared" ca="1" si="39"/>
        <v/>
      </c>
      <c r="AG30" s="259" t="str">
        <f t="shared" ca="1" si="39"/>
        <v/>
      </c>
      <c r="AH30" s="259" t="str">
        <f t="shared" ca="1" si="39"/>
        <v/>
      </c>
      <c r="AI30" s="259" t="str">
        <f t="shared" ca="1" si="39"/>
        <v/>
      </c>
      <c r="AJ30" s="259" t="str">
        <f t="shared" ca="1" si="39"/>
        <v/>
      </c>
      <c r="AK30" s="259" t="str">
        <f t="shared" ca="1" si="39"/>
        <v/>
      </c>
      <c r="AL30" s="259" t="str">
        <f t="shared" ca="1" si="39"/>
        <v/>
      </c>
      <c r="AM30" s="259" t="str">
        <f t="shared" ca="1" si="39"/>
        <v/>
      </c>
      <c r="AN30" s="259" t="str">
        <f t="shared" ca="1" si="39"/>
        <v/>
      </c>
      <c r="AO30" s="259" t="str">
        <f t="shared" ca="1" si="39"/>
        <v/>
      </c>
      <c r="AP30" s="259" t="str">
        <f t="shared" ca="1" si="39"/>
        <v/>
      </c>
      <c r="AQ30" s="259" t="str">
        <f t="shared" ca="1" si="39"/>
        <v/>
      </c>
      <c r="AR30" s="259" t="str">
        <f t="shared" ca="1" si="39"/>
        <v/>
      </c>
      <c r="AS30" s="259" t="str">
        <f t="shared" ca="1" si="39"/>
        <v/>
      </c>
      <c r="AT30" s="259" t="str">
        <f t="shared" ca="1" si="39"/>
        <v/>
      </c>
      <c r="AU30" s="259" t="str">
        <f t="shared" ca="1" si="39"/>
        <v/>
      </c>
      <c r="AV30" s="259" t="str">
        <f t="shared" ca="1" si="39"/>
        <v/>
      </c>
      <c r="AW30" s="259" t="str">
        <f t="shared" ca="1" si="39"/>
        <v/>
      </c>
      <c r="AX30" s="259" t="str">
        <f t="shared" ca="1" si="39"/>
        <v/>
      </c>
      <c r="AY30" s="259" t="str">
        <f t="shared" ca="1" si="39"/>
        <v/>
      </c>
      <c r="AZ30" s="259" t="str">
        <f t="shared" ca="1" si="39"/>
        <v/>
      </c>
      <c r="BA30" s="259" t="str">
        <f t="shared" ca="1" si="39"/>
        <v/>
      </c>
      <c r="BB30" s="259" t="str">
        <f t="shared" ca="1" si="39"/>
        <v/>
      </c>
      <c r="BC30" s="259" t="str">
        <f t="shared" ca="1" si="39"/>
        <v/>
      </c>
      <c r="BD30" s="259" t="str">
        <f t="shared" ca="1" si="39"/>
        <v/>
      </c>
      <c r="BE30" s="260" t="str">
        <f t="shared" ca="1" si="39"/>
        <v/>
      </c>
    </row>
    <row r="31" spans="1:58" ht="18" hidden="1" customHeight="1" thickBot="1">
      <c r="A31" s="608" t="s">
        <v>190</v>
      </c>
      <c r="B31" s="609"/>
      <c r="C31" s="609"/>
      <c r="D31" s="609"/>
      <c r="E31" s="609"/>
      <c r="F31" s="609"/>
      <c r="G31" s="609"/>
      <c r="H31" s="859"/>
      <c r="I31" s="872">
        <v>1</v>
      </c>
      <c r="J31" s="872"/>
      <c r="K31" s="872"/>
      <c r="L31" s="872"/>
      <c r="M31" s="247" t="s">
        <v>191</v>
      </c>
      <c r="N31" s="834" t="s">
        <v>208</v>
      </c>
      <c r="O31" s="835"/>
      <c r="P31" s="835"/>
      <c r="Q31" s="835"/>
      <c r="R31" s="835"/>
      <c r="S31" s="873" t="str">
        <f>IF(L2="","",#REF!)</f>
        <v/>
      </c>
      <c r="T31" s="873"/>
      <c r="U31" s="873"/>
      <c r="V31" s="87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874"/>
      <c r="X31" s="874"/>
      <c r="Y31" s="874"/>
      <c r="Z31" s="874"/>
      <c r="AA31" s="875"/>
      <c r="AB31" s="834" t="s">
        <v>209</v>
      </c>
      <c r="AC31" s="835"/>
      <c r="AD31" s="835"/>
      <c r="AE31" s="835"/>
      <c r="AF31" s="835"/>
      <c r="AG31" s="880" t="str">
        <f>IF(L2="","",#REF!)</f>
        <v/>
      </c>
      <c r="AH31" s="880"/>
      <c r="AI31" s="880"/>
      <c r="AJ31" s="87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874"/>
      <c r="AL31" s="874"/>
      <c r="AM31" s="874"/>
      <c r="AN31" s="874"/>
      <c r="AO31" s="875"/>
      <c r="AP31" s="883" t="e">
        <f>"目標アルコール分（"&amp;#REF!&amp;"度）の時の予測日本酒度"</f>
        <v>#REF!</v>
      </c>
      <c r="AQ31" s="884"/>
      <c r="AR31" s="884"/>
      <c r="AS31" s="884"/>
      <c r="AT31" s="884"/>
      <c r="AU31" s="884"/>
      <c r="AV31" s="884"/>
      <c r="AW31" s="884"/>
      <c r="AX31" s="885" t="str">
        <f>IF(COUNTA(S15:BE15)=0,"",IF(H153=0,"",H152+(#REF!-H153)/1.8*10))</f>
        <v/>
      </c>
      <c r="AY31" s="885"/>
      <c r="AZ31" s="885"/>
      <c r="BA31" s="860"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861"/>
      <c r="BC31" s="861"/>
      <c r="BD31" s="861"/>
      <c r="BE31" s="862"/>
    </row>
    <row r="32" spans="1:58" ht="18" hidden="1" customHeight="1" thickBot="1">
      <c r="A32" s="866" t="s">
        <v>202</v>
      </c>
      <c r="B32" s="867"/>
      <c r="C32" s="867"/>
      <c r="D32" s="867"/>
      <c r="E32" s="867"/>
      <c r="F32" s="867"/>
      <c r="G32" s="867"/>
      <c r="H32" s="868"/>
      <c r="I32" s="869" t="s">
        <v>264</v>
      </c>
      <c r="J32" s="869"/>
      <c r="K32" s="869"/>
      <c r="L32" s="869"/>
      <c r="M32" s="869"/>
      <c r="N32" s="870" t="s">
        <v>207</v>
      </c>
      <c r="O32" s="622"/>
      <c r="P32" s="622"/>
      <c r="Q32" s="622"/>
      <c r="R32" s="622"/>
      <c r="S32" s="871" t="str">
        <f>IF(F156="","",IF(COUNTA(S14:BE14)=0,"",F156))</f>
        <v/>
      </c>
      <c r="T32" s="871"/>
      <c r="U32" s="871"/>
      <c r="V32" s="876"/>
      <c r="W32" s="876"/>
      <c r="X32" s="876"/>
      <c r="Y32" s="876"/>
      <c r="Z32" s="876"/>
      <c r="AA32" s="877"/>
      <c r="AB32" s="870" t="s">
        <v>210</v>
      </c>
      <c r="AC32" s="622"/>
      <c r="AD32" s="622"/>
      <c r="AE32" s="622"/>
      <c r="AF32" s="622"/>
      <c r="AG32" s="871" t="str">
        <f>IF(F159="","",IF(COUNTA(S14:BE14)=0,"",F159))</f>
        <v/>
      </c>
      <c r="AH32" s="871"/>
      <c r="AI32" s="871"/>
      <c r="AJ32" s="876"/>
      <c r="AK32" s="876"/>
      <c r="AL32" s="876"/>
      <c r="AM32" s="876"/>
      <c r="AN32" s="876"/>
      <c r="AO32" s="877"/>
      <c r="AP32" s="299"/>
      <c r="AQ32" s="179"/>
      <c r="AR32" s="179"/>
      <c r="AS32" s="179"/>
      <c r="AT32" s="179"/>
      <c r="AU32" s="179"/>
      <c r="AV32" s="179"/>
      <c r="AW32" s="179"/>
      <c r="AX32" s="179"/>
      <c r="AY32" s="179"/>
      <c r="AZ32" s="179"/>
      <c r="BA32" s="863"/>
      <c r="BB32" s="864"/>
      <c r="BC32" s="864"/>
      <c r="BD32" s="864"/>
      <c r="BE32" s="865"/>
    </row>
    <row r="33" spans="1:58" ht="18" hidden="1" customHeight="1" thickBot="1">
      <c r="A33" s="866" t="s">
        <v>263</v>
      </c>
      <c r="B33" s="867"/>
      <c r="C33" s="867"/>
      <c r="D33" s="867"/>
      <c r="E33" s="867"/>
      <c r="F33" s="867"/>
      <c r="G33" s="867"/>
      <c r="H33" s="868"/>
      <c r="I33" s="1022" t="s">
        <v>270</v>
      </c>
      <c r="J33" s="869"/>
      <c r="K33" s="869"/>
      <c r="L33" s="869"/>
      <c r="M33" s="1023"/>
      <c r="N33" s="1014" t="s">
        <v>192</v>
      </c>
      <c r="O33" s="1015"/>
      <c r="P33" s="1015"/>
      <c r="Q33" s="1015"/>
      <c r="R33" s="1015"/>
      <c r="S33" s="580" t="str">
        <f>IF(S32="","",IF(F157="","",F157&amp;"日"))</f>
        <v/>
      </c>
      <c r="T33" s="580"/>
      <c r="U33" s="580"/>
      <c r="V33" s="1024"/>
      <c r="W33" s="1024"/>
      <c r="X33" s="1024"/>
      <c r="Y33" s="1024"/>
      <c r="Z33" s="1024"/>
      <c r="AA33" s="1025"/>
      <c r="AB33" s="1014" t="s">
        <v>151</v>
      </c>
      <c r="AC33" s="1015"/>
      <c r="AD33" s="1015"/>
      <c r="AE33" s="1015"/>
      <c r="AF33" s="1015"/>
      <c r="AG33" s="580" t="str">
        <f>IF(AG32="","",IF(F160="","",F160&amp;"日"))</f>
        <v/>
      </c>
      <c r="AH33" s="580"/>
      <c r="AI33" s="580"/>
      <c r="AJ33" s="1024"/>
      <c r="AK33" s="1024"/>
      <c r="AL33" s="1024"/>
      <c r="AM33" s="1024"/>
      <c r="AN33" s="1024"/>
      <c r="AO33" s="1025"/>
      <c r="AP33" s="1016" t="e">
        <f>"目標日本酒度（"&amp;IF(#REF!&lt;0,#REF!,IF(#REF!&gt;0,"+"&amp;#REF!,"±"&amp;#REF!))&amp;"）の時の予測アルコール分（度）"</f>
        <v>#REF!</v>
      </c>
      <c r="AQ33" s="1017"/>
      <c r="AR33" s="1017"/>
      <c r="AS33" s="1017"/>
      <c r="AT33" s="1017"/>
      <c r="AU33" s="1017"/>
      <c r="AV33" s="1017"/>
      <c r="AW33" s="1017"/>
      <c r="AX33" s="1018" t="str">
        <f>IF(COUNTA(S15:BE15)=0,"",IF(AX31="","",ROUND((#REF!-H152)/10*1.8+H153,1)&amp;"度"))</f>
        <v/>
      </c>
      <c r="AY33" s="1018"/>
      <c r="AZ33" s="1018"/>
      <c r="BA33" s="1019"/>
      <c r="BB33" s="1020"/>
      <c r="BC33" s="1020"/>
      <c r="BD33" s="1020"/>
      <c r="BE33" s="1021"/>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834" t="s">
        <v>42</v>
      </c>
      <c r="B35" s="835"/>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49999999999999" customHeight="1" thickBot="1">
      <c r="A36" s="180"/>
      <c r="B36" s="318" t="s">
        <v>43</v>
      </c>
      <c r="C36" s="317" t="s">
        <v>147</v>
      </c>
      <c r="D36" s="836"/>
      <c r="E36" s="727"/>
      <c r="F36" s="727"/>
      <c r="G36" s="728"/>
      <c r="H36" s="319"/>
      <c r="I36" s="836"/>
      <c r="J36" s="727"/>
      <c r="K36" s="727"/>
      <c r="L36" s="727"/>
      <c r="M36" s="728"/>
      <c r="N36" s="836"/>
      <c r="O36" s="727"/>
      <c r="P36" s="727"/>
      <c r="Q36" s="727"/>
      <c r="R36" s="728"/>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49999999999999" customHeight="1">
      <c r="A37" s="834" t="s">
        <v>45</v>
      </c>
      <c r="B37" s="835"/>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49999999999999" customHeight="1">
      <c r="A38" s="846"/>
      <c r="B38" s="848"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49999999999999" customHeight="1" thickBot="1">
      <c r="A39" s="847"/>
      <c r="B39" s="849"/>
      <c r="C39" s="317" t="s">
        <v>147</v>
      </c>
      <c r="D39" s="850"/>
      <c r="E39" s="851"/>
      <c r="F39" s="851"/>
      <c r="G39" s="852"/>
      <c r="H39" s="319"/>
      <c r="I39" s="850"/>
      <c r="J39" s="851"/>
      <c r="K39" s="851"/>
      <c r="L39" s="851"/>
      <c r="M39" s="852"/>
      <c r="N39" s="850"/>
      <c r="O39" s="851"/>
      <c r="P39" s="851"/>
      <c r="Q39" s="851"/>
      <c r="R39" s="852"/>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49999999999999" customHeight="1">
      <c r="A40" s="834" t="s">
        <v>45</v>
      </c>
      <c r="B40" s="835"/>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49999999999999" customHeight="1">
      <c r="A41" s="846"/>
      <c r="B41" s="848"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49999999999999" customHeight="1" thickBot="1">
      <c r="A42" s="847"/>
      <c r="B42" s="849"/>
      <c r="C42" s="317" t="s">
        <v>147</v>
      </c>
      <c r="D42" s="850"/>
      <c r="E42" s="851"/>
      <c r="F42" s="851"/>
      <c r="G42" s="852"/>
      <c r="H42" s="319"/>
      <c r="I42" s="850"/>
      <c r="J42" s="851"/>
      <c r="K42" s="851"/>
      <c r="L42" s="851"/>
      <c r="M42" s="852"/>
      <c r="N42" s="850"/>
      <c r="O42" s="851"/>
      <c r="P42" s="851"/>
      <c r="Q42" s="851"/>
      <c r="R42" s="852"/>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49999999999999" customHeight="1" thickBot="1">
      <c r="A43" s="830" t="s">
        <v>148</v>
      </c>
      <c r="B43" s="583"/>
      <c r="C43" s="717"/>
      <c r="D43" s="831" t="str">
        <f>IF(SUM(D36,D39,D42)=0,"",IF(SUM(D71:I71)=0,"",ROUND(SUM(D36,D39,D42)/SUM(D71:I71),3)))</f>
        <v/>
      </c>
      <c r="E43" s="832"/>
      <c r="F43" s="832"/>
      <c r="G43" s="833"/>
      <c r="H43" s="188"/>
      <c r="I43" s="831" t="str">
        <f>IF(SUM(I36,I39,I42)=0,"",IF(SUM(D71:L71)=0,"",ROUND(SUM(I36,I39,I42)/SUM(D71:L71),3)))</f>
        <v/>
      </c>
      <c r="J43" s="832"/>
      <c r="K43" s="832"/>
      <c r="L43" s="832"/>
      <c r="M43" s="833"/>
      <c r="N43" s="831" t="str">
        <f>IF(N36="","",IF(SUM(D71:O71)=0,"",ROUND(SUM(N36,N39,N42)/SUM(D71:O71),3)))</f>
        <v/>
      </c>
      <c r="O43" s="832"/>
      <c r="P43" s="832"/>
      <c r="Q43" s="832"/>
      <c r="R43" s="833"/>
      <c r="S43" s="808" t="s">
        <v>220</v>
      </c>
      <c r="T43" s="809"/>
      <c r="U43" s="809"/>
      <c r="V43" s="809"/>
      <c r="W43" s="810" t="str">
        <f>IF(D71="","",IF(Y71="","",ROUND(D71/Y71,3)))</f>
        <v/>
      </c>
      <c r="X43" s="810"/>
      <c r="Y43" s="811"/>
      <c r="Z43" s="808" t="s">
        <v>4</v>
      </c>
      <c r="AA43" s="809"/>
      <c r="AB43" s="809"/>
      <c r="AC43" s="809"/>
      <c r="AD43" s="812" t="str">
        <f>IF(IFERROR(Q189,"")="","",Q189)</f>
        <v/>
      </c>
      <c r="AE43" s="812"/>
      <c r="AF43" s="812"/>
      <c r="AG43" s="813" t="str">
        <f>IF(IFERROR(R189,"")="","",R189)</f>
        <v/>
      </c>
      <c r="AH43" s="814"/>
      <c r="AI43" s="814"/>
      <c r="AJ43" s="814"/>
      <c r="AK43" s="813" t="str">
        <f>IF(IFERROR(T189,"")="","",T189)</f>
        <v/>
      </c>
      <c r="AL43" s="814"/>
      <c r="AM43" s="814"/>
      <c r="AN43" s="815"/>
      <c r="AO43" s="808" t="s">
        <v>140</v>
      </c>
      <c r="AP43" s="809"/>
      <c r="AQ43" s="809"/>
      <c r="AR43" s="809"/>
      <c r="AS43" s="812" t="str">
        <f>IF(IFERROR(AA189,"")="","",AA189)</f>
        <v/>
      </c>
      <c r="AT43" s="812"/>
      <c r="AU43" s="812"/>
      <c r="AV43" s="813" t="str">
        <f>IF(IFERROR(AB189,"")="","",AB189)</f>
        <v/>
      </c>
      <c r="AW43" s="814"/>
      <c r="AX43" s="814"/>
      <c r="AY43" s="815"/>
      <c r="BD43" s="53"/>
    </row>
    <row r="44" spans="1:58" s="52" customFormat="1" ht="20.149999999999999" customHeight="1" thickBot="1">
      <c r="A44" s="767" t="s">
        <v>229</v>
      </c>
      <c r="B44" s="562"/>
      <c r="C44" s="826"/>
      <c r="D44" s="827" t="str">
        <f>IF(SUM(D74:I74)=0,"",IF(SUM(D71:I71)=0,"",ROUND(SUM(D74:I74)/SUM(D71:I71),3)))</f>
        <v/>
      </c>
      <c r="E44" s="828"/>
      <c r="F44" s="828"/>
      <c r="G44" s="829"/>
      <c r="H44" s="235"/>
      <c r="I44" s="827" t="str">
        <f>IF(SUM(D74:L74)=0,"",IF(SUM(D71:L71)=0,"",ROUND(SUM(D74:L74)/SUM(D71:L71),3)))</f>
        <v/>
      </c>
      <c r="J44" s="828"/>
      <c r="K44" s="828"/>
      <c r="L44" s="828"/>
      <c r="M44" s="829"/>
      <c r="N44" s="827" t="str">
        <f>IF(SUM(D74:O74)=0,"",IF(SUM(D71:O71)=0,"",ROUND(SUM(D74:O74)/SUM(D71:O71),3)))</f>
        <v/>
      </c>
      <c r="O44" s="828"/>
      <c r="P44" s="828"/>
      <c r="Q44" s="828"/>
      <c r="R44" s="829"/>
      <c r="S44" s="808" t="s">
        <v>221</v>
      </c>
      <c r="T44" s="809"/>
      <c r="U44" s="809"/>
      <c r="V44" s="809"/>
      <c r="W44" s="810" t="str">
        <f>IF(Y73="","",Y73/Y71)</f>
        <v/>
      </c>
      <c r="X44" s="810"/>
      <c r="Y44" s="811"/>
      <c r="Z44" s="808" t="s">
        <v>139</v>
      </c>
      <c r="AA44" s="809"/>
      <c r="AB44" s="809"/>
      <c r="AC44" s="809"/>
      <c r="AD44" s="812" t="str">
        <f>IF(IFERROR(Q190,"")="","",Q190)</f>
        <v/>
      </c>
      <c r="AE44" s="812"/>
      <c r="AF44" s="812"/>
      <c r="AG44" s="813" t="str">
        <f>IF(IFERROR(R190,"")="","",R190)</f>
        <v/>
      </c>
      <c r="AH44" s="814"/>
      <c r="AI44" s="814"/>
      <c r="AJ44" s="814"/>
      <c r="AK44" s="813" t="str">
        <f>IF(IFERROR(T190,"")="","",T190)</f>
        <v/>
      </c>
      <c r="AL44" s="814"/>
      <c r="AM44" s="814"/>
      <c r="AN44" s="815"/>
      <c r="AO44" s="808" t="s">
        <v>141</v>
      </c>
      <c r="AP44" s="809"/>
      <c r="AQ44" s="809"/>
      <c r="AR44" s="809"/>
      <c r="AS44" s="812" t="str">
        <f>IF(IFERROR(AA190,"")="","",AA190)</f>
        <v/>
      </c>
      <c r="AT44" s="812"/>
      <c r="AU44" s="812"/>
      <c r="AV44" s="813" t="str">
        <f>IF(IFERROR(AB190,"")="","",AB190)</f>
        <v/>
      </c>
      <c r="AW44" s="814"/>
      <c r="AX44" s="814"/>
      <c r="AY44" s="815"/>
      <c r="BD44" s="53"/>
    </row>
    <row r="45" spans="1:58" s="52" customFormat="1" ht="20.25" customHeight="1" thickBot="1">
      <c r="B45" s="53"/>
      <c r="C45" s="53"/>
      <c r="D45" s="56"/>
      <c r="E45" s="56"/>
      <c r="F45" s="56"/>
      <c r="G45" s="56"/>
      <c r="H45" s="53"/>
      <c r="I45" s="56"/>
      <c r="J45" s="56"/>
      <c r="K45" s="56"/>
      <c r="L45" s="56"/>
      <c r="M45" s="56"/>
      <c r="N45" s="56"/>
      <c r="O45" s="56"/>
      <c r="P45" s="56"/>
      <c r="Q45" s="56"/>
      <c r="R45" s="56"/>
      <c r="S45" s="808" t="s">
        <v>230</v>
      </c>
      <c r="T45" s="809"/>
      <c r="U45" s="809"/>
      <c r="V45" s="809"/>
      <c r="W45" s="810" t="str">
        <f>IF(SUM(D71:O71)=0,"",IF(SUM(D74:O74)+S74=0,"",ROUND((SUM(D74:O74)+S74)/SUM(D71:O71),3)))</f>
        <v/>
      </c>
      <c r="X45" s="810"/>
      <c r="Y45" s="811"/>
      <c r="Z45" s="808" t="s">
        <v>113</v>
      </c>
      <c r="AA45" s="809"/>
      <c r="AB45" s="809"/>
      <c r="AC45" s="809"/>
      <c r="AD45" s="812" t="str">
        <f>IF(IFERROR(Q191,"")="","",Q191)</f>
        <v/>
      </c>
      <c r="AE45" s="812"/>
      <c r="AF45" s="812"/>
      <c r="AG45" s="813" t="str">
        <f>IF(IFERROR(R191,"")="","",R191)</f>
        <v/>
      </c>
      <c r="AH45" s="814"/>
      <c r="AI45" s="814"/>
      <c r="AJ45" s="814"/>
      <c r="AK45" s="813" t="str">
        <f>IF(IFERROR(T191,"")="","",T191)</f>
        <v/>
      </c>
      <c r="AL45" s="814"/>
      <c r="AM45" s="814"/>
      <c r="AN45" s="815"/>
      <c r="AO45" s="816" t="s">
        <v>236</v>
      </c>
      <c r="AP45" s="817"/>
      <c r="AQ45" s="817"/>
      <c r="AR45" s="8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632" t="s">
        <v>63</v>
      </c>
      <c r="B47" s="633"/>
      <c r="C47" s="634"/>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638"/>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40"/>
    </row>
    <row r="49" spans="1:57" ht="20.25" customHeight="1">
      <c r="A49" s="641"/>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3"/>
    </row>
    <row r="50" spans="1:57" ht="20.25" customHeight="1">
      <c r="A50" s="641"/>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3"/>
    </row>
    <row r="51" spans="1:57" ht="20.25" customHeight="1">
      <c r="A51" s="641"/>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c r="AO51" s="642"/>
      <c r="AP51" s="642"/>
      <c r="AQ51" s="642"/>
      <c r="AR51" s="642"/>
      <c r="AS51" s="642"/>
      <c r="AT51" s="642"/>
      <c r="AU51" s="642"/>
      <c r="AV51" s="642"/>
      <c r="AW51" s="642"/>
      <c r="AX51" s="642"/>
      <c r="AY51" s="642"/>
      <c r="AZ51" s="642"/>
      <c r="BA51" s="642"/>
      <c r="BB51" s="642"/>
      <c r="BC51" s="642"/>
      <c r="BD51" s="642"/>
      <c r="BE51" s="643"/>
    </row>
    <row r="52" spans="1:57" ht="20.25" customHeight="1">
      <c r="A52" s="641"/>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3"/>
    </row>
    <row r="53" spans="1:57" ht="7.25" customHeight="1">
      <c r="A53" s="641"/>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2"/>
      <c r="BB53" s="642"/>
      <c r="BC53" s="642"/>
      <c r="BD53" s="642"/>
      <c r="BE53" s="643"/>
    </row>
    <row r="54" spans="1:57" ht="7.25" customHeight="1">
      <c r="A54" s="641"/>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642"/>
      <c r="AQ54" s="642"/>
      <c r="AR54" s="642"/>
      <c r="AS54" s="642"/>
      <c r="AT54" s="642"/>
      <c r="AU54" s="642"/>
      <c r="AV54" s="642"/>
      <c r="AW54" s="642"/>
      <c r="AX54" s="642"/>
      <c r="AY54" s="642"/>
      <c r="AZ54" s="642"/>
      <c r="BA54" s="642"/>
      <c r="BB54" s="642"/>
      <c r="BC54" s="642"/>
      <c r="BD54" s="642"/>
      <c r="BE54" s="643"/>
    </row>
    <row r="55" spans="1:57" ht="7.25" customHeight="1">
      <c r="A55" s="641"/>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3"/>
    </row>
    <row r="56" spans="1:57" ht="7.25" customHeight="1">
      <c r="A56" s="641"/>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642"/>
      <c r="AQ56" s="642"/>
      <c r="AR56" s="642"/>
      <c r="AS56" s="642"/>
      <c r="AT56" s="642"/>
      <c r="AU56" s="642"/>
      <c r="AV56" s="642"/>
      <c r="AW56" s="642"/>
      <c r="AX56" s="642"/>
      <c r="AY56" s="642"/>
      <c r="AZ56" s="642"/>
      <c r="BA56" s="642"/>
      <c r="BB56" s="642"/>
      <c r="BC56" s="642"/>
      <c r="BD56" s="642"/>
      <c r="BE56" s="643"/>
    </row>
    <row r="57" spans="1:57" ht="20.25" customHeight="1">
      <c r="A57" s="641"/>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c r="AO57" s="642"/>
      <c r="AP57" s="642"/>
      <c r="AQ57" s="642"/>
      <c r="AR57" s="642"/>
      <c r="AS57" s="642"/>
      <c r="AT57" s="642"/>
      <c r="AU57" s="642"/>
      <c r="AV57" s="642"/>
      <c r="AW57" s="642"/>
      <c r="AX57" s="642"/>
      <c r="AY57" s="642"/>
      <c r="AZ57" s="642"/>
      <c r="BA57" s="642"/>
      <c r="BB57" s="642"/>
      <c r="BC57" s="642"/>
      <c r="BD57" s="642"/>
      <c r="BE57" s="643"/>
    </row>
    <row r="58" spans="1:57" ht="20.25" customHeight="1">
      <c r="A58" s="641"/>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42"/>
      <c r="AP58" s="642"/>
      <c r="AQ58" s="642"/>
      <c r="AR58" s="642"/>
      <c r="AS58" s="642"/>
      <c r="AT58" s="642"/>
      <c r="AU58" s="642"/>
      <c r="AV58" s="642"/>
      <c r="AW58" s="642"/>
      <c r="AX58" s="642"/>
      <c r="AY58" s="642"/>
      <c r="AZ58" s="642"/>
      <c r="BA58" s="642"/>
      <c r="BB58" s="642"/>
      <c r="BC58" s="642"/>
      <c r="BD58" s="642"/>
      <c r="BE58" s="643"/>
    </row>
    <row r="59" spans="1:57" ht="20.25" customHeight="1">
      <c r="A59" s="641"/>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2"/>
      <c r="BC59" s="642"/>
      <c r="BD59" s="642"/>
      <c r="BE59" s="643"/>
    </row>
    <row r="60" spans="1:57" ht="20.25" customHeight="1">
      <c r="A60" s="641"/>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c r="AO60" s="642"/>
      <c r="AP60" s="642"/>
      <c r="AQ60" s="642"/>
      <c r="AR60" s="642"/>
      <c r="AS60" s="642"/>
      <c r="AT60" s="642"/>
      <c r="AU60" s="642"/>
      <c r="AV60" s="642"/>
      <c r="AW60" s="642"/>
      <c r="AX60" s="642"/>
      <c r="AY60" s="642"/>
      <c r="AZ60" s="642"/>
      <c r="BA60" s="642"/>
      <c r="BB60" s="642"/>
      <c r="BC60" s="642"/>
      <c r="BD60" s="642"/>
      <c r="BE60" s="643"/>
    </row>
    <row r="61" spans="1:57" ht="20.25" customHeight="1">
      <c r="A61" s="641"/>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642"/>
      <c r="AQ61" s="642"/>
      <c r="AR61" s="642"/>
      <c r="AS61" s="642"/>
      <c r="AT61" s="642"/>
      <c r="AU61" s="642"/>
      <c r="AV61" s="642"/>
      <c r="AW61" s="642"/>
      <c r="AX61" s="642"/>
      <c r="AY61" s="642"/>
      <c r="AZ61" s="642"/>
      <c r="BA61" s="642"/>
      <c r="BB61" s="642"/>
      <c r="BC61" s="642"/>
      <c r="BD61" s="642"/>
      <c r="BE61" s="643"/>
    </row>
    <row r="62" spans="1:57" ht="20.25" customHeight="1">
      <c r="A62" s="641"/>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c r="AX62" s="642"/>
      <c r="AY62" s="642"/>
      <c r="AZ62" s="642"/>
      <c r="BA62" s="642"/>
      <c r="BB62" s="642"/>
      <c r="BC62" s="642"/>
      <c r="BD62" s="642"/>
      <c r="BE62" s="643"/>
    </row>
    <row r="63" spans="1:57" ht="20.25" customHeight="1">
      <c r="A63" s="641"/>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3"/>
    </row>
    <row r="64" spans="1:57" ht="20.25" customHeight="1" thickBot="1">
      <c r="A64" s="644"/>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5"/>
      <c r="AZ64" s="645"/>
      <c r="BA64" s="645"/>
      <c r="BB64" s="645"/>
      <c r="BC64" s="645"/>
      <c r="BD64" s="645"/>
      <c r="BE64" s="646"/>
    </row>
    <row r="65" spans="1:105" s="52" customFormat="1" ht="2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818" t="s">
        <v>10</v>
      </c>
      <c r="B67" s="819"/>
      <c r="C67" s="819"/>
      <c r="D67" s="820" t="str">
        <f ca="1">D2</f>
        <v>×号</v>
      </c>
      <c r="E67" s="821"/>
      <c r="F67" s="821"/>
      <c r="G67" s="821"/>
      <c r="H67" s="822"/>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823" t="s">
        <v>60</v>
      </c>
      <c r="B70" s="824"/>
      <c r="C70" s="824"/>
      <c r="D70" s="824" t="s">
        <v>46</v>
      </c>
      <c r="E70" s="824"/>
      <c r="F70" s="824"/>
      <c r="G70" s="824" t="s">
        <v>11</v>
      </c>
      <c r="H70" s="824"/>
      <c r="I70" s="824"/>
      <c r="J70" s="824" t="s">
        <v>13</v>
      </c>
      <c r="K70" s="824"/>
      <c r="L70" s="824"/>
      <c r="M70" s="824" t="s">
        <v>47</v>
      </c>
      <c r="N70" s="824"/>
      <c r="O70" s="824"/>
      <c r="P70" s="583" t="s">
        <v>48</v>
      </c>
      <c r="Q70" s="583"/>
      <c r="R70" s="583"/>
      <c r="S70" s="788" t="s">
        <v>51</v>
      </c>
      <c r="T70" s="788"/>
      <c r="U70" s="788"/>
      <c r="V70" s="788" t="s">
        <v>52</v>
      </c>
      <c r="W70" s="788"/>
      <c r="X70" s="788"/>
      <c r="Y70" s="788" t="s">
        <v>50</v>
      </c>
      <c r="Z70" s="788"/>
      <c r="AA70" s="789"/>
      <c r="AB70" s="208"/>
      <c r="AC70" s="790" t="s">
        <v>56</v>
      </c>
      <c r="AD70" s="790"/>
      <c r="AE70" s="790"/>
      <c r="AF70" s="790"/>
      <c r="AG70" s="791"/>
      <c r="AH70" s="792" t="s">
        <v>153</v>
      </c>
      <c r="AI70" s="793"/>
      <c r="AJ70" s="793"/>
      <c r="AK70" s="793"/>
      <c r="AM70" s="796" t="s">
        <v>46</v>
      </c>
      <c r="AN70" s="544" t="s">
        <v>64</v>
      </c>
      <c r="AO70" s="545"/>
      <c r="AP70" s="696"/>
      <c r="AQ70" s="658"/>
      <c r="AR70" s="658"/>
      <c r="AS70" s="825"/>
      <c r="AV70" s="747" t="s">
        <v>20</v>
      </c>
      <c r="AW70" s="544" t="s">
        <v>109</v>
      </c>
      <c r="AX70" s="545"/>
      <c r="AY70" s="696"/>
      <c r="AZ70" s="750"/>
      <c r="BA70" s="751"/>
      <c r="BB70" s="752"/>
    </row>
    <row r="71" spans="1:105" s="52" customFormat="1" ht="20.25" customHeight="1">
      <c r="A71" s="438" t="s">
        <v>150</v>
      </c>
      <c r="B71" s="439"/>
      <c r="C71" s="439"/>
      <c r="D71" s="787" t="str">
        <f>IF(D72+D73=0,"",D72+D73)</f>
        <v/>
      </c>
      <c r="E71" s="787"/>
      <c r="F71" s="787"/>
      <c r="G71" s="787" t="str">
        <f>IF(G72+G73=0,"",G72+G73)</f>
        <v/>
      </c>
      <c r="H71" s="787"/>
      <c r="I71" s="787"/>
      <c r="J71" s="787" t="str">
        <f>IF(J72+J73=0,"",J72+J73)</f>
        <v/>
      </c>
      <c r="K71" s="787"/>
      <c r="L71" s="787"/>
      <c r="M71" s="787" t="str">
        <f>IF(M72+M73=0,"",M72+M73)</f>
        <v/>
      </c>
      <c r="N71" s="787"/>
      <c r="O71" s="787"/>
      <c r="P71" s="787" t="str">
        <f>IF(P72+P73=0,"",P72+P73)</f>
        <v/>
      </c>
      <c r="Q71" s="787"/>
      <c r="R71" s="787"/>
      <c r="S71" s="722"/>
      <c r="T71" s="722"/>
      <c r="U71" s="722"/>
      <c r="V71" s="722"/>
      <c r="W71" s="722"/>
      <c r="X71" s="722"/>
      <c r="Y71" s="745" t="str">
        <f>IF(SUM(D71:X71)=0,"",SUM(D71:X71))</f>
        <v/>
      </c>
      <c r="Z71" s="745"/>
      <c r="AA71" s="746"/>
      <c r="AB71" s="208"/>
      <c r="AC71" s="803" t="s">
        <v>53</v>
      </c>
      <c r="AD71" s="804"/>
      <c r="AE71" s="805"/>
      <c r="AF71" s="806"/>
      <c r="AG71" s="807"/>
      <c r="AH71" s="794"/>
      <c r="AI71" s="795"/>
      <c r="AJ71" s="795"/>
      <c r="AK71" s="795"/>
      <c r="AM71" s="797"/>
      <c r="AN71" s="509" t="s">
        <v>65</v>
      </c>
      <c r="AO71" s="510"/>
      <c r="AP71" s="552"/>
      <c r="AQ71" s="541"/>
      <c r="AR71" s="541"/>
      <c r="AS71" s="550"/>
      <c r="AV71" s="748"/>
      <c r="AW71" s="483" t="s">
        <v>87</v>
      </c>
      <c r="AX71" s="484"/>
      <c r="AY71" s="485"/>
      <c r="AZ71" s="701"/>
      <c r="BA71" s="702"/>
      <c r="BB71" s="704"/>
    </row>
    <row r="72" spans="1:105" s="52" customFormat="1" ht="20.25" customHeight="1" thickBot="1">
      <c r="A72" s="438" t="s">
        <v>92</v>
      </c>
      <c r="B72" s="439"/>
      <c r="C72" s="439"/>
      <c r="D72" s="775"/>
      <c r="E72" s="775"/>
      <c r="F72" s="775"/>
      <c r="G72" s="775"/>
      <c r="H72" s="775"/>
      <c r="I72" s="775"/>
      <c r="J72" s="775"/>
      <c r="K72" s="775"/>
      <c r="L72" s="775"/>
      <c r="M72" s="775"/>
      <c r="N72" s="775"/>
      <c r="O72" s="775"/>
      <c r="P72" s="775"/>
      <c r="Q72" s="775"/>
      <c r="R72" s="775"/>
      <c r="S72" s="722"/>
      <c r="T72" s="722"/>
      <c r="U72" s="722"/>
      <c r="V72" s="722"/>
      <c r="W72" s="722"/>
      <c r="X72" s="722"/>
      <c r="Y72" s="745" t="str">
        <f>IF(SUM(D72:X72)=0,"",SUM(D72:X72))</f>
        <v/>
      </c>
      <c r="Z72" s="745"/>
      <c r="AA72" s="746"/>
      <c r="AB72" s="208"/>
      <c r="AC72" s="800" t="s">
        <v>54</v>
      </c>
      <c r="AD72" s="438"/>
      <c r="AE72" s="726"/>
      <c r="AF72" s="801"/>
      <c r="AG72" s="802"/>
      <c r="AH72" s="728"/>
      <c r="AI72" s="781"/>
      <c r="AJ72" s="781"/>
      <c r="AK72" s="781"/>
      <c r="AM72" s="797"/>
      <c r="AN72" s="509" t="s">
        <v>66</v>
      </c>
      <c r="AO72" s="510"/>
      <c r="AP72" s="552"/>
      <c r="AQ72" s="541"/>
      <c r="AR72" s="541"/>
      <c r="AS72" s="550"/>
      <c r="AV72" s="748"/>
      <c r="AW72" s="483" t="s">
        <v>250</v>
      </c>
      <c r="AX72" s="484"/>
      <c r="AY72" s="485"/>
      <c r="AZ72" s="701"/>
      <c r="BA72" s="702"/>
      <c r="BB72" s="704"/>
    </row>
    <row r="73" spans="1:105" s="52" customFormat="1" ht="20.25" customHeight="1" thickBot="1">
      <c r="A73" s="438" t="s">
        <v>49</v>
      </c>
      <c r="B73" s="439"/>
      <c r="C73" s="439"/>
      <c r="D73" s="775"/>
      <c r="E73" s="775"/>
      <c r="F73" s="775"/>
      <c r="G73" s="775"/>
      <c r="H73" s="775"/>
      <c r="I73" s="775"/>
      <c r="J73" s="775"/>
      <c r="K73" s="775"/>
      <c r="L73" s="775"/>
      <c r="M73" s="775"/>
      <c r="N73" s="775"/>
      <c r="O73" s="775"/>
      <c r="P73" s="775"/>
      <c r="Q73" s="775"/>
      <c r="R73" s="775"/>
      <c r="S73" s="722"/>
      <c r="T73" s="722"/>
      <c r="U73" s="722"/>
      <c r="V73" s="722"/>
      <c r="W73" s="722"/>
      <c r="X73" s="722"/>
      <c r="Y73" s="745" t="str">
        <f>IF(SUM(D73:X73)=0,"",SUM(D73:X73))</f>
        <v/>
      </c>
      <c r="Z73" s="745"/>
      <c r="AA73" s="746"/>
      <c r="AB73" s="54"/>
      <c r="AC73" s="776" t="s">
        <v>55</v>
      </c>
      <c r="AD73" s="777"/>
      <c r="AE73" s="778"/>
      <c r="AF73" s="779"/>
      <c r="AG73" s="780"/>
      <c r="AH73" s="782"/>
      <c r="AI73" s="783"/>
      <c r="AJ73" s="783"/>
      <c r="AK73" s="783"/>
      <c r="AM73" s="797"/>
      <c r="AN73" s="509" t="s">
        <v>67</v>
      </c>
      <c r="AO73" s="510"/>
      <c r="AP73" s="552"/>
      <c r="AQ73" s="541"/>
      <c r="AR73" s="541"/>
      <c r="AS73" s="550"/>
      <c r="AV73" s="748"/>
      <c r="AW73" s="483" t="s">
        <v>86</v>
      </c>
      <c r="AX73" s="484"/>
      <c r="AY73" s="485"/>
      <c r="AZ73" s="701"/>
      <c r="BA73" s="702"/>
      <c r="BB73" s="704"/>
    </row>
    <row r="74" spans="1:105" s="52" customFormat="1" ht="20.25" customHeight="1" thickBot="1">
      <c r="A74" s="438" t="s">
        <v>149</v>
      </c>
      <c r="B74" s="439"/>
      <c r="C74" s="439"/>
      <c r="D74" s="775"/>
      <c r="E74" s="775"/>
      <c r="F74" s="775"/>
      <c r="G74" s="775"/>
      <c r="H74" s="775"/>
      <c r="I74" s="775"/>
      <c r="J74" s="775"/>
      <c r="K74" s="775"/>
      <c r="L74" s="775"/>
      <c r="M74" s="775"/>
      <c r="N74" s="775"/>
      <c r="O74" s="775"/>
      <c r="P74" s="775"/>
      <c r="Q74" s="775"/>
      <c r="R74" s="775"/>
      <c r="S74" s="745">
        <f>IF(SUM(D7:BE7)=0,0,SUM(D7:BE7))</f>
        <v>0</v>
      </c>
      <c r="T74" s="745"/>
      <c r="U74" s="745"/>
      <c r="V74" s="722"/>
      <c r="W74" s="722"/>
      <c r="X74" s="722"/>
      <c r="Y74" s="745" t="str">
        <f>IF(SUM(D74:X74)=0,"",SUM(D74:X74))</f>
        <v/>
      </c>
      <c r="Z74" s="745"/>
      <c r="AA74" s="746"/>
      <c r="AB74" s="209"/>
      <c r="AC74" s="753" t="s">
        <v>79</v>
      </c>
      <c r="AD74" s="753"/>
      <c r="AE74" s="753"/>
      <c r="AF74" s="753"/>
      <c r="AG74" s="754"/>
      <c r="AH74" s="782"/>
      <c r="AI74" s="783"/>
      <c r="AJ74" s="783"/>
      <c r="AK74" s="783"/>
      <c r="AM74" s="797"/>
      <c r="AN74" s="509" t="s">
        <v>147</v>
      </c>
      <c r="AO74" s="510"/>
      <c r="AP74" s="552"/>
      <c r="AQ74" s="541"/>
      <c r="AR74" s="541"/>
      <c r="AS74" s="550"/>
      <c r="AV74" s="748"/>
      <c r="AW74" s="784" t="s">
        <v>88</v>
      </c>
      <c r="AX74" s="785"/>
      <c r="AY74" s="786"/>
      <c r="AZ74" s="701"/>
      <c r="BA74" s="702"/>
      <c r="BB74" s="704"/>
    </row>
    <row r="75" spans="1:105" s="52" customFormat="1" ht="20.25" customHeight="1" thickBot="1">
      <c r="A75" s="755" t="s">
        <v>221</v>
      </c>
      <c r="B75" s="511"/>
      <c r="C75" s="465"/>
      <c r="D75" s="719" t="str">
        <f>IF(D73=0,"",D73/D71)</f>
        <v/>
      </c>
      <c r="E75" s="720"/>
      <c r="F75" s="756"/>
      <c r="G75" s="719" t="str">
        <f>IF(G73=0,"",G73/G71)</f>
        <v/>
      </c>
      <c r="H75" s="720"/>
      <c r="I75" s="756"/>
      <c r="J75" s="719" t="str">
        <f>IF(J73=0,"",J73/J71)</f>
        <v/>
      </c>
      <c r="K75" s="720"/>
      <c r="L75" s="756"/>
      <c r="M75" s="719" t="str">
        <f>IF(M73=0,"",M73/M71)</f>
        <v/>
      </c>
      <c r="N75" s="720"/>
      <c r="O75" s="756"/>
      <c r="P75" s="719" t="str">
        <f>IF(P73=0,"",P73/P71)</f>
        <v/>
      </c>
      <c r="Q75" s="720"/>
      <c r="R75" s="756"/>
      <c r="S75" s="718"/>
      <c r="T75" s="449"/>
      <c r="U75" s="450"/>
      <c r="V75" s="718"/>
      <c r="W75" s="449"/>
      <c r="X75" s="450"/>
      <c r="Y75" s="719" t="str">
        <f>IF(Y73="","",Y73/Y71)</f>
        <v/>
      </c>
      <c r="Z75" s="720"/>
      <c r="AA75" s="721"/>
      <c r="AB75" s="209"/>
      <c r="AC75" s="757"/>
      <c r="AD75" s="757"/>
      <c r="AE75" s="757"/>
      <c r="AF75" s="757"/>
      <c r="AG75" s="758"/>
      <c r="AH75" s="782"/>
      <c r="AI75" s="783"/>
      <c r="AJ75" s="783"/>
      <c r="AK75" s="783"/>
      <c r="AM75" s="798"/>
      <c r="AN75" s="671" t="s">
        <v>58</v>
      </c>
      <c r="AO75" s="672"/>
      <c r="AP75" s="673"/>
      <c r="AQ75" s="729"/>
      <c r="AR75" s="730"/>
      <c r="AS75" s="731"/>
      <c r="AV75" s="749"/>
      <c r="AW75" s="738" t="s">
        <v>152</v>
      </c>
      <c r="AX75" s="739"/>
      <c r="AY75" s="740"/>
      <c r="AZ75" s="741" t="str">
        <f>IF(AZ71="","",IF(AZ72="","",ROUND(AZ71/AZ72,2)))</f>
        <v/>
      </c>
      <c r="BA75" s="742"/>
      <c r="BB75" s="743"/>
    </row>
    <row r="76" spans="1:105" s="52" customFormat="1" ht="20.25" customHeight="1" thickBot="1">
      <c r="A76" s="755" t="s">
        <v>229</v>
      </c>
      <c r="B76" s="511"/>
      <c r="C76" s="465"/>
      <c r="D76" s="719" t="str">
        <f>IF(D71="","",IF(D74=0,"",D74/D71))</f>
        <v/>
      </c>
      <c r="E76" s="720"/>
      <c r="F76" s="756"/>
      <c r="G76" s="719" t="str">
        <f>IF(G71="","",IF(G74=0,"",G74/G71))</f>
        <v/>
      </c>
      <c r="H76" s="720"/>
      <c r="I76" s="756"/>
      <c r="J76" s="719" t="str">
        <f>IF(J71="","",IF(J74=0,"",J74/J71))</f>
        <v/>
      </c>
      <c r="K76" s="720"/>
      <c r="L76" s="756"/>
      <c r="M76" s="719" t="str">
        <f>IF(M71="","",IF(M74=0,"",M74/M71))</f>
        <v/>
      </c>
      <c r="N76" s="720"/>
      <c r="O76" s="756"/>
      <c r="P76" s="719" t="str">
        <f>IF(P71="","",IF(P74=0,"",P74/P71))</f>
        <v/>
      </c>
      <c r="Q76" s="720"/>
      <c r="R76" s="756"/>
      <c r="S76" s="718"/>
      <c r="T76" s="449"/>
      <c r="U76" s="450"/>
      <c r="V76" s="718"/>
      <c r="W76" s="449"/>
      <c r="X76" s="450"/>
      <c r="Y76" s="719" t="str">
        <f>IF(Y71="","",IF(Y74="","",Y74/Y71))</f>
        <v/>
      </c>
      <c r="Z76" s="720"/>
      <c r="AA76" s="721"/>
      <c r="AB76" s="207"/>
      <c r="AC76" s="759"/>
      <c r="AD76" s="759"/>
      <c r="AE76" s="759"/>
      <c r="AF76" s="759"/>
      <c r="AG76" s="760"/>
      <c r="AH76" s="782"/>
      <c r="AI76" s="783"/>
      <c r="AJ76" s="783"/>
      <c r="AK76" s="783"/>
      <c r="AM76" s="798"/>
      <c r="AN76" s="761"/>
      <c r="AO76" s="762"/>
      <c r="AP76" s="763"/>
      <c r="AQ76" s="732"/>
      <c r="AR76" s="733"/>
      <c r="AS76" s="734"/>
    </row>
    <row r="77" spans="1:105" s="52" customFormat="1" ht="20.25" customHeight="1" thickBot="1">
      <c r="A77" s="438" t="s">
        <v>231</v>
      </c>
      <c r="B77" s="439"/>
      <c r="C77" s="439"/>
      <c r="D77" s="718"/>
      <c r="E77" s="449"/>
      <c r="F77" s="450"/>
      <c r="G77" s="718"/>
      <c r="H77" s="449"/>
      <c r="I77" s="450"/>
      <c r="J77" s="718"/>
      <c r="K77" s="449"/>
      <c r="L77" s="450"/>
      <c r="M77" s="718"/>
      <c r="N77" s="449"/>
      <c r="O77" s="450"/>
      <c r="P77" s="718"/>
      <c r="Q77" s="449"/>
      <c r="R77" s="450"/>
      <c r="S77" s="722"/>
      <c r="T77" s="722"/>
      <c r="U77" s="722"/>
      <c r="V77" s="745">
        <f>IF(AB94="",0,IF(AB95="",0,ROUND(AB94*AB95/30,1)))</f>
        <v>0</v>
      </c>
      <c r="W77" s="745"/>
      <c r="X77" s="745"/>
      <c r="Y77" s="745">
        <f>V77</f>
        <v>0</v>
      </c>
      <c r="Z77" s="745"/>
      <c r="AA77" s="746"/>
      <c r="AB77" s="207"/>
      <c r="AC77" s="759"/>
      <c r="AD77" s="759"/>
      <c r="AE77" s="759"/>
      <c r="AF77" s="759"/>
      <c r="AG77" s="760"/>
      <c r="AH77" s="782"/>
      <c r="AI77" s="783"/>
      <c r="AJ77" s="783"/>
      <c r="AK77" s="783"/>
      <c r="AM77" s="799"/>
      <c r="AN77" s="764"/>
      <c r="AO77" s="765"/>
      <c r="AP77" s="766"/>
      <c r="AQ77" s="735"/>
      <c r="AR77" s="736"/>
      <c r="AS77" s="737"/>
      <c r="AV77" s="714" t="s">
        <v>232</v>
      </c>
      <c r="AW77" s="583" t="s">
        <v>70</v>
      </c>
      <c r="AX77" s="583"/>
      <c r="AY77" s="583"/>
      <c r="AZ77" s="583" t="s">
        <v>233</v>
      </c>
      <c r="BA77" s="583"/>
      <c r="BB77" s="583"/>
      <c r="BC77" s="583" t="s">
        <v>234</v>
      </c>
      <c r="BD77" s="583"/>
      <c r="BE77" s="717"/>
    </row>
    <row r="78" spans="1:105" s="52" customFormat="1" ht="20.25" customHeight="1" thickBot="1">
      <c r="A78" s="438" t="s">
        <v>223</v>
      </c>
      <c r="B78" s="439"/>
      <c r="C78" s="439"/>
      <c r="D78" s="772" t="str">
        <f>IF(D71="","",D71/$D$71)</f>
        <v/>
      </c>
      <c r="E78" s="773"/>
      <c r="F78" s="774"/>
      <c r="G78" s="772" t="str">
        <f>IF($D$71="","",IF(G71="","",G71/$D$71))</f>
        <v/>
      </c>
      <c r="H78" s="773"/>
      <c r="I78" s="774"/>
      <c r="J78" s="772" t="str">
        <f>IF($D$71="","",IF(J71="","",J71/$D$71))</f>
        <v/>
      </c>
      <c r="K78" s="773"/>
      <c r="L78" s="774"/>
      <c r="M78" s="772" t="str">
        <f>IF($D$71="","",IF(M71="","",M71/$D$71))</f>
        <v/>
      </c>
      <c r="N78" s="773"/>
      <c r="O78" s="774"/>
      <c r="P78" s="772" t="str">
        <f>IF($D$71="","",IF(P71="","",P71/$D$71))</f>
        <v/>
      </c>
      <c r="Q78" s="773"/>
      <c r="R78" s="774"/>
      <c r="S78" s="722"/>
      <c r="T78" s="722"/>
      <c r="U78" s="722"/>
      <c r="V78" s="722"/>
      <c r="W78" s="722"/>
      <c r="X78" s="722"/>
      <c r="Y78" s="722"/>
      <c r="Z78" s="722"/>
      <c r="AA78" s="723"/>
      <c r="AB78" s="207"/>
      <c r="AC78" s="759"/>
      <c r="AD78" s="759"/>
      <c r="AE78" s="759"/>
      <c r="AF78" s="759"/>
      <c r="AG78" s="760"/>
      <c r="AH78" s="782"/>
      <c r="AI78" s="783"/>
      <c r="AJ78" s="783"/>
      <c r="AK78" s="783"/>
      <c r="AV78" s="715"/>
      <c r="AW78" s="724"/>
      <c r="AX78" s="724"/>
      <c r="AY78" s="724"/>
      <c r="AZ78" s="725"/>
      <c r="BA78" s="724"/>
      <c r="BB78" s="724"/>
      <c r="BC78" s="724"/>
      <c r="BD78" s="724"/>
      <c r="BE78" s="726"/>
    </row>
    <row r="79" spans="1:105" s="52" customFormat="1" ht="20.25" customHeight="1" thickBot="1">
      <c r="A79" s="767" t="s">
        <v>222</v>
      </c>
      <c r="B79" s="562"/>
      <c r="C79" s="562"/>
      <c r="D79" s="768"/>
      <c r="E79" s="768"/>
      <c r="F79" s="768"/>
      <c r="G79" s="769" t="str">
        <f>IF($G$71="","",G71/$G$71)</f>
        <v/>
      </c>
      <c r="H79" s="770"/>
      <c r="I79" s="771"/>
      <c r="J79" s="769" t="str">
        <f>IF($G$71="","",IF(J71="","",J71/$G$71))</f>
        <v/>
      </c>
      <c r="K79" s="770"/>
      <c r="L79" s="771"/>
      <c r="M79" s="769" t="str">
        <f>IF($G$71="","",IF(M71="","",M71/$G$71))</f>
        <v/>
      </c>
      <c r="N79" s="770"/>
      <c r="O79" s="771"/>
      <c r="P79" s="769" t="str">
        <f>IF($G$71="","",IF(P71="","",P71/$G$71))</f>
        <v/>
      </c>
      <c r="Q79" s="770"/>
      <c r="R79" s="771"/>
      <c r="S79" s="692"/>
      <c r="T79" s="452"/>
      <c r="U79" s="453"/>
      <c r="V79" s="692"/>
      <c r="W79" s="452"/>
      <c r="X79" s="453"/>
      <c r="Y79" s="692"/>
      <c r="Z79" s="452"/>
      <c r="AA79" s="744"/>
      <c r="AB79" s="210"/>
      <c r="AC79" s="759"/>
      <c r="AD79" s="759"/>
      <c r="AE79" s="759"/>
      <c r="AF79" s="759"/>
      <c r="AG79" s="760"/>
      <c r="AH79" s="782"/>
      <c r="AI79" s="783"/>
      <c r="AJ79" s="783"/>
      <c r="AK79" s="783"/>
      <c r="AV79" s="716"/>
      <c r="AW79" s="727"/>
      <c r="AX79" s="727"/>
      <c r="AY79" s="727"/>
      <c r="AZ79" s="727"/>
      <c r="BA79" s="727"/>
      <c r="BB79" s="727"/>
      <c r="BC79" s="727"/>
      <c r="BD79" s="727"/>
      <c r="BE79" s="728"/>
    </row>
    <row r="80" spans="1:105" ht="20.25" customHeight="1" thickBot="1">
      <c r="CV80" s="297"/>
      <c r="CW80" s="297"/>
      <c r="CX80" s="297"/>
      <c r="CY80" s="297"/>
      <c r="CZ80" s="297"/>
      <c r="DA80" s="297"/>
    </row>
    <row r="81" spans="1:105" ht="20.25" customHeight="1">
      <c r="A81" s="693" t="s">
        <v>55</v>
      </c>
      <c r="B81" s="690" t="s">
        <v>71</v>
      </c>
      <c r="C81" s="690"/>
      <c r="D81" s="690" t="s">
        <v>11</v>
      </c>
      <c r="E81" s="690"/>
      <c r="F81" s="690"/>
      <c r="G81" s="544" t="s">
        <v>13</v>
      </c>
      <c r="H81" s="545"/>
      <c r="I81" s="696"/>
      <c r="J81" s="544" t="s">
        <v>47</v>
      </c>
      <c r="K81" s="545"/>
      <c r="L81" s="697"/>
      <c r="O81" s="698" t="s">
        <v>91</v>
      </c>
      <c r="P81" s="687" t="s">
        <v>71</v>
      </c>
      <c r="Q81" s="687"/>
      <c r="R81" s="688" t="s">
        <v>262</v>
      </c>
      <c r="S81" s="689"/>
      <c r="T81" s="688" t="s">
        <v>93</v>
      </c>
      <c r="U81" s="690"/>
      <c r="V81" s="690" t="s">
        <v>75</v>
      </c>
      <c r="W81" s="690"/>
      <c r="X81" s="690"/>
      <c r="Y81" s="690"/>
      <c r="Z81" s="690" t="s">
        <v>76</v>
      </c>
      <c r="AA81" s="690"/>
      <c r="AB81" s="690"/>
      <c r="AC81" s="690"/>
      <c r="AD81" s="690"/>
      <c r="AE81" s="690"/>
      <c r="AF81" s="690"/>
      <c r="AG81" s="690"/>
      <c r="AH81" s="690"/>
      <c r="AI81" s="690"/>
      <c r="AJ81" s="690"/>
      <c r="AK81" s="690" t="s">
        <v>77</v>
      </c>
      <c r="AL81" s="690"/>
      <c r="AM81" s="690"/>
      <c r="AN81" s="690"/>
      <c r="AO81" s="690"/>
      <c r="AP81" s="690"/>
      <c r="AQ81" s="690"/>
      <c r="AR81" s="690"/>
      <c r="AS81" s="690"/>
      <c r="AT81" s="690"/>
      <c r="AU81" s="690"/>
      <c r="AV81" s="690"/>
      <c r="AW81" s="690"/>
      <c r="AX81" s="690"/>
      <c r="AY81" s="690"/>
      <c r="AZ81" s="690"/>
      <c r="BA81" s="690"/>
      <c r="BB81" s="690"/>
      <c r="BC81" s="690"/>
      <c r="BD81" s="691"/>
      <c r="CV81" s="297"/>
      <c r="CW81" s="297"/>
      <c r="CX81" s="297"/>
      <c r="CY81" s="297"/>
      <c r="CZ81" s="297"/>
      <c r="DA81" s="297"/>
    </row>
    <row r="82" spans="1:105" ht="20.25" customHeight="1">
      <c r="A82" s="694"/>
      <c r="B82" s="542" t="s">
        <v>72</v>
      </c>
      <c r="C82" s="542"/>
      <c r="D82" s="541"/>
      <c r="E82" s="541"/>
      <c r="F82" s="541"/>
      <c r="G82" s="701"/>
      <c r="H82" s="702"/>
      <c r="I82" s="703"/>
      <c r="J82" s="701"/>
      <c r="K82" s="702"/>
      <c r="L82" s="704"/>
      <c r="O82" s="699"/>
      <c r="P82" s="665"/>
      <c r="Q82" s="665"/>
      <c r="R82" s="620"/>
      <c r="S82" s="620"/>
      <c r="T82" s="542"/>
      <c r="U82" s="542"/>
      <c r="V82" s="542" t="s">
        <v>257</v>
      </c>
      <c r="W82" s="542"/>
      <c r="X82" s="542" t="s">
        <v>78</v>
      </c>
      <c r="Y82" s="542"/>
      <c r="Z82" s="542" t="s">
        <v>78</v>
      </c>
      <c r="AA82" s="542"/>
      <c r="AB82" s="685" t="s">
        <v>261</v>
      </c>
      <c r="AC82" s="620"/>
      <c r="AD82" s="620"/>
      <c r="AE82" s="619" t="s">
        <v>253</v>
      </c>
      <c r="AF82" s="619"/>
      <c r="AG82" s="619"/>
      <c r="AH82" s="619" t="s">
        <v>258</v>
      </c>
      <c r="AI82" s="619"/>
      <c r="AJ82" s="619"/>
      <c r="AK82" s="542" t="s">
        <v>78</v>
      </c>
      <c r="AL82" s="542"/>
      <c r="AM82" s="685" t="s">
        <v>90</v>
      </c>
      <c r="AN82" s="620"/>
      <c r="AO82" s="620"/>
      <c r="AP82" s="619" t="s">
        <v>154</v>
      </c>
      <c r="AQ82" s="619"/>
      <c r="AR82" s="619"/>
      <c r="AS82" s="619" t="s">
        <v>259</v>
      </c>
      <c r="AT82" s="619"/>
      <c r="AU82" s="619"/>
      <c r="AV82" s="685" t="s">
        <v>94</v>
      </c>
      <c r="AW82" s="620"/>
      <c r="AX82" s="620"/>
      <c r="AY82" s="619" t="s">
        <v>155</v>
      </c>
      <c r="AZ82" s="619"/>
      <c r="BA82" s="619"/>
      <c r="BB82" s="619" t="s">
        <v>260</v>
      </c>
      <c r="BC82" s="619"/>
      <c r="BD82" s="686"/>
      <c r="CV82" s="297"/>
      <c r="CW82" s="297"/>
      <c r="CX82" s="297"/>
      <c r="CY82" s="297"/>
      <c r="CZ82" s="297"/>
      <c r="DA82" s="297"/>
    </row>
    <row r="83" spans="1:105" ht="20.25" customHeight="1">
      <c r="A83" s="694"/>
      <c r="B83" s="542" t="s">
        <v>73</v>
      </c>
      <c r="C83" s="542"/>
      <c r="D83" s="541"/>
      <c r="E83" s="541"/>
      <c r="F83" s="541"/>
      <c r="G83" s="701"/>
      <c r="H83" s="702"/>
      <c r="I83" s="703"/>
      <c r="J83" s="701"/>
      <c r="K83" s="702"/>
      <c r="L83" s="704"/>
      <c r="O83" s="699"/>
      <c r="P83" s="665"/>
      <c r="Q83" s="665"/>
      <c r="R83" s="620"/>
      <c r="S83" s="620"/>
      <c r="T83" s="542"/>
      <c r="U83" s="542"/>
      <c r="V83" s="542"/>
      <c r="W83" s="542"/>
      <c r="X83" s="542"/>
      <c r="Y83" s="542"/>
      <c r="Z83" s="542"/>
      <c r="AA83" s="542"/>
      <c r="AB83" s="620"/>
      <c r="AC83" s="620"/>
      <c r="AD83" s="620"/>
      <c r="AE83" s="619"/>
      <c r="AF83" s="619"/>
      <c r="AG83" s="619"/>
      <c r="AH83" s="619"/>
      <c r="AI83" s="619"/>
      <c r="AJ83" s="619"/>
      <c r="AK83" s="542"/>
      <c r="AL83" s="542"/>
      <c r="AM83" s="620"/>
      <c r="AN83" s="620"/>
      <c r="AO83" s="620"/>
      <c r="AP83" s="619"/>
      <c r="AQ83" s="619"/>
      <c r="AR83" s="619"/>
      <c r="AS83" s="619"/>
      <c r="AT83" s="619"/>
      <c r="AU83" s="619"/>
      <c r="AV83" s="620"/>
      <c r="AW83" s="620"/>
      <c r="AX83" s="620"/>
      <c r="AY83" s="619"/>
      <c r="AZ83" s="619"/>
      <c r="BA83" s="619"/>
      <c r="BB83" s="619"/>
      <c r="BC83" s="619"/>
      <c r="BD83" s="686"/>
      <c r="CV83" s="297"/>
      <c r="CW83" s="297"/>
      <c r="CX83" s="297"/>
      <c r="CY83" s="297"/>
      <c r="CZ83" s="297"/>
      <c r="DA83" s="297"/>
    </row>
    <row r="84" spans="1:105" ht="20.25" customHeight="1" thickBot="1">
      <c r="A84" s="695"/>
      <c r="B84" s="575" t="s">
        <v>74</v>
      </c>
      <c r="C84" s="575"/>
      <c r="D84" s="551"/>
      <c r="E84" s="551"/>
      <c r="F84" s="551"/>
      <c r="G84" s="705"/>
      <c r="H84" s="706"/>
      <c r="I84" s="707"/>
      <c r="J84" s="705"/>
      <c r="K84" s="706"/>
      <c r="L84" s="708"/>
      <c r="O84" s="699"/>
      <c r="P84" s="665" t="s">
        <v>252</v>
      </c>
      <c r="Q84" s="665"/>
      <c r="R84" s="560" t="str">
        <f>IF(E352=0,"",E352)</f>
        <v/>
      </c>
      <c r="S84" s="560"/>
      <c r="T84" s="560" t="str">
        <f t="shared" ref="T84:T91" si="40">IF(G352=0,"",G352)</f>
        <v/>
      </c>
      <c r="U84" s="560"/>
      <c r="V84" s="560" t="str">
        <f t="shared" ref="V84:V91" si="41">IF(I352=0,"",I352)</f>
        <v/>
      </c>
      <c r="W84" s="560"/>
      <c r="X84" s="560" t="str">
        <f t="shared" ref="X84:X91" si="42">IF(K352=0,"",K352)</f>
        <v/>
      </c>
      <c r="Y84" s="560"/>
      <c r="Z84" s="560" t="str">
        <f t="shared" ref="Z84:Z91" si="43">IF(M352=0,"",M352)</f>
        <v/>
      </c>
      <c r="AA84" s="560"/>
      <c r="AB84" s="666" t="str">
        <f>IF(O352=0,"",O352)</f>
        <v/>
      </c>
      <c r="AC84" s="666"/>
      <c r="AD84" s="666"/>
      <c r="AE84" s="666" t="str">
        <f t="shared" ref="AE84:AE91" si="44">IF(R352=0,"",R352)</f>
        <v/>
      </c>
      <c r="AF84" s="666"/>
      <c r="AG84" s="666"/>
      <c r="AH84" s="666" t="str">
        <f t="shared" ref="AH84:AH91" si="45">IF(U352=0,"",U352)</f>
        <v/>
      </c>
      <c r="AI84" s="666"/>
      <c r="AJ84" s="666"/>
      <c r="AK84" s="666" t="str">
        <f>IF(X352=0,"",X352)</f>
        <v/>
      </c>
      <c r="AL84" s="666"/>
      <c r="AM84" s="666" t="str">
        <f>IF(Z352=0,"",Z352)</f>
        <v/>
      </c>
      <c r="AN84" s="666"/>
      <c r="AO84" s="666"/>
      <c r="AP84" s="666" t="str">
        <f t="shared" ref="AP84:AP91" si="46">IF(AC352=0,"",AC352)</f>
        <v/>
      </c>
      <c r="AQ84" s="666"/>
      <c r="AR84" s="666"/>
      <c r="AS84" s="666" t="str">
        <f t="shared" ref="AS84:AS91" si="47">IF(AF352=0,"",AF352)</f>
        <v/>
      </c>
      <c r="AT84" s="666"/>
      <c r="AU84" s="666"/>
      <c r="AV84" s="666" t="str">
        <f t="shared" ref="AV84:AV91" si="48">IF(AI352=0,"",AI352)</f>
        <v>酒母こうじ米</v>
      </c>
      <c r="AW84" s="666"/>
      <c r="AX84" s="666"/>
      <c r="AY84" s="666" t="str">
        <f t="shared" ref="AY84:AY91" si="49">IF(AL352=0,"",AL352)</f>
        <v/>
      </c>
      <c r="AZ84" s="666"/>
      <c r="BA84" s="666"/>
      <c r="BB84" s="666" t="str">
        <f t="shared" ref="BB84:BB91" si="50">IF(AO352=0,"",AO352)</f>
        <v/>
      </c>
      <c r="BC84" s="666"/>
      <c r="BD84" s="667"/>
      <c r="CV84" s="297"/>
      <c r="CW84" s="297"/>
      <c r="CX84" s="297"/>
      <c r="CY84" s="297"/>
      <c r="CZ84" s="297"/>
      <c r="DA84" s="297"/>
    </row>
    <row r="85" spans="1:105" ht="20.25" customHeight="1" thickBot="1">
      <c r="O85" s="699"/>
      <c r="P85" s="683" t="s">
        <v>11</v>
      </c>
      <c r="Q85" s="684"/>
      <c r="R85" s="560" t="str">
        <f t="shared" ref="R85:R91" si="51">IF(E353=0,"",E353)</f>
        <v/>
      </c>
      <c r="S85" s="560"/>
      <c r="T85" s="560" t="str">
        <f t="shared" si="40"/>
        <v/>
      </c>
      <c r="U85" s="560"/>
      <c r="V85" s="560" t="str">
        <f t="shared" si="41"/>
        <v/>
      </c>
      <c r="W85" s="560"/>
      <c r="X85" s="560" t="str">
        <f t="shared" si="42"/>
        <v/>
      </c>
      <c r="Y85" s="560"/>
      <c r="Z85" s="560" t="str">
        <f t="shared" si="43"/>
        <v/>
      </c>
      <c r="AA85" s="560"/>
      <c r="AB85" s="666" t="str">
        <f t="shared" ref="AB85:AB91" si="52">IF(O353=0,"",O353)</f>
        <v/>
      </c>
      <c r="AC85" s="666"/>
      <c r="AD85" s="666"/>
      <c r="AE85" s="666" t="str">
        <f t="shared" si="44"/>
        <v/>
      </c>
      <c r="AF85" s="666"/>
      <c r="AG85" s="666"/>
      <c r="AH85" s="666" t="str">
        <f t="shared" si="45"/>
        <v/>
      </c>
      <c r="AI85" s="666"/>
      <c r="AJ85" s="666"/>
      <c r="AK85" s="666" t="str">
        <f t="shared" ref="AK85:AK91" si="53">IF(X353=0,"",X353)</f>
        <v/>
      </c>
      <c r="AL85" s="666"/>
      <c r="AM85" s="666" t="str">
        <f t="shared" ref="AM85:AM91" si="54">IF(Z353=0,"",Z353)</f>
        <v/>
      </c>
      <c r="AN85" s="666"/>
      <c r="AO85" s="666"/>
      <c r="AP85" s="666" t="str">
        <f t="shared" si="46"/>
        <v/>
      </c>
      <c r="AQ85" s="666"/>
      <c r="AR85" s="666"/>
      <c r="AS85" s="666" t="str">
        <f t="shared" si="47"/>
        <v/>
      </c>
      <c r="AT85" s="666"/>
      <c r="AU85" s="666"/>
      <c r="AV85" s="666" t="str">
        <f t="shared" si="48"/>
        <v>酒母掛米</v>
      </c>
      <c r="AW85" s="666"/>
      <c r="AX85" s="666"/>
      <c r="AY85" s="666" t="str">
        <f t="shared" si="49"/>
        <v/>
      </c>
      <c r="AZ85" s="666"/>
      <c r="BA85" s="666"/>
      <c r="BB85" s="666" t="str">
        <f t="shared" si="50"/>
        <v/>
      </c>
      <c r="BC85" s="666"/>
      <c r="BD85" s="667"/>
      <c r="CV85" s="297"/>
      <c r="CW85" s="297"/>
      <c r="CX85" s="297"/>
      <c r="CY85" s="297"/>
      <c r="CZ85" s="297"/>
      <c r="DA85" s="297"/>
    </row>
    <row r="86" spans="1:105" ht="20.25" customHeight="1">
      <c r="A86" s="711" t="s">
        <v>68</v>
      </c>
      <c r="B86" s="690" t="s">
        <v>69</v>
      </c>
      <c r="C86" s="690"/>
      <c r="D86" s="690"/>
      <c r="E86" s="690"/>
      <c r="F86" s="690"/>
      <c r="G86" s="690"/>
      <c r="H86" s="690"/>
      <c r="I86" s="690"/>
      <c r="J86" s="691"/>
      <c r="O86" s="699"/>
      <c r="P86" s="683" t="s">
        <v>13</v>
      </c>
      <c r="Q86" s="684"/>
      <c r="R86" s="560" t="str">
        <f t="shared" si="51"/>
        <v/>
      </c>
      <c r="S86" s="560"/>
      <c r="T86" s="560" t="str">
        <f t="shared" si="40"/>
        <v/>
      </c>
      <c r="U86" s="560"/>
      <c r="V86" s="560" t="str">
        <f t="shared" si="41"/>
        <v/>
      </c>
      <c r="W86" s="560"/>
      <c r="X86" s="560" t="str">
        <f t="shared" si="42"/>
        <v/>
      </c>
      <c r="Y86" s="560"/>
      <c r="Z86" s="560" t="str">
        <f t="shared" si="43"/>
        <v/>
      </c>
      <c r="AA86" s="560"/>
      <c r="AB86" s="666" t="str">
        <f t="shared" si="52"/>
        <v/>
      </c>
      <c r="AC86" s="666"/>
      <c r="AD86" s="666"/>
      <c r="AE86" s="666" t="str">
        <f t="shared" si="44"/>
        <v/>
      </c>
      <c r="AF86" s="666"/>
      <c r="AG86" s="666"/>
      <c r="AH86" s="666" t="str">
        <f t="shared" si="45"/>
        <v/>
      </c>
      <c r="AI86" s="666"/>
      <c r="AJ86" s="666"/>
      <c r="AK86" s="666" t="str">
        <f t="shared" si="53"/>
        <v/>
      </c>
      <c r="AL86" s="666"/>
      <c r="AM86" s="666" t="str">
        <f t="shared" si="54"/>
        <v/>
      </c>
      <c r="AN86" s="666"/>
      <c r="AO86" s="666"/>
      <c r="AP86" s="666" t="str">
        <f t="shared" si="46"/>
        <v/>
      </c>
      <c r="AQ86" s="666"/>
      <c r="AR86" s="666"/>
      <c r="AS86" s="666" t="str">
        <f t="shared" si="47"/>
        <v/>
      </c>
      <c r="AT86" s="666"/>
      <c r="AU86" s="666"/>
      <c r="AV86" s="666" t="str">
        <f t="shared" si="48"/>
        <v>添こうじ米</v>
      </c>
      <c r="AW86" s="666"/>
      <c r="AX86" s="666"/>
      <c r="AY86" s="666" t="str">
        <f t="shared" si="49"/>
        <v/>
      </c>
      <c r="AZ86" s="666"/>
      <c r="BA86" s="666"/>
      <c r="BB86" s="666" t="str">
        <f t="shared" si="50"/>
        <v/>
      </c>
      <c r="BC86" s="666"/>
      <c r="BD86" s="667"/>
      <c r="CV86" s="297"/>
      <c r="CW86" s="297"/>
      <c r="CX86" s="297"/>
      <c r="CY86" s="297"/>
      <c r="CZ86" s="297"/>
      <c r="DA86" s="297"/>
    </row>
    <row r="87" spans="1:105" ht="20.25" customHeight="1">
      <c r="A87" s="712"/>
      <c r="B87" s="671" t="s">
        <v>70</v>
      </c>
      <c r="C87" s="672"/>
      <c r="D87" s="673"/>
      <c r="E87" s="671" t="s">
        <v>89</v>
      </c>
      <c r="F87" s="672"/>
      <c r="G87" s="673"/>
      <c r="H87" s="677" t="s">
        <v>251</v>
      </c>
      <c r="I87" s="678"/>
      <c r="J87" s="679"/>
      <c r="M87" s="49"/>
      <c r="N87" s="49"/>
      <c r="O87" s="699"/>
      <c r="P87" s="683" t="s">
        <v>47</v>
      </c>
      <c r="Q87" s="684"/>
      <c r="R87" s="560" t="str">
        <f t="shared" si="51"/>
        <v/>
      </c>
      <c r="S87" s="560"/>
      <c r="T87" s="560" t="str">
        <f t="shared" si="40"/>
        <v/>
      </c>
      <c r="U87" s="560"/>
      <c r="V87" s="560" t="str">
        <f t="shared" si="41"/>
        <v/>
      </c>
      <c r="W87" s="560"/>
      <c r="X87" s="560" t="str">
        <f t="shared" si="42"/>
        <v/>
      </c>
      <c r="Y87" s="560"/>
      <c r="Z87" s="560" t="str">
        <f t="shared" si="43"/>
        <v/>
      </c>
      <c r="AA87" s="560"/>
      <c r="AB87" s="666" t="str">
        <f t="shared" si="52"/>
        <v/>
      </c>
      <c r="AC87" s="666"/>
      <c r="AD87" s="666"/>
      <c r="AE87" s="666" t="str">
        <f t="shared" si="44"/>
        <v/>
      </c>
      <c r="AF87" s="666"/>
      <c r="AG87" s="666"/>
      <c r="AH87" s="666" t="str">
        <f t="shared" si="45"/>
        <v/>
      </c>
      <c r="AI87" s="666"/>
      <c r="AJ87" s="666"/>
      <c r="AK87" s="666" t="str">
        <f t="shared" si="53"/>
        <v/>
      </c>
      <c r="AL87" s="666"/>
      <c r="AM87" s="666" t="str">
        <f t="shared" si="54"/>
        <v/>
      </c>
      <c r="AN87" s="666"/>
      <c r="AO87" s="666"/>
      <c r="AP87" s="666" t="str">
        <f t="shared" si="46"/>
        <v/>
      </c>
      <c r="AQ87" s="666"/>
      <c r="AR87" s="666"/>
      <c r="AS87" s="666" t="str">
        <f t="shared" si="47"/>
        <v/>
      </c>
      <c r="AT87" s="666"/>
      <c r="AU87" s="666"/>
      <c r="AV87" s="666" t="str">
        <f t="shared" si="48"/>
        <v>仲こうじ米</v>
      </c>
      <c r="AW87" s="666"/>
      <c r="AX87" s="666"/>
      <c r="AY87" s="666" t="str">
        <f t="shared" si="49"/>
        <v/>
      </c>
      <c r="AZ87" s="666"/>
      <c r="BA87" s="666"/>
      <c r="BB87" s="666" t="str">
        <f t="shared" si="50"/>
        <v/>
      </c>
      <c r="BC87" s="666"/>
      <c r="BD87" s="667"/>
      <c r="CV87" s="297"/>
      <c r="CW87" s="297"/>
      <c r="CX87" s="297"/>
      <c r="CY87" s="297"/>
      <c r="CZ87" s="297"/>
      <c r="DA87" s="297"/>
    </row>
    <row r="88" spans="1:105" ht="20.25" customHeight="1">
      <c r="A88" s="712"/>
      <c r="B88" s="674"/>
      <c r="C88" s="675"/>
      <c r="D88" s="676"/>
      <c r="E88" s="674"/>
      <c r="F88" s="675"/>
      <c r="G88" s="676"/>
      <c r="H88" s="680"/>
      <c r="I88" s="681"/>
      <c r="J88" s="682"/>
      <c r="O88" s="699"/>
      <c r="P88" s="665" t="s">
        <v>243</v>
      </c>
      <c r="Q88" s="665"/>
      <c r="R88" s="560" t="str">
        <f t="shared" si="51"/>
        <v/>
      </c>
      <c r="S88" s="560"/>
      <c r="T88" s="560" t="str">
        <f t="shared" si="40"/>
        <v/>
      </c>
      <c r="U88" s="560"/>
      <c r="V88" s="560" t="str">
        <f t="shared" si="41"/>
        <v/>
      </c>
      <c r="W88" s="560"/>
      <c r="X88" s="560" t="str">
        <f t="shared" si="42"/>
        <v/>
      </c>
      <c r="Y88" s="560"/>
      <c r="Z88" s="560" t="str">
        <f t="shared" si="43"/>
        <v/>
      </c>
      <c r="AA88" s="560"/>
      <c r="AB88" s="666" t="str">
        <f t="shared" si="52"/>
        <v/>
      </c>
      <c r="AC88" s="666"/>
      <c r="AD88" s="666"/>
      <c r="AE88" s="666" t="str">
        <f t="shared" si="44"/>
        <v/>
      </c>
      <c r="AF88" s="666"/>
      <c r="AG88" s="666"/>
      <c r="AH88" s="666" t="str">
        <f t="shared" si="45"/>
        <v/>
      </c>
      <c r="AI88" s="666"/>
      <c r="AJ88" s="666"/>
      <c r="AK88" s="666" t="str">
        <f t="shared" si="53"/>
        <v/>
      </c>
      <c r="AL88" s="666"/>
      <c r="AM88" s="666" t="str">
        <f t="shared" si="54"/>
        <v/>
      </c>
      <c r="AN88" s="666"/>
      <c r="AO88" s="666"/>
      <c r="AP88" s="666" t="str">
        <f t="shared" si="46"/>
        <v/>
      </c>
      <c r="AQ88" s="666"/>
      <c r="AR88" s="666"/>
      <c r="AS88" s="666" t="str">
        <f t="shared" si="47"/>
        <v/>
      </c>
      <c r="AT88" s="666"/>
      <c r="AU88" s="666"/>
      <c r="AV88" s="666" t="str">
        <f t="shared" si="48"/>
        <v>留こうじ米</v>
      </c>
      <c r="AW88" s="666"/>
      <c r="AX88" s="666"/>
      <c r="AY88" s="666" t="str">
        <f t="shared" si="49"/>
        <v/>
      </c>
      <c r="AZ88" s="666"/>
      <c r="BA88" s="666"/>
      <c r="BB88" s="666" t="str">
        <f t="shared" si="50"/>
        <v/>
      </c>
      <c r="BC88" s="666"/>
      <c r="BD88" s="667"/>
    </row>
    <row r="89" spans="1:105" ht="20.25" customHeight="1">
      <c r="A89" s="712"/>
      <c r="B89" s="540"/>
      <c r="C89" s="540"/>
      <c r="D89" s="540"/>
      <c r="E89" s="540"/>
      <c r="F89" s="540"/>
      <c r="G89" s="540"/>
      <c r="H89" s="579" t="str">
        <f>IF(E89="","",IF($Y$74="","",E89/$Y$74*1000))</f>
        <v/>
      </c>
      <c r="I89" s="579"/>
      <c r="J89" s="670"/>
      <c r="O89" s="699"/>
      <c r="P89" s="665" t="s">
        <v>244</v>
      </c>
      <c r="Q89" s="665"/>
      <c r="R89" s="560" t="str">
        <f t="shared" si="51"/>
        <v/>
      </c>
      <c r="S89" s="560"/>
      <c r="T89" s="560" t="str">
        <f t="shared" si="40"/>
        <v/>
      </c>
      <c r="U89" s="560"/>
      <c r="V89" s="560" t="str">
        <f t="shared" si="41"/>
        <v/>
      </c>
      <c r="W89" s="560"/>
      <c r="X89" s="560" t="str">
        <f t="shared" si="42"/>
        <v/>
      </c>
      <c r="Y89" s="560"/>
      <c r="Z89" s="560" t="str">
        <f t="shared" si="43"/>
        <v/>
      </c>
      <c r="AA89" s="560"/>
      <c r="AB89" s="666" t="str">
        <f t="shared" si="52"/>
        <v/>
      </c>
      <c r="AC89" s="666"/>
      <c r="AD89" s="666"/>
      <c r="AE89" s="666" t="str">
        <f t="shared" si="44"/>
        <v/>
      </c>
      <c r="AF89" s="666"/>
      <c r="AG89" s="666"/>
      <c r="AH89" s="666" t="str">
        <f t="shared" si="45"/>
        <v/>
      </c>
      <c r="AI89" s="666"/>
      <c r="AJ89" s="666"/>
      <c r="AK89" s="666" t="str">
        <f t="shared" si="53"/>
        <v/>
      </c>
      <c r="AL89" s="666"/>
      <c r="AM89" s="666" t="str">
        <f t="shared" si="54"/>
        <v/>
      </c>
      <c r="AN89" s="666"/>
      <c r="AO89" s="666"/>
      <c r="AP89" s="666" t="str">
        <f t="shared" si="46"/>
        <v/>
      </c>
      <c r="AQ89" s="666"/>
      <c r="AR89" s="666"/>
      <c r="AS89" s="666" t="str">
        <f t="shared" si="47"/>
        <v/>
      </c>
      <c r="AT89" s="666"/>
      <c r="AU89" s="666"/>
      <c r="AV89" s="666" t="str">
        <f t="shared" si="48"/>
        <v>添掛米</v>
      </c>
      <c r="AW89" s="666"/>
      <c r="AX89" s="666"/>
      <c r="AY89" s="666" t="str">
        <f t="shared" si="49"/>
        <v/>
      </c>
      <c r="AZ89" s="666"/>
      <c r="BA89" s="666"/>
      <c r="BB89" s="666" t="str">
        <f t="shared" si="50"/>
        <v/>
      </c>
      <c r="BC89" s="666"/>
      <c r="BD89" s="667"/>
      <c r="CV89" s="297"/>
      <c r="CW89" s="297"/>
      <c r="CX89" s="297"/>
      <c r="CY89" s="297"/>
      <c r="CZ89" s="297"/>
      <c r="DA89" s="297"/>
    </row>
    <row r="90" spans="1:105" ht="20.25" customHeight="1">
      <c r="A90" s="712"/>
      <c r="B90" s="499"/>
      <c r="C90" s="709"/>
      <c r="D90" s="710"/>
      <c r="E90" s="499"/>
      <c r="F90" s="709"/>
      <c r="G90" s="710"/>
      <c r="H90" s="579" t="str">
        <f t="shared" ref="H90:H91" si="55">IF(E90="","",IF($Y$74="","",E90/$Y$74*1000))</f>
        <v/>
      </c>
      <c r="I90" s="579"/>
      <c r="J90" s="670"/>
      <c r="O90" s="699"/>
      <c r="P90" s="665" t="s">
        <v>245</v>
      </c>
      <c r="Q90" s="665"/>
      <c r="R90" s="560" t="str">
        <f t="shared" si="51"/>
        <v/>
      </c>
      <c r="S90" s="560"/>
      <c r="T90" s="560" t="str">
        <f t="shared" si="40"/>
        <v/>
      </c>
      <c r="U90" s="560"/>
      <c r="V90" s="560" t="str">
        <f t="shared" si="41"/>
        <v/>
      </c>
      <c r="W90" s="560"/>
      <c r="X90" s="560" t="str">
        <f t="shared" si="42"/>
        <v/>
      </c>
      <c r="Y90" s="560"/>
      <c r="Z90" s="560" t="str">
        <f t="shared" si="43"/>
        <v/>
      </c>
      <c r="AA90" s="560"/>
      <c r="AB90" s="666" t="str">
        <f t="shared" si="52"/>
        <v/>
      </c>
      <c r="AC90" s="666"/>
      <c r="AD90" s="666"/>
      <c r="AE90" s="666" t="str">
        <f t="shared" si="44"/>
        <v/>
      </c>
      <c r="AF90" s="666"/>
      <c r="AG90" s="666"/>
      <c r="AH90" s="666" t="str">
        <f t="shared" si="45"/>
        <v/>
      </c>
      <c r="AI90" s="666"/>
      <c r="AJ90" s="666"/>
      <c r="AK90" s="666" t="str">
        <f t="shared" si="53"/>
        <v/>
      </c>
      <c r="AL90" s="666"/>
      <c r="AM90" s="666" t="str">
        <f t="shared" si="54"/>
        <v/>
      </c>
      <c r="AN90" s="666"/>
      <c r="AO90" s="666"/>
      <c r="AP90" s="666" t="str">
        <f t="shared" si="46"/>
        <v/>
      </c>
      <c r="AQ90" s="666"/>
      <c r="AR90" s="666"/>
      <c r="AS90" s="666" t="str">
        <f t="shared" si="47"/>
        <v/>
      </c>
      <c r="AT90" s="666"/>
      <c r="AU90" s="666"/>
      <c r="AV90" s="666" t="str">
        <f t="shared" si="48"/>
        <v>仲掛米</v>
      </c>
      <c r="AW90" s="666"/>
      <c r="AX90" s="666"/>
      <c r="AY90" s="666" t="str">
        <f t="shared" si="49"/>
        <v/>
      </c>
      <c r="AZ90" s="666"/>
      <c r="BA90" s="666"/>
      <c r="BB90" s="666" t="str">
        <f t="shared" si="50"/>
        <v/>
      </c>
      <c r="BC90" s="666"/>
      <c r="BD90" s="667"/>
      <c r="CV90" s="297"/>
      <c r="CW90" s="297"/>
    </row>
    <row r="91" spans="1:105" ht="20.25" customHeight="1" thickBot="1">
      <c r="A91" s="713"/>
      <c r="B91" s="624"/>
      <c r="C91" s="625"/>
      <c r="D91" s="626"/>
      <c r="E91" s="624"/>
      <c r="F91" s="625"/>
      <c r="G91" s="626"/>
      <c r="H91" s="627" t="str">
        <f t="shared" si="55"/>
        <v/>
      </c>
      <c r="I91" s="627"/>
      <c r="J91" s="628"/>
      <c r="O91" s="700"/>
      <c r="P91" s="668" t="s">
        <v>246</v>
      </c>
      <c r="Q91" s="668"/>
      <c r="R91" s="669" t="str">
        <f t="shared" si="51"/>
        <v/>
      </c>
      <c r="S91" s="669"/>
      <c r="T91" s="669" t="str">
        <f t="shared" si="40"/>
        <v/>
      </c>
      <c r="U91" s="669"/>
      <c r="V91" s="669" t="str">
        <f t="shared" si="41"/>
        <v/>
      </c>
      <c r="W91" s="669"/>
      <c r="X91" s="669" t="str">
        <f t="shared" si="42"/>
        <v/>
      </c>
      <c r="Y91" s="669"/>
      <c r="Z91" s="669" t="str">
        <f t="shared" si="43"/>
        <v/>
      </c>
      <c r="AA91" s="669"/>
      <c r="AB91" s="663" t="str">
        <f t="shared" si="52"/>
        <v/>
      </c>
      <c r="AC91" s="663"/>
      <c r="AD91" s="663"/>
      <c r="AE91" s="663" t="str">
        <f t="shared" si="44"/>
        <v/>
      </c>
      <c r="AF91" s="663"/>
      <c r="AG91" s="663"/>
      <c r="AH91" s="663" t="str">
        <f t="shared" si="45"/>
        <v/>
      </c>
      <c r="AI91" s="663"/>
      <c r="AJ91" s="663"/>
      <c r="AK91" s="663" t="str">
        <f t="shared" si="53"/>
        <v/>
      </c>
      <c r="AL91" s="663"/>
      <c r="AM91" s="663" t="str">
        <f t="shared" si="54"/>
        <v/>
      </c>
      <c r="AN91" s="663"/>
      <c r="AO91" s="663"/>
      <c r="AP91" s="663" t="str">
        <f t="shared" si="46"/>
        <v/>
      </c>
      <c r="AQ91" s="663"/>
      <c r="AR91" s="663"/>
      <c r="AS91" s="663" t="str">
        <f t="shared" si="47"/>
        <v/>
      </c>
      <c r="AT91" s="663"/>
      <c r="AU91" s="663"/>
      <c r="AV91" s="663" t="str">
        <f t="shared" si="48"/>
        <v>留掛米</v>
      </c>
      <c r="AW91" s="663"/>
      <c r="AX91" s="663"/>
      <c r="AY91" s="663" t="str">
        <f t="shared" si="49"/>
        <v/>
      </c>
      <c r="AZ91" s="663"/>
      <c r="BA91" s="663"/>
      <c r="BB91" s="663" t="str">
        <f t="shared" si="50"/>
        <v/>
      </c>
      <c r="BC91" s="663"/>
      <c r="BD91" s="664"/>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635" t="s">
        <v>276</v>
      </c>
      <c r="B93" s="913" t="s">
        <v>65</v>
      </c>
      <c r="C93" s="536"/>
      <c r="D93" s="922"/>
      <c r="E93" s="922"/>
      <c r="F93" s="923"/>
      <c r="G93" s="269" t="s">
        <v>66</v>
      </c>
      <c r="H93" s="924"/>
      <c r="I93" s="922"/>
      <c r="J93" s="923"/>
      <c r="K93" s="919" t="s">
        <v>288</v>
      </c>
      <c r="L93" s="920"/>
      <c r="M93" s="921"/>
      <c r="N93" s="925"/>
      <c r="O93" s="926"/>
      <c r="P93" s="926"/>
      <c r="Q93" s="926"/>
      <c r="R93" s="927"/>
      <c r="S93"/>
      <c r="T93"/>
      <c r="U93" s="930" t="s">
        <v>302</v>
      </c>
      <c r="V93" s="544" t="s">
        <v>81</v>
      </c>
      <c r="W93" s="545"/>
      <c r="X93" s="545"/>
      <c r="Y93" s="545"/>
      <c r="Z93" s="546"/>
      <c r="AA93" s="546"/>
      <c r="AB93" s="502"/>
      <c r="AC93" s="503"/>
      <c r="AD93" s="503"/>
      <c r="AE93" s="504"/>
      <c r="AF93" s="502"/>
      <c r="AG93" s="503"/>
      <c r="AH93" s="503"/>
      <c r="AI93" s="504"/>
      <c r="AJ93" s="502"/>
      <c r="AK93" s="503"/>
      <c r="AL93" s="503"/>
      <c r="AM93" s="504"/>
      <c r="AN93" s="502"/>
      <c r="AO93" s="503"/>
      <c r="AP93" s="503"/>
      <c r="AQ93" s="504"/>
      <c r="AR93" s="502"/>
      <c r="AS93" s="503"/>
      <c r="AT93" s="503"/>
      <c r="AU93" s="504"/>
      <c r="AV93" s="502"/>
      <c r="AW93" s="503"/>
      <c r="AX93" s="503"/>
      <c r="AY93" s="504"/>
      <c r="AZ93" s="941" t="s">
        <v>306</v>
      </c>
      <c r="BA93" s="920"/>
      <c r="BB93" s="920"/>
      <c r="BC93" s="921"/>
      <c r="BF93" s="297"/>
      <c r="BG93" s="492"/>
      <c r="BH93" s="493"/>
      <c r="BI93" s="493"/>
      <c r="BJ93" s="493"/>
    </row>
    <row r="94" spans="1:105" ht="20.25" customHeight="1">
      <c r="A94" s="636"/>
      <c r="B94" s="886" t="s">
        <v>284</v>
      </c>
      <c r="C94" s="916"/>
      <c r="D94" s="501"/>
      <c r="E94" s="500"/>
      <c r="F94" s="917" t="s">
        <v>299</v>
      </c>
      <c r="G94" s="918"/>
      <c r="H94" s="918"/>
      <c r="I94" s="917" t="s">
        <v>291</v>
      </c>
      <c r="J94" s="918"/>
      <c r="K94" s="918"/>
      <c r="L94" s="565" t="s">
        <v>289</v>
      </c>
      <c r="M94" s="914"/>
      <c r="N94" s="914"/>
      <c r="O94" s="567"/>
      <c r="P94" s="569"/>
      <c r="Q94" s="570"/>
      <c r="R94" s="571"/>
      <c r="S94"/>
      <c r="T94"/>
      <c r="U94" s="931"/>
      <c r="V94" s="440" t="s">
        <v>224</v>
      </c>
      <c r="W94" s="511"/>
      <c r="X94" s="511"/>
      <c r="Y94" s="511"/>
      <c r="Z94" s="501"/>
      <c r="AA94" s="501"/>
      <c r="AB94" s="499"/>
      <c r="AC94" s="501"/>
      <c r="AD94" s="501"/>
      <c r="AE94" s="500"/>
      <c r="AF94" s="499"/>
      <c r="AG94" s="501"/>
      <c r="AH94" s="501"/>
      <c r="AI94" s="500"/>
      <c r="AJ94" s="499"/>
      <c r="AK94" s="501"/>
      <c r="AL94" s="501"/>
      <c r="AM94" s="500"/>
      <c r="AN94" s="499"/>
      <c r="AO94" s="501"/>
      <c r="AP94" s="501"/>
      <c r="AQ94" s="500"/>
      <c r="AR94" s="499"/>
      <c r="AS94" s="501"/>
      <c r="AT94" s="501"/>
      <c r="AU94" s="500"/>
      <c r="AV94" s="499"/>
      <c r="AW94" s="501"/>
      <c r="AX94" s="501"/>
      <c r="AY94" s="500"/>
      <c r="AZ94" s="942">
        <f>SUM(AB94:AY94)</f>
        <v>0</v>
      </c>
      <c r="BA94" s="943"/>
      <c r="BB94" s="943"/>
      <c r="BC94" s="944"/>
      <c r="BF94" s="297"/>
      <c r="BG94" s="297"/>
      <c r="BH94" s="297"/>
    </row>
    <row r="95" spans="1:105" ht="20.25" customHeight="1">
      <c r="A95" s="636"/>
      <c r="B95" s="887"/>
      <c r="C95" s="565" t="s">
        <v>277</v>
      </c>
      <c r="D95" s="501"/>
      <c r="E95" s="500"/>
      <c r="F95" s="563"/>
      <c r="G95" s="563"/>
      <c r="H95" s="563"/>
      <c r="I95" s="563"/>
      <c r="J95" s="563"/>
      <c r="K95" s="563"/>
      <c r="L95" s="915" t="s">
        <v>44</v>
      </c>
      <c r="M95" s="914"/>
      <c r="N95" s="914"/>
      <c r="O95" s="567"/>
      <c r="P95" s="569"/>
      <c r="Q95" s="570"/>
      <c r="R95" s="571"/>
      <c r="S95"/>
      <c r="T95"/>
      <c r="U95" s="931"/>
      <c r="V95" s="440" t="s">
        <v>235</v>
      </c>
      <c r="W95" s="511"/>
      <c r="X95" s="511"/>
      <c r="Y95" s="511"/>
      <c r="Z95" s="501"/>
      <c r="AA95" s="501"/>
      <c r="AB95" s="499"/>
      <c r="AC95" s="501"/>
      <c r="AD95" s="501"/>
      <c r="AE95" s="500"/>
      <c r="AF95" s="499"/>
      <c r="AG95" s="501"/>
      <c r="AH95" s="501"/>
      <c r="AI95" s="500"/>
      <c r="AJ95" s="499"/>
      <c r="AK95" s="501"/>
      <c r="AL95" s="501"/>
      <c r="AM95" s="500"/>
      <c r="AN95" s="499"/>
      <c r="AO95" s="501"/>
      <c r="AP95" s="501"/>
      <c r="AQ95" s="500"/>
      <c r="AR95" s="499"/>
      <c r="AS95" s="501"/>
      <c r="AT95" s="501"/>
      <c r="AU95" s="500"/>
      <c r="AV95" s="499"/>
      <c r="AW95" s="501"/>
      <c r="AX95" s="501"/>
      <c r="AY95" s="500"/>
      <c r="AZ95" s="935"/>
      <c r="BA95" s="933"/>
      <c r="BB95" s="933"/>
      <c r="BC95" s="938"/>
      <c r="BF95" s="297"/>
      <c r="BG95" s="297"/>
      <c r="BH95" s="297"/>
    </row>
    <row r="96" spans="1:105" ht="20.25" customHeight="1">
      <c r="A96" s="636"/>
      <c r="B96" s="887"/>
      <c r="C96" s="565" t="s">
        <v>278</v>
      </c>
      <c r="D96" s="501"/>
      <c r="E96" s="500"/>
      <c r="F96" s="563"/>
      <c r="G96" s="563"/>
      <c r="H96" s="563"/>
      <c r="I96" s="563"/>
      <c r="J96" s="563"/>
      <c r="K96" s="563"/>
      <c r="L96" s="915" t="s">
        <v>291</v>
      </c>
      <c r="M96" s="914"/>
      <c r="N96" s="914"/>
      <c r="O96" s="567"/>
      <c r="P96" s="569"/>
      <c r="Q96" s="570"/>
      <c r="R96" s="571"/>
      <c r="S96"/>
      <c r="T96"/>
      <c r="U96" s="931"/>
      <c r="V96" s="440" t="s">
        <v>225</v>
      </c>
      <c r="W96" s="511"/>
      <c r="X96" s="511"/>
      <c r="Y96" s="511"/>
      <c r="Z96" s="501"/>
      <c r="AA96" s="501"/>
      <c r="AB96" s="494">
        <f>ROUND(AB94*AB95/100,1)</f>
        <v>0</v>
      </c>
      <c r="AC96" s="501"/>
      <c r="AD96" s="501"/>
      <c r="AE96" s="500"/>
      <c r="AF96" s="494">
        <f t="shared" ref="AF96" si="56">ROUND(AF94*AF95/100,1)</f>
        <v>0</v>
      </c>
      <c r="AG96" s="501"/>
      <c r="AH96" s="501"/>
      <c r="AI96" s="500"/>
      <c r="AJ96" s="494">
        <f t="shared" ref="AJ96" si="57">ROUND(AJ94*AJ95/100,1)</f>
        <v>0</v>
      </c>
      <c r="AK96" s="501"/>
      <c r="AL96" s="501"/>
      <c r="AM96" s="500"/>
      <c r="AN96" s="494">
        <f t="shared" ref="AN96" si="58">ROUND(AN94*AN95/100,1)</f>
        <v>0</v>
      </c>
      <c r="AO96" s="501"/>
      <c r="AP96" s="501"/>
      <c r="AQ96" s="500"/>
      <c r="AR96" s="494">
        <f t="shared" ref="AR96" si="59">ROUND(AR94*AR95/100,1)</f>
        <v>0</v>
      </c>
      <c r="AS96" s="501"/>
      <c r="AT96" s="501"/>
      <c r="AU96" s="500"/>
      <c r="AV96" s="494">
        <f t="shared" ref="AV96" si="60">ROUND(AV94*AV95/100,1)</f>
        <v>0</v>
      </c>
      <c r="AW96" s="501"/>
      <c r="AX96" s="501"/>
      <c r="AY96" s="500"/>
      <c r="AZ96" s="494">
        <f>SUM(AB96:AY96)</f>
        <v>0</v>
      </c>
      <c r="BA96" s="495"/>
      <c r="BB96" s="495"/>
      <c r="BC96" s="496"/>
      <c r="BD96"/>
      <c r="BE96"/>
    </row>
    <row r="97" spans="1:105" ht="20.25" customHeight="1">
      <c r="A97" s="636"/>
      <c r="B97" s="887"/>
      <c r="C97" s="565" t="s">
        <v>279</v>
      </c>
      <c r="D97" s="501"/>
      <c r="E97" s="500"/>
      <c r="F97" s="563"/>
      <c r="G97" s="563"/>
      <c r="H97" s="563"/>
      <c r="I97" s="563"/>
      <c r="J97" s="563"/>
      <c r="K97" s="563"/>
      <c r="L97" s="565" t="s">
        <v>247</v>
      </c>
      <c r="M97" s="566"/>
      <c r="N97" s="566"/>
      <c r="O97" s="567"/>
      <c r="P97" s="569"/>
      <c r="Q97" s="570"/>
      <c r="R97" s="571"/>
      <c r="S97"/>
      <c r="T97"/>
      <c r="U97" s="931"/>
      <c r="V97" s="440" t="s">
        <v>226</v>
      </c>
      <c r="W97" s="511"/>
      <c r="X97" s="511"/>
      <c r="Y97" s="511"/>
      <c r="Z97" s="501"/>
      <c r="AA97" s="501"/>
      <c r="AB97" s="494" t="str">
        <f>IF(AB96=0,"",ROUND(AB96/0.95*0.8157,1))</f>
        <v/>
      </c>
      <c r="AC97" s="501"/>
      <c r="AD97" s="501"/>
      <c r="AE97" s="500"/>
      <c r="AF97" s="494" t="str">
        <f t="shared" ref="AF97" si="61">IF(AF96=0,"",ROUND(AF96/0.95*0.8157,1))</f>
        <v/>
      </c>
      <c r="AG97" s="501"/>
      <c r="AH97" s="501"/>
      <c r="AI97" s="500"/>
      <c r="AJ97" s="494" t="str">
        <f t="shared" ref="AJ97" si="62">IF(AJ96=0,"",ROUND(AJ96/0.95*0.8157,1))</f>
        <v/>
      </c>
      <c r="AK97" s="501"/>
      <c r="AL97" s="501"/>
      <c r="AM97" s="500"/>
      <c r="AN97" s="494" t="str">
        <f t="shared" ref="AN97" si="63">IF(AN96=0,"",ROUND(AN96/0.95*0.8157,1))</f>
        <v/>
      </c>
      <c r="AO97" s="501"/>
      <c r="AP97" s="501"/>
      <c r="AQ97" s="500"/>
      <c r="AR97" s="494" t="str">
        <f t="shared" ref="AR97" si="64">IF(AR96=0,"",ROUND(AR96/0.95*0.8157,1))</f>
        <v/>
      </c>
      <c r="AS97" s="501"/>
      <c r="AT97" s="501"/>
      <c r="AU97" s="500"/>
      <c r="AV97" s="494" t="str">
        <f t="shared" ref="AV97" si="65">IF(AV96=0,"",ROUND(AV96/0.95*0.8157,1))</f>
        <v/>
      </c>
      <c r="AW97" s="501"/>
      <c r="AX97" s="501"/>
      <c r="AY97" s="500"/>
      <c r="AZ97" s="494" t="str">
        <f>IF(SUM(AB97:AY97)=0,"",SUM(AB97:AY97))</f>
        <v/>
      </c>
      <c r="BA97" s="495"/>
      <c r="BB97" s="495"/>
      <c r="BC97" s="496"/>
      <c r="BD97"/>
      <c r="BE97"/>
    </row>
    <row r="98" spans="1:105" ht="19.399999999999999" customHeight="1">
      <c r="A98" s="636"/>
      <c r="B98" s="887"/>
      <c r="C98" s="565" t="s">
        <v>280</v>
      </c>
      <c r="D98" s="501"/>
      <c r="E98" s="500"/>
      <c r="F98" s="563"/>
      <c r="G98" s="563"/>
      <c r="H98" s="563"/>
      <c r="I98" s="563"/>
      <c r="J98" s="563"/>
      <c r="K98" s="563"/>
      <c r="L98" s="565" t="s">
        <v>293</v>
      </c>
      <c r="M98" s="566"/>
      <c r="N98" s="566"/>
      <c r="O98" s="567"/>
      <c r="P98" s="569"/>
      <c r="Q98" s="570"/>
      <c r="R98" s="571"/>
      <c r="S98"/>
      <c r="T98"/>
      <c r="U98" s="931"/>
      <c r="V98" s="915" t="s">
        <v>303</v>
      </c>
      <c r="W98" s="933"/>
      <c r="X98" s="933"/>
      <c r="Y98" s="933"/>
      <c r="Z98" s="495"/>
      <c r="AA98" s="495"/>
      <c r="AB98" s="505" t="str">
        <f>IF($Y$71="","",ROUND(AB96*1000/$Y$71,1))</f>
        <v/>
      </c>
      <c r="AC98" s="506"/>
      <c r="AD98" s="506"/>
      <c r="AE98" s="507"/>
      <c r="AF98" s="505" t="str">
        <f t="shared" ref="AF98" si="66">IF($Y$71="","",ROUND(AF96*1000/$Y$71,1))</f>
        <v/>
      </c>
      <c r="AG98" s="506"/>
      <c r="AH98" s="506"/>
      <c r="AI98" s="507"/>
      <c r="AJ98" s="505" t="str">
        <f t="shared" ref="AJ98" si="67">IF($Y$71="","",ROUND(AJ96*1000/$Y$71,1))</f>
        <v/>
      </c>
      <c r="AK98" s="506"/>
      <c r="AL98" s="506"/>
      <c r="AM98" s="507"/>
      <c r="AN98" s="505" t="str">
        <f t="shared" ref="AN98" si="68">IF($Y$71="","",ROUND(AN96*1000/$Y$71,1))</f>
        <v/>
      </c>
      <c r="AO98" s="506"/>
      <c r="AP98" s="506"/>
      <c r="AQ98" s="507"/>
      <c r="AR98" s="505" t="str">
        <f t="shared" ref="AR98" si="69">IF($Y$71="","",ROUND(AR96*1000/$Y$71,1))</f>
        <v/>
      </c>
      <c r="AS98" s="506"/>
      <c r="AT98" s="506"/>
      <c r="AU98" s="507"/>
      <c r="AV98" s="505" t="str">
        <f t="shared" ref="AV98" si="70">IF($Y$71="","",ROUND(AV96*1000/$Y$71,1))</f>
        <v/>
      </c>
      <c r="AW98" s="506"/>
      <c r="AX98" s="506"/>
      <c r="AY98" s="507"/>
      <c r="AZ98" s="603" t="str">
        <f>IF(AB98="","",SUM(AB98:AY98))</f>
        <v/>
      </c>
      <c r="BA98" s="604"/>
      <c r="BB98" s="604"/>
      <c r="BC98" s="934"/>
      <c r="BD98"/>
      <c r="BE98"/>
    </row>
    <row r="99" spans="1:105" ht="20.25" customHeight="1">
      <c r="A99" s="636"/>
      <c r="B99" s="887"/>
      <c r="C99" s="565" t="s">
        <v>281</v>
      </c>
      <c r="D99" s="501"/>
      <c r="E99" s="500"/>
      <c r="F99" s="563"/>
      <c r="G99" s="563"/>
      <c r="H99" s="563"/>
      <c r="I99" s="563"/>
      <c r="J99" s="563"/>
      <c r="K99" s="563"/>
      <c r="L99" s="565" t="s">
        <v>1</v>
      </c>
      <c r="M99" s="566"/>
      <c r="N99" s="566"/>
      <c r="O99" s="567"/>
      <c r="P99" s="569"/>
      <c r="Q99" s="570"/>
      <c r="R99" s="571"/>
      <c r="S99"/>
      <c r="T99"/>
      <c r="U99" s="931"/>
      <c r="V99" s="509" t="s">
        <v>80</v>
      </c>
      <c r="W99" s="510"/>
      <c r="X99" s="510"/>
      <c r="Y99" s="510"/>
      <c r="Z99" s="501"/>
      <c r="AA99" s="501"/>
      <c r="AB99" s="499"/>
      <c r="AC99" s="501"/>
      <c r="AD99" s="501"/>
      <c r="AE99" s="270" t="s">
        <v>43</v>
      </c>
      <c r="AF99" s="499"/>
      <c r="AG99" s="501"/>
      <c r="AH99" s="501"/>
      <c r="AI99" s="270" t="s">
        <v>43</v>
      </c>
      <c r="AJ99" s="499"/>
      <c r="AK99" s="501"/>
      <c r="AL99" s="501"/>
      <c r="AM99" s="270" t="s">
        <v>43</v>
      </c>
      <c r="AN99" s="499"/>
      <c r="AO99" s="501"/>
      <c r="AP99" s="501"/>
      <c r="AQ99" s="270" t="s">
        <v>43</v>
      </c>
      <c r="AR99" s="499"/>
      <c r="AS99" s="501"/>
      <c r="AT99" s="501"/>
      <c r="AU99" s="270" t="s">
        <v>43</v>
      </c>
      <c r="AV99" s="499"/>
      <c r="AW99" s="501"/>
      <c r="AX99" s="501"/>
      <c r="AY99" s="270" t="s">
        <v>43</v>
      </c>
      <c r="AZ99" s="935"/>
      <c r="BA99" s="933"/>
      <c r="BB99" s="933"/>
      <c r="BC99" s="271" t="s">
        <v>43</v>
      </c>
      <c r="BD99"/>
      <c r="BE99"/>
    </row>
    <row r="100" spans="1:105" ht="20.25" customHeight="1">
      <c r="A100" s="636"/>
      <c r="B100" s="887"/>
      <c r="C100" s="565" t="s">
        <v>282</v>
      </c>
      <c r="D100" s="501"/>
      <c r="E100" s="500"/>
      <c r="F100" s="563"/>
      <c r="G100" s="563"/>
      <c r="H100" s="563"/>
      <c r="I100" s="563"/>
      <c r="J100" s="563"/>
      <c r="K100" s="563"/>
      <c r="L100" s="565" t="s">
        <v>0</v>
      </c>
      <c r="M100" s="566"/>
      <c r="N100" s="566"/>
      <c r="O100" s="567"/>
      <c r="P100" s="569"/>
      <c r="Q100" s="570"/>
      <c r="R100" s="571"/>
      <c r="S100"/>
      <c r="T100"/>
      <c r="U100" s="931"/>
      <c r="V100" s="509" t="s">
        <v>82</v>
      </c>
      <c r="W100" s="501"/>
      <c r="X100" s="501"/>
      <c r="Y100" s="501"/>
      <c r="Z100" s="501"/>
      <c r="AA100" s="501"/>
      <c r="AB100" s="508" t="s">
        <v>84</v>
      </c>
      <c r="AC100" s="500"/>
      <c r="AD100" s="508" t="s">
        <v>85</v>
      </c>
      <c r="AE100" s="500"/>
      <c r="AF100" s="508" t="s">
        <v>84</v>
      </c>
      <c r="AG100" s="500"/>
      <c r="AH100" s="508" t="s">
        <v>85</v>
      </c>
      <c r="AI100" s="500"/>
      <c r="AJ100" s="508" t="s">
        <v>84</v>
      </c>
      <c r="AK100" s="500"/>
      <c r="AL100" s="508" t="s">
        <v>85</v>
      </c>
      <c r="AM100" s="500"/>
      <c r="AN100" s="508" t="s">
        <v>84</v>
      </c>
      <c r="AO100" s="500"/>
      <c r="AP100" s="508" t="s">
        <v>85</v>
      </c>
      <c r="AQ100" s="500"/>
      <c r="AR100" s="508" t="s">
        <v>84</v>
      </c>
      <c r="AS100" s="500"/>
      <c r="AT100" s="508" t="s">
        <v>85</v>
      </c>
      <c r="AU100" s="500"/>
      <c r="AV100" s="508" t="s">
        <v>84</v>
      </c>
      <c r="AW100" s="500"/>
      <c r="AX100" s="508" t="s">
        <v>85</v>
      </c>
      <c r="AY100" s="500"/>
      <c r="AZ100" s="508" t="s">
        <v>84</v>
      </c>
      <c r="BA100" s="936"/>
      <c r="BB100" s="508" t="s">
        <v>85</v>
      </c>
      <c r="BC100" s="496"/>
      <c r="BD100"/>
      <c r="BE100"/>
    </row>
    <row r="101" spans="1:105" ht="20.25" customHeight="1">
      <c r="A101" s="636"/>
      <c r="B101" s="887"/>
      <c r="C101" s="889"/>
      <c r="D101" s="890"/>
      <c r="E101" s="891"/>
      <c r="F101" s="563"/>
      <c r="G101" s="563"/>
      <c r="H101" s="563"/>
      <c r="I101" s="563"/>
      <c r="J101" s="563"/>
      <c r="K101" s="563"/>
      <c r="L101" s="565" t="s">
        <v>296</v>
      </c>
      <c r="M101" s="566"/>
      <c r="N101" s="566"/>
      <c r="O101" s="567"/>
      <c r="P101" s="588"/>
      <c r="Q101" s="570"/>
      <c r="R101" s="571"/>
      <c r="S101"/>
      <c r="T101"/>
      <c r="U101" s="931"/>
      <c r="V101" s="509" t="s">
        <v>83</v>
      </c>
      <c r="W101" s="501"/>
      <c r="X101" s="501"/>
      <c r="Y101" s="501"/>
      <c r="Z101" s="501"/>
      <c r="AA101" s="501"/>
      <c r="AB101" s="499"/>
      <c r="AC101" s="500"/>
      <c r="AD101" s="499"/>
      <c r="AE101" s="500"/>
      <c r="AF101" s="499"/>
      <c r="AG101" s="500"/>
      <c r="AH101" s="499"/>
      <c r="AI101" s="500"/>
      <c r="AJ101" s="499"/>
      <c r="AK101" s="500"/>
      <c r="AL101" s="499"/>
      <c r="AM101" s="500"/>
      <c r="AN101" s="499"/>
      <c r="AO101" s="500"/>
      <c r="AP101" s="499"/>
      <c r="AQ101" s="500"/>
      <c r="AR101" s="499"/>
      <c r="AS101" s="500"/>
      <c r="AT101" s="499"/>
      <c r="AU101" s="500"/>
      <c r="AV101" s="499"/>
      <c r="AW101" s="500"/>
      <c r="AX101" s="499"/>
      <c r="AY101" s="500"/>
      <c r="AZ101" s="935"/>
      <c r="BA101" s="937"/>
      <c r="BB101" s="935"/>
      <c r="BC101" s="938"/>
      <c r="BD101"/>
      <c r="BE101"/>
    </row>
    <row r="102" spans="1:105" ht="20.25" customHeight="1">
      <c r="A102" s="636"/>
      <c r="B102" s="887"/>
      <c r="C102" s="889"/>
      <c r="D102" s="890"/>
      <c r="E102" s="891"/>
      <c r="F102" s="563"/>
      <c r="G102" s="563"/>
      <c r="H102" s="563"/>
      <c r="I102" s="563"/>
      <c r="J102" s="563"/>
      <c r="K102" s="563"/>
      <c r="L102" s="565" t="s">
        <v>297</v>
      </c>
      <c r="M102" s="566"/>
      <c r="N102" s="566"/>
      <c r="O102" s="567"/>
      <c r="P102" s="569"/>
      <c r="Q102" s="570"/>
      <c r="R102" s="571"/>
      <c r="S102"/>
      <c r="T102"/>
      <c r="U102" s="931"/>
      <c r="V102" s="509" t="s">
        <v>96</v>
      </c>
      <c r="W102" s="501"/>
      <c r="X102" s="501"/>
      <c r="Y102" s="501"/>
      <c r="Z102" s="501"/>
      <c r="AA102" s="501"/>
      <c r="AB102" s="499"/>
      <c r="AC102" s="500"/>
      <c r="AD102" s="499"/>
      <c r="AE102" s="500"/>
      <c r="AF102" s="499"/>
      <c r="AG102" s="500"/>
      <c r="AH102" s="499"/>
      <c r="AI102" s="500"/>
      <c r="AJ102" s="499"/>
      <c r="AK102" s="500"/>
      <c r="AL102" s="499"/>
      <c r="AM102" s="500"/>
      <c r="AN102" s="499"/>
      <c r="AO102" s="500"/>
      <c r="AP102" s="499"/>
      <c r="AQ102" s="500"/>
      <c r="AR102" s="499"/>
      <c r="AS102" s="500"/>
      <c r="AT102" s="499"/>
      <c r="AU102" s="500"/>
      <c r="AV102" s="499"/>
      <c r="AW102" s="500"/>
      <c r="AX102" s="499"/>
      <c r="AY102" s="500"/>
      <c r="AZ102" s="935"/>
      <c r="BA102" s="937"/>
      <c r="BB102" s="935"/>
      <c r="BC102" s="938"/>
      <c r="BD102"/>
      <c r="BE102"/>
    </row>
    <row r="103" spans="1:105" ht="20.25" customHeight="1">
      <c r="A103" s="636"/>
      <c r="B103" s="887"/>
      <c r="C103" s="889"/>
      <c r="D103" s="890"/>
      <c r="E103" s="891"/>
      <c r="F103" s="563"/>
      <c r="G103" s="563"/>
      <c r="H103" s="563"/>
      <c r="I103" s="563"/>
      <c r="J103" s="563"/>
      <c r="K103" s="563"/>
      <c r="L103" s="565" t="s">
        <v>300</v>
      </c>
      <c r="M103" s="566"/>
      <c r="N103" s="566"/>
      <c r="O103" s="567"/>
      <c r="P103" s="569"/>
      <c r="Q103" s="570"/>
      <c r="R103" s="571"/>
      <c r="S103"/>
      <c r="T103"/>
      <c r="U103" s="931"/>
      <c r="V103" s="509" t="s">
        <v>25</v>
      </c>
      <c r="W103" s="501"/>
      <c r="X103" s="501"/>
      <c r="Y103" s="501"/>
      <c r="Z103" s="501"/>
      <c r="AA103" s="501"/>
      <c r="AB103" s="499"/>
      <c r="AC103" s="500"/>
      <c r="AD103" s="499"/>
      <c r="AE103" s="500"/>
      <c r="AF103" s="499"/>
      <c r="AG103" s="500"/>
      <c r="AH103" s="499"/>
      <c r="AI103" s="500"/>
      <c r="AJ103" s="499"/>
      <c r="AK103" s="500"/>
      <c r="AL103" s="499"/>
      <c r="AM103" s="500"/>
      <c r="AN103" s="499"/>
      <c r="AO103" s="500"/>
      <c r="AP103" s="499"/>
      <c r="AQ103" s="500"/>
      <c r="AR103" s="499"/>
      <c r="AS103" s="500"/>
      <c r="AT103" s="499"/>
      <c r="AU103" s="500"/>
      <c r="AV103" s="499"/>
      <c r="AW103" s="500"/>
      <c r="AX103" s="499"/>
      <c r="AY103" s="500"/>
      <c r="AZ103" s="935"/>
      <c r="BA103" s="937"/>
      <c r="BB103" s="935"/>
      <c r="BC103" s="938"/>
      <c r="BD103"/>
      <c r="BE103"/>
    </row>
    <row r="104" spans="1:105" ht="20.25" customHeight="1">
      <c r="A104" s="636"/>
      <c r="B104" s="887"/>
      <c r="C104" s="889"/>
      <c r="D104" s="890"/>
      <c r="E104" s="891"/>
      <c r="F104" s="563"/>
      <c r="G104" s="563"/>
      <c r="H104" s="563"/>
      <c r="I104" s="563"/>
      <c r="J104" s="563"/>
      <c r="K104" s="563"/>
      <c r="L104" s="565" t="s">
        <v>298</v>
      </c>
      <c r="M104" s="566"/>
      <c r="N104" s="566"/>
      <c r="O104" s="567"/>
      <c r="P104" s="569"/>
      <c r="Q104" s="570"/>
      <c r="R104" s="571"/>
      <c r="S104"/>
      <c r="T104"/>
      <c r="U104" s="931"/>
      <c r="V104" s="509" t="s">
        <v>2</v>
      </c>
      <c r="W104" s="501"/>
      <c r="X104" s="501"/>
      <c r="Y104" s="501"/>
      <c r="Z104" s="501"/>
      <c r="AA104" s="501"/>
      <c r="AB104" s="499"/>
      <c r="AC104" s="500"/>
      <c r="AD104" s="499"/>
      <c r="AE104" s="500"/>
      <c r="AF104" s="499"/>
      <c r="AG104" s="500"/>
      <c r="AH104" s="499"/>
      <c r="AI104" s="500"/>
      <c r="AJ104" s="499"/>
      <c r="AK104" s="500"/>
      <c r="AL104" s="499"/>
      <c r="AM104" s="500"/>
      <c r="AN104" s="499"/>
      <c r="AO104" s="500"/>
      <c r="AP104" s="499"/>
      <c r="AQ104" s="500"/>
      <c r="AR104" s="499"/>
      <c r="AS104" s="500"/>
      <c r="AT104" s="499"/>
      <c r="AU104" s="500"/>
      <c r="AV104" s="499"/>
      <c r="AW104" s="500"/>
      <c r="AX104" s="499"/>
      <c r="AY104" s="500"/>
      <c r="AZ104" s="935"/>
      <c r="BA104" s="937"/>
      <c r="BB104" s="935"/>
      <c r="BC104" s="938"/>
      <c r="BD104"/>
      <c r="BE104"/>
    </row>
    <row r="105" spans="1:105" ht="19.399999999999999" customHeight="1">
      <c r="A105" s="636"/>
      <c r="B105" s="887"/>
      <c r="C105" s="889"/>
      <c r="D105" s="890"/>
      <c r="E105" s="891"/>
      <c r="F105" s="563"/>
      <c r="G105" s="563"/>
      <c r="H105" s="563"/>
      <c r="I105" s="563"/>
      <c r="J105" s="563"/>
      <c r="K105" s="563"/>
      <c r="L105" s="565" t="s">
        <v>301</v>
      </c>
      <c r="M105" s="566"/>
      <c r="N105" s="566"/>
      <c r="O105" s="567"/>
      <c r="P105" s="569"/>
      <c r="Q105" s="570"/>
      <c r="R105" s="571"/>
      <c r="S105"/>
      <c r="T105"/>
      <c r="U105" s="931"/>
      <c r="V105" s="509" t="s">
        <v>147</v>
      </c>
      <c r="W105" s="501"/>
      <c r="X105" s="501"/>
      <c r="Y105" s="501"/>
      <c r="Z105" s="501"/>
      <c r="AA105" s="501"/>
      <c r="AB105" s="499"/>
      <c r="AC105" s="500"/>
      <c r="AD105" s="499"/>
      <c r="AE105" s="500"/>
      <c r="AF105" s="499"/>
      <c r="AG105" s="500"/>
      <c r="AH105" s="499"/>
      <c r="AI105" s="500"/>
      <c r="AJ105" s="499"/>
      <c r="AK105" s="500"/>
      <c r="AL105" s="499"/>
      <c r="AM105" s="500"/>
      <c r="AN105" s="499"/>
      <c r="AO105" s="500"/>
      <c r="AP105" s="499"/>
      <c r="AQ105" s="500"/>
      <c r="AR105" s="499"/>
      <c r="AS105" s="500"/>
      <c r="AT105" s="499"/>
      <c r="AU105" s="500"/>
      <c r="AV105" s="499"/>
      <c r="AW105" s="500"/>
      <c r="AX105" s="499"/>
      <c r="AY105" s="500"/>
      <c r="AZ105" s="935"/>
      <c r="BA105" s="937"/>
      <c r="BB105" s="935"/>
      <c r="BC105" s="938"/>
      <c r="BD105"/>
      <c r="BE105"/>
    </row>
    <row r="106" spans="1:105" ht="19.399999999999999" customHeight="1">
      <c r="A106" s="636"/>
      <c r="B106" s="887"/>
      <c r="C106" s="889"/>
      <c r="D106" s="890"/>
      <c r="E106" s="891"/>
      <c r="F106" s="563"/>
      <c r="G106" s="563"/>
      <c r="H106" s="563"/>
      <c r="I106" s="563"/>
      <c r="J106" s="563"/>
      <c r="K106" s="563"/>
      <c r="L106" s="565" t="s">
        <v>296</v>
      </c>
      <c r="M106" s="566"/>
      <c r="N106" s="566"/>
      <c r="O106" s="567"/>
      <c r="P106" s="588"/>
      <c r="Q106" s="570"/>
      <c r="R106" s="571"/>
      <c r="S106"/>
      <c r="T106"/>
      <c r="U106" s="931"/>
      <c r="V106" s="440" t="s">
        <v>227</v>
      </c>
      <c r="W106" s="928"/>
      <c r="X106" s="928"/>
      <c r="Y106" s="928"/>
      <c r="Z106" s="501"/>
      <c r="AA106" s="501"/>
      <c r="AB106" s="494" t="str">
        <f>IF(AB105=0,"",IF(AD105=0,"",AD105-AB105))</f>
        <v/>
      </c>
      <c r="AC106" s="501"/>
      <c r="AD106" s="501"/>
      <c r="AE106" s="500"/>
      <c r="AF106" s="494" t="str">
        <f>IF(AF105=0,"",IF(AH105=0,"",AH105-AF105))</f>
        <v/>
      </c>
      <c r="AG106" s="501"/>
      <c r="AH106" s="501"/>
      <c r="AI106" s="500"/>
      <c r="AJ106" s="494" t="str">
        <f>IF(AJ105=0,"",IF(AL105=0,"",AL105-AJ105))</f>
        <v/>
      </c>
      <c r="AK106" s="501"/>
      <c r="AL106" s="501"/>
      <c r="AM106" s="500"/>
      <c r="AN106" s="494" t="str">
        <f>IF(AN105=0,"",IF(AP105=0,"",AP105-AN105))</f>
        <v/>
      </c>
      <c r="AO106" s="501"/>
      <c r="AP106" s="501"/>
      <c r="AQ106" s="500"/>
      <c r="AR106" s="494" t="str">
        <f>IF(AR105=0,"",IF(AT105=0,"",AT105-AR105))</f>
        <v/>
      </c>
      <c r="AS106" s="501"/>
      <c r="AT106" s="501"/>
      <c r="AU106" s="500"/>
      <c r="AV106" s="494" t="str">
        <f>IF(AV105=0,"",IF(AX105=0,"",AX105-AV105))</f>
        <v/>
      </c>
      <c r="AW106" s="501"/>
      <c r="AX106" s="501"/>
      <c r="AY106" s="500"/>
      <c r="AZ106" s="494" t="str">
        <f>IF(AB106="","",SUM(AB106:AY106))</f>
        <v/>
      </c>
      <c r="BA106" s="495"/>
      <c r="BB106" s="495"/>
      <c r="BC106" s="496"/>
      <c r="BD106"/>
      <c r="BE106"/>
    </row>
    <row r="107" spans="1:105" ht="19.399999999999999" customHeight="1" thickBot="1">
      <c r="A107" s="636"/>
      <c r="B107" s="888"/>
      <c r="C107" s="565" t="s">
        <v>19</v>
      </c>
      <c r="D107" s="501"/>
      <c r="E107" s="500"/>
      <c r="F107" s="565"/>
      <c r="G107" s="501"/>
      <c r="H107" s="500"/>
      <c r="I107" s="563"/>
      <c r="J107" s="563"/>
      <c r="K107" s="563"/>
      <c r="L107" s="565" t="s">
        <v>297</v>
      </c>
      <c r="M107" s="566"/>
      <c r="N107" s="566"/>
      <c r="O107" s="567"/>
      <c r="P107" s="569"/>
      <c r="Q107" s="570"/>
      <c r="R107" s="571"/>
      <c r="S107"/>
      <c r="T107"/>
      <c r="U107" s="932"/>
      <c r="V107" s="738" t="s">
        <v>228</v>
      </c>
      <c r="W107" s="929"/>
      <c r="X107" s="929"/>
      <c r="Y107" s="929"/>
      <c r="Z107" s="595"/>
      <c r="AA107" s="595"/>
      <c r="AB107" s="594" t="str">
        <f>IF(AB94=0,"",IF(AB106=0,"",ROUND(AB106/AB94*100,1)))</f>
        <v/>
      </c>
      <c r="AC107" s="595"/>
      <c r="AD107" s="595"/>
      <c r="AE107" s="596"/>
      <c r="AF107" s="594" t="str">
        <f t="shared" ref="AF107" si="71">IF(AF94=0,"",IF(AF106=0,"",ROUND(AF106/AF94*100,1)))</f>
        <v/>
      </c>
      <c r="AG107" s="595"/>
      <c r="AH107" s="595"/>
      <c r="AI107" s="596"/>
      <c r="AJ107" s="594" t="str">
        <f t="shared" ref="AJ107" si="72">IF(AJ94=0,"",IF(AJ106=0,"",ROUND(AJ106/AJ94*100,1)))</f>
        <v/>
      </c>
      <c r="AK107" s="595"/>
      <c r="AL107" s="595"/>
      <c r="AM107" s="596"/>
      <c r="AN107" s="594" t="str">
        <f t="shared" ref="AN107" si="73">IF(AN94=0,"",IF(AN106=0,"",ROUND(AN106/AN94*100,1)))</f>
        <v/>
      </c>
      <c r="AO107" s="595"/>
      <c r="AP107" s="595"/>
      <c r="AQ107" s="596"/>
      <c r="AR107" s="594" t="str">
        <f t="shared" ref="AR107" si="74">IF(AR94=0,"",IF(AR106=0,"",ROUND(AR106/AR94*100,1)))</f>
        <v/>
      </c>
      <c r="AS107" s="595"/>
      <c r="AT107" s="595"/>
      <c r="AU107" s="596"/>
      <c r="AV107" s="594" t="str">
        <f t="shared" ref="AV107" si="75">IF(AV94=0,"",IF(AV106=0,"",ROUND(AV106/AV94*100,1)))</f>
        <v/>
      </c>
      <c r="AW107" s="595"/>
      <c r="AX107" s="595"/>
      <c r="AY107" s="596"/>
      <c r="AZ107" s="939"/>
      <c r="BA107" s="520"/>
      <c r="BB107" s="520"/>
      <c r="BC107" s="940"/>
      <c r="BD107"/>
      <c r="BE107"/>
    </row>
    <row r="108" spans="1:105" ht="19.399999999999999" customHeight="1" thickBot="1">
      <c r="A108" s="637"/>
      <c r="B108" s="662" t="s">
        <v>50</v>
      </c>
      <c r="C108" s="520"/>
      <c r="D108" s="520"/>
      <c r="E108" s="596"/>
      <c r="F108" s="564" t="str">
        <f>IF(SUM(F95:H106)=0,"",SUM(F95:H106))</f>
        <v/>
      </c>
      <c r="G108" s="564"/>
      <c r="H108" s="564"/>
      <c r="I108" s="564" t="str">
        <f>IF(SUM(I95:K107)=0,"",SUM(I95:K106))</f>
        <v/>
      </c>
      <c r="J108" s="564"/>
      <c r="K108" s="564"/>
      <c r="L108" s="533" t="s">
        <v>300</v>
      </c>
      <c r="M108" s="589"/>
      <c r="N108" s="589"/>
      <c r="O108" s="590"/>
      <c r="P108" s="572"/>
      <c r="Q108" s="573"/>
      <c r="R108" s="57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99999999999999"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486" t="s">
        <v>95</v>
      </c>
      <c r="F111" s="647" t="s">
        <v>104</v>
      </c>
      <c r="G111" s="648"/>
      <c r="H111" s="648"/>
      <c r="I111" s="649"/>
      <c r="J111" s="650"/>
      <c r="K111" s="650"/>
      <c r="L111" s="649"/>
      <c r="M111" s="650"/>
      <c r="N111" s="650"/>
      <c r="O111" s="649"/>
      <c r="P111" s="650"/>
      <c r="Q111" s="963"/>
      <c r="U111" s="651" t="s">
        <v>102</v>
      </c>
      <c r="V111" s="648" t="s">
        <v>103</v>
      </c>
      <c r="W111" s="648"/>
      <c r="X111" s="648"/>
      <c r="Y111" s="654"/>
      <c r="Z111" s="497"/>
      <c r="AA111" s="497"/>
      <c r="AB111" s="655"/>
      <c r="AC111" s="656"/>
      <c r="AD111" s="656"/>
      <c r="AE111" s="657"/>
      <c r="AF111" s="658"/>
      <c r="AG111" s="658"/>
      <c r="AH111" s="648" t="s">
        <v>112</v>
      </c>
      <c r="AI111" s="648"/>
      <c r="AJ111" s="659"/>
      <c r="AM111" s="486" t="s">
        <v>108</v>
      </c>
      <c r="AN111" s="583" t="s">
        <v>105</v>
      </c>
      <c r="AO111" s="583"/>
      <c r="AP111" s="583"/>
      <c r="AQ111" s="583"/>
      <c r="AR111" s="497"/>
      <c r="AS111" s="497"/>
      <c r="AT111" s="498"/>
      <c r="AX111"/>
      <c r="AY111"/>
      <c r="CV111" s="297"/>
      <c r="CW111" s="297"/>
      <c r="CX111" s="297"/>
      <c r="CY111" s="297"/>
      <c r="CZ111" s="297"/>
      <c r="DA111" s="297"/>
    </row>
    <row r="112" spans="1:105" ht="20.25" customHeight="1">
      <c r="E112" s="487"/>
      <c r="F112" s="552" t="s">
        <v>80</v>
      </c>
      <c r="G112" s="542"/>
      <c r="H112" s="542"/>
      <c r="I112" s="553"/>
      <c r="J112" s="553"/>
      <c r="K112" s="272" t="s">
        <v>43</v>
      </c>
      <c r="L112" s="553"/>
      <c r="M112" s="553"/>
      <c r="N112" s="272" t="s">
        <v>43</v>
      </c>
      <c r="O112" s="553"/>
      <c r="P112" s="553"/>
      <c r="Q112" s="273" t="s">
        <v>43</v>
      </c>
      <c r="U112" s="652"/>
      <c r="V112" s="542" t="s">
        <v>80</v>
      </c>
      <c r="W112" s="542"/>
      <c r="X112" s="542"/>
      <c r="Y112" s="554"/>
      <c r="Z112" s="555"/>
      <c r="AA112" s="202" t="s">
        <v>43</v>
      </c>
      <c r="AB112" s="556"/>
      <c r="AC112" s="555"/>
      <c r="AD112" s="201" t="s">
        <v>43</v>
      </c>
      <c r="AE112" s="554"/>
      <c r="AF112" s="555"/>
      <c r="AG112" s="202" t="s">
        <v>43</v>
      </c>
      <c r="AH112" s="660"/>
      <c r="AI112" s="660"/>
      <c r="AJ112" s="661"/>
      <c r="AM112" s="487"/>
      <c r="AN112" s="439" t="s">
        <v>106</v>
      </c>
      <c r="AO112" s="439"/>
      <c r="AP112" s="439"/>
      <c r="AQ112" s="439"/>
      <c r="AR112" s="584"/>
      <c r="AS112" s="584"/>
      <c r="AT112" s="585"/>
      <c r="AX112"/>
      <c r="AY112"/>
      <c r="CV112" s="297"/>
      <c r="CW112" s="297"/>
      <c r="CX112" s="297"/>
      <c r="CY112" s="297"/>
      <c r="CZ112" s="297"/>
      <c r="DA112" s="297"/>
    </row>
    <row r="113" spans="1:105" ht="20.25" customHeight="1">
      <c r="E113" s="487"/>
      <c r="F113" s="552" t="s">
        <v>83</v>
      </c>
      <c r="G113" s="542"/>
      <c r="H113" s="542"/>
      <c r="I113" s="541"/>
      <c r="J113" s="541"/>
      <c r="K113" s="541"/>
      <c r="L113" s="541"/>
      <c r="M113" s="541"/>
      <c r="N113" s="541"/>
      <c r="O113" s="541"/>
      <c r="P113" s="541"/>
      <c r="Q113" s="550"/>
      <c r="U113" s="652"/>
      <c r="V113" s="542" t="s">
        <v>83</v>
      </c>
      <c r="W113" s="542"/>
      <c r="X113" s="542"/>
      <c r="Y113" s="540"/>
      <c r="Z113" s="540"/>
      <c r="AA113" s="540"/>
      <c r="AB113" s="540"/>
      <c r="AC113" s="540"/>
      <c r="AD113" s="540"/>
      <c r="AE113" s="541"/>
      <c r="AF113" s="541"/>
      <c r="AG113" s="541"/>
      <c r="AH113" s="660"/>
      <c r="AI113" s="660"/>
      <c r="AJ113" s="661"/>
      <c r="AM113" s="487"/>
      <c r="AN113" s="439" t="s">
        <v>157</v>
      </c>
      <c r="AO113" s="439"/>
      <c r="AP113" s="439"/>
      <c r="AQ113" s="439"/>
      <c r="AR113" s="586" t="str">
        <f>IF(AR111="","",AR111-AR112)</f>
        <v/>
      </c>
      <c r="AS113" s="586"/>
      <c r="AT113" s="587"/>
      <c r="AX113"/>
      <c r="AY113"/>
      <c r="CV113" s="297"/>
      <c r="CW113" s="297"/>
      <c r="CX113" s="297"/>
      <c r="CY113" s="297"/>
      <c r="CZ113" s="297"/>
      <c r="DA113" s="297"/>
    </row>
    <row r="114" spans="1:105" ht="20.25" customHeight="1">
      <c r="E114" s="487"/>
      <c r="F114" s="552" t="s">
        <v>96</v>
      </c>
      <c r="G114" s="542"/>
      <c r="H114" s="542"/>
      <c r="I114" s="541"/>
      <c r="J114" s="541"/>
      <c r="K114" s="541"/>
      <c r="L114" s="541"/>
      <c r="M114" s="541"/>
      <c r="N114" s="541"/>
      <c r="O114" s="541"/>
      <c r="P114" s="541"/>
      <c r="Q114" s="550"/>
      <c r="U114" s="652"/>
      <c r="V114" s="542" t="s">
        <v>96</v>
      </c>
      <c r="W114" s="542"/>
      <c r="X114" s="542"/>
      <c r="Y114" s="540"/>
      <c r="Z114" s="540"/>
      <c r="AA114" s="540"/>
      <c r="AB114" s="540"/>
      <c r="AC114" s="540"/>
      <c r="AD114" s="540"/>
      <c r="AE114" s="541"/>
      <c r="AF114" s="541"/>
      <c r="AG114" s="541"/>
      <c r="AH114" s="660"/>
      <c r="AI114" s="660"/>
      <c r="AJ114" s="661"/>
      <c r="AM114" s="487"/>
      <c r="AN114" s="439" t="s">
        <v>107</v>
      </c>
      <c r="AO114" s="439"/>
      <c r="AP114" s="439"/>
      <c r="AQ114" s="439"/>
      <c r="AR114" s="584"/>
      <c r="AS114" s="584"/>
      <c r="AT114" s="585"/>
      <c r="AX114"/>
      <c r="AY114"/>
      <c r="AZ114"/>
    </row>
    <row r="115" spans="1:105" ht="20.25" customHeight="1" thickBot="1">
      <c r="E115" s="487"/>
      <c r="F115" s="552" t="s">
        <v>147</v>
      </c>
      <c r="G115" s="542"/>
      <c r="H115" s="542"/>
      <c r="I115" s="541"/>
      <c r="J115" s="541"/>
      <c r="K115" s="541"/>
      <c r="L115" s="541"/>
      <c r="M115" s="541"/>
      <c r="N115" s="541"/>
      <c r="O115" s="541"/>
      <c r="P115" s="541"/>
      <c r="Q115" s="550"/>
      <c r="U115" s="652"/>
      <c r="V115" s="542" t="s">
        <v>147</v>
      </c>
      <c r="W115" s="542"/>
      <c r="X115" s="542"/>
      <c r="Y115" s="540"/>
      <c r="Z115" s="540"/>
      <c r="AA115" s="540"/>
      <c r="AB115" s="540"/>
      <c r="AC115" s="540"/>
      <c r="AD115" s="540"/>
      <c r="AE115" s="541"/>
      <c r="AF115" s="541"/>
      <c r="AG115" s="541"/>
      <c r="AH115" s="560" t="str">
        <f>IF(SUM(Y115:AG115)=0,"",SUM(Y115:AG115))</f>
        <v/>
      </c>
      <c r="AI115" s="560"/>
      <c r="AJ115" s="561"/>
      <c r="AM115" s="582"/>
      <c r="AN115" s="562" t="s">
        <v>156</v>
      </c>
      <c r="AO115" s="562"/>
      <c r="AP115" s="562"/>
      <c r="AQ115" s="562"/>
      <c r="AR115" s="580" t="str">
        <f>IF(AR113="","",IF(AR114="",ROUND(AR113/1.1,1),ROUND(AR113/AR114,1)))</f>
        <v/>
      </c>
      <c r="AS115" s="580"/>
      <c r="AT115" s="581"/>
      <c r="AX115"/>
      <c r="AY115"/>
      <c r="AZ115"/>
    </row>
    <row r="116" spans="1:105" ht="19.399999999999999" customHeight="1" thickBot="1">
      <c r="E116" s="487"/>
      <c r="F116" s="552" t="s">
        <v>97</v>
      </c>
      <c r="G116" s="542"/>
      <c r="H116" s="542"/>
      <c r="I116" s="541"/>
      <c r="J116" s="541"/>
      <c r="K116" s="541"/>
      <c r="L116" s="541"/>
      <c r="M116" s="541"/>
      <c r="N116" s="541"/>
      <c r="O116" s="541"/>
      <c r="P116" s="541"/>
      <c r="Q116" s="550"/>
      <c r="U116" s="652"/>
      <c r="V116" s="542" t="s">
        <v>97</v>
      </c>
      <c r="W116" s="542"/>
      <c r="X116" s="542"/>
      <c r="Y116" s="540"/>
      <c r="Z116" s="540"/>
      <c r="AA116" s="540"/>
      <c r="AB116" s="540"/>
      <c r="AC116" s="540"/>
      <c r="AD116" s="540"/>
      <c r="AE116" s="541"/>
      <c r="AF116" s="541"/>
      <c r="AG116" s="541"/>
      <c r="AH116" s="542"/>
      <c r="AI116" s="542"/>
      <c r="AJ116" s="543"/>
      <c r="AN116"/>
      <c r="AO116"/>
      <c r="AP116" s="63"/>
      <c r="AU116"/>
      <c r="AV116"/>
      <c r="AW116"/>
      <c r="AX116"/>
      <c r="AY116"/>
      <c r="AZ116"/>
    </row>
    <row r="117" spans="1:105" ht="20.25" customHeight="1">
      <c r="E117" s="487"/>
      <c r="F117" s="552" t="s">
        <v>2</v>
      </c>
      <c r="G117" s="542"/>
      <c r="H117" s="542"/>
      <c r="I117" s="541"/>
      <c r="J117" s="541"/>
      <c r="K117" s="541"/>
      <c r="L117" s="541"/>
      <c r="M117" s="541"/>
      <c r="N117" s="541"/>
      <c r="O117" s="541"/>
      <c r="P117" s="541"/>
      <c r="Q117" s="550"/>
      <c r="U117" s="652"/>
      <c r="V117" s="542" t="s">
        <v>2</v>
      </c>
      <c r="W117" s="542"/>
      <c r="X117" s="542"/>
      <c r="Y117" s="540"/>
      <c r="Z117" s="540"/>
      <c r="AA117" s="540"/>
      <c r="AB117" s="540"/>
      <c r="AC117" s="540"/>
      <c r="AD117" s="540"/>
      <c r="AE117" s="541"/>
      <c r="AF117" s="541"/>
      <c r="AG117" s="541"/>
      <c r="AH117" s="542"/>
      <c r="AI117" s="542"/>
      <c r="AJ117" s="543"/>
      <c r="AM117" s="515" t="s">
        <v>111</v>
      </c>
      <c r="AN117" s="544" t="s">
        <v>110</v>
      </c>
      <c r="AO117" s="545"/>
      <c r="AP117" s="545"/>
      <c r="AQ117" s="536"/>
      <c r="AR117" s="527" t="str">
        <f>IF(N36="","",IF(SUM(D74:O74)=0,"",IF(SUM(D71:O71)=0,"",ROUND((N36-SUM(D74:O74))/SUM(D71:O71),3))))</f>
        <v/>
      </c>
      <c r="AS117" s="536"/>
      <c r="AT117" s="544" t="s">
        <v>114</v>
      </c>
      <c r="AU117" s="545"/>
      <c r="AV117" s="545"/>
      <c r="AW117" s="546"/>
      <c r="AX117" s="536"/>
      <c r="AY117" s="527" t="str">
        <f>IF(AR113="","",IF(Y71="","",ROUND(AR113/Y71,3)))</f>
        <v/>
      </c>
      <c r="AZ117" s="528"/>
    </row>
    <row r="118" spans="1:105" ht="19.399999999999999" customHeight="1">
      <c r="E118" s="487"/>
      <c r="F118" s="557" t="s">
        <v>254</v>
      </c>
      <c r="G118" s="558"/>
      <c r="H118" s="558"/>
      <c r="I118" s="547" t="str">
        <f>IF(I115="","",IF(I116="","",ROUND(I115*I116/100,1)))</f>
        <v/>
      </c>
      <c r="J118" s="547"/>
      <c r="K118" s="547"/>
      <c r="L118" s="547" t="str">
        <f>IF(L115="","",IF(L116="","",ROUND(L115*L116/100,1)))</f>
        <v/>
      </c>
      <c r="M118" s="547"/>
      <c r="N118" s="547"/>
      <c r="O118" s="547" t="str">
        <f>IF(O115="","",IF(O116="","",ROUND(O115*O116/100,1)))</f>
        <v/>
      </c>
      <c r="P118" s="547"/>
      <c r="Q118" s="549"/>
      <c r="U118" s="652"/>
      <c r="V118" s="559" t="s">
        <v>254</v>
      </c>
      <c r="W118" s="558"/>
      <c r="X118" s="558"/>
      <c r="Y118" s="560" t="str">
        <f>IF(Y115="","",IF(Y116="","",ROUND(Y115*Y116/100,1)))</f>
        <v/>
      </c>
      <c r="Z118" s="560"/>
      <c r="AA118" s="560"/>
      <c r="AB118" s="560" t="str">
        <f>IF(AB115="","",IF(AB116="","",ROUND(AB115*AB116/100,1)))</f>
        <v/>
      </c>
      <c r="AC118" s="560"/>
      <c r="AD118" s="560"/>
      <c r="AE118" s="560" t="str">
        <f>IF(AE115="","",IF(AE116="","",ROUND(AE115*AE116/100,1)))</f>
        <v/>
      </c>
      <c r="AF118" s="560"/>
      <c r="AG118" s="560"/>
      <c r="AH118" s="560" t="str">
        <f>IF(SUM(Y118:AG118)=0,"",SUM(Y118:AG118))</f>
        <v/>
      </c>
      <c r="AI118" s="560"/>
      <c r="AJ118" s="561"/>
      <c r="AM118" s="516"/>
      <c r="AN118" s="509" t="s">
        <v>115</v>
      </c>
      <c r="AO118" s="510"/>
      <c r="AP118" s="510"/>
      <c r="AQ118" s="500"/>
      <c r="AR118" s="521" t="str">
        <f>IF(SUM(I115:Q115)=0,"",IF(Y71="","",ROUND(SUM(I115:Q115)/Y71,4)))</f>
        <v/>
      </c>
      <c r="AS118" s="500"/>
      <c r="AT118" s="509" t="s">
        <v>121</v>
      </c>
      <c r="AU118" s="510"/>
      <c r="AV118" s="510"/>
      <c r="AW118" s="501"/>
      <c r="AX118" s="500"/>
      <c r="AY118" s="521" t="str">
        <f>IF(SUM(I115:Q115)=0,"",IF(Y71="","",IF(Y74="","",IF(SUM(L115:Q115)+SUM(S39:BE39)=0,ROUND((I115-Y74-AZ94)/Y71,3),"手入力してください"))))</f>
        <v/>
      </c>
      <c r="AZ118" s="529"/>
    </row>
    <row r="119" spans="1:105" ht="19.399999999999999" customHeight="1">
      <c r="E119" s="487"/>
      <c r="F119" s="552" t="s">
        <v>0</v>
      </c>
      <c r="G119" s="542"/>
      <c r="H119" s="542"/>
      <c r="I119" s="541"/>
      <c r="J119" s="541"/>
      <c r="K119" s="541"/>
      <c r="L119" s="541"/>
      <c r="M119" s="541"/>
      <c r="N119" s="541"/>
      <c r="O119" s="541"/>
      <c r="P119" s="541"/>
      <c r="Q119" s="550"/>
      <c r="U119" s="652"/>
      <c r="V119" s="577" t="s">
        <v>158</v>
      </c>
      <c r="W119" s="578"/>
      <c r="X119" s="578"/>
      <c r="Y119" s="579" t="str">
        <f>IF(D208="","",ROUNDDOWN(D208+Y116*1.5848,1))</f>
        <v/>
      </c>
      <c r="Z119" s="579"/>
      <c r="AA119" s="579"/>
      <c r="AB119" s="579" t="str">
        <f>IF(G208="","",ROUNDDOWN(G208+AB116*1.5848,1))</f>
        <v/>
      </c>
      <c r="AC119" s="579"/>
      <c r="AD119" s="579"/>
      <c r="AE119" s="579" t="str">
        <f>IF(J208="","",ROUNDDOWN(J208+AE116*1.5848,1))</f>
        <v/>
      </c>
      <c r="AF119" s="579"/>
      <c r="AG119" s="579"/>
      <c r="AH119" s="542"/>
      <c r="AI119" s="542"/>
      <c r="AJ119" s="543"/>
      <c r="AM119" s="516"/>
      <c r="AN119" s="509" t="s">
        <v>116</v>
      </c>
      <c r="AO119" s="510"/>
      <c r="AP119" s="510"/>
      <c r="AQ119" s="500"/>
      <c r="AR119" s="521" t="str">
        <f>IF(AH115="","",IF(SUM(I115:Q115)=0,"",ROUND(AH115/SUM(I115:Q115),3)))</f>
        <v/>
      </c>
      <c r="AS119" s="500"/>
      <c r="AT119" s="440" t="s">
        <v>120</v>
      </c>
      <c r="AU119" s="511"/>
      <c r="AV119" s="511"/>
      <c r="AW119" s="501"/>
      <c r="AX119" s="500"/>
      <c r="AY119" s="521" t="str">
        <f>IF(AH118="","",IF(SUM(I118:Q118)=0,"",ROUND(AH118/SUM(I118:Q118),3)))</f>
        <v/>
      </c>
      <c r="AZ119" s="529"/>
    </row>
    <row r="120" spans="1:105" ht="19.399999999999999" customHeight="1" thickBot="1">
      <c r="E120" s="487"/>
      <c r="F120" s="598" t="s">
        <v>146</v>
      </c>
      <c r="G120" s="599"/>
      <c r="H120" s="599"/>
      <c r="I120" s="548" t="str">
        <f>IF(I116="","",IF(I117="","",ROUNDDOWN(D202,1)))</f>
        <v/>
      </c>
      <c r="J120" s="548"/>
      <c r="K120" s="548"/>
      <c r="L120" s="548" t="str">
        <f>IF(L116="","",IF(L117="","",ROUNDDOWN(G202,1)))</f>
        <v/>
      </c>
      <c r="M120" s="548"/>
      <c r="N120" s="548"/>
      <c r="O120" s="548" t="str">
        <f>IF(O116="","",IF(O117="","",ROUNDDOWN(J202,1)))</f>
        <v/>
      </c>
      <c r="P120" s="548"/>
      <c r="Q120" s="568"/>
      <c r="U120" s="653"/>
      <c r="V120" s="575" t="s">
        <v>0</v>
      </c>
      <c r="W120" s="575"/>
      <c r="X120" s="575"/>
      <c r="Y120" s="551"/>
      <c r="Z120" s="551"/>
      <c r="AA120" s="551"/>
      <c r="AB120" s="551"/>
      <c r="AC120" s="551"/>
      <c r="AD120" s="551"/>
      <c r="AE120" s="551"/>
      <c r="AF120" s="551"/>
      <c r="AG120" s="551"/>
      <c r="AH120" s="575"/>
      <c r="AI120" s="575"/>
      <c r="AJ120" s="576"/>
      <c r="AM120" s="516"/>
      <c r="AN120" s="509" t="s">
        <v>117</v>
      </c>
      <c r="AO120" s="510"/>
      <c r="AP120" s="510"/>
      <c r="AQ120" s="500"/>
      <c r="AR120" s="521" t="str">
        <f>IF(AH115="","",IF(Y71="","",ROUND(AH115/Y71,3)))</f>
        <v/>
      </c>
      <c r="AS120" s="500"/>
      <c r="AT120" s="509" t="s">
        <v>119</v>
      </c>
      <c r="AU120" s="510"/>
      <c r="AV120" s="510"/>
      <c r="AW120" s="501"/>
      <c r="AX120" s="500"/>
      <c r="AY120" s="521" t="str">
        <f>IF(Y71="","",IF(AH115="","",IF(SUM(L115:Q115)+SUM(S39:BE39)=0,ROUND((AH115-Y74-AZ94)/Y71,3),"手入力してください")))</f>
        <v/>
      </c>
      <c r="AZ120" s="529"/>
      <c r="BF120" s="297"/>
    </row>
    <row r="121" spans="1:105" ht="19.399999999999999" customHeight="1">
      <c r="E121" s="487"/>
      <c r="F121" s="537" t="s">
        <v>241</v>
      </c>
      <c r="G121" s="538"/>
      <c r="H121" s="538"/>
      <c r="I121" s="539" t="str">
        <f>IF(I116="","",IF(I117="","",D203))</f>
        <v/>
      </c>
      <c r="J121" s="539"/>
      <c r="K121" s="539"/>
      <c r="L121" s="539" t="str">
        <f>IF(L116="","",IF(L117="","",G203))</f>
        <v/>
      </c>
      <c r="M121" s="539"/>
      <c r="N121" s="539"/>
      <c r="O121" s="539" t="str">
        <f>IF(O116="","",IF(O117="","",J203))</f>
        <v/>
      </c>
      <c r="P121" s="539"/>
      <c r="Q121" s="597"/>
      <c r="V121" s="49"/>
      <c r="W121" s="49"/>
      <c r="X121" s="49"/>
      <c r="Y121" s="49"/>
      <c r="Z121" s="49"/>
      <c r="AA121" s="49"/>
      <c r="AM121" s="516"/>
      <c r="AN121" s="440" t="s">
        <v>397</v>
      </c>
      <c r="AO121" s="511"/>
      <c r="AP121" s="511"/>
      <c r="AQ121" s="500"/>
      <c r="AR121" s="521" t="str">
        <f>IF(Y71="","",IF(Y74="","",SUM(D74:O74)/SUM(D71:O71)))</f>
        <v/>
      </c>
      <c r="AS121" s="500"/>
      <c r="AT121" s="509" t="s">
        <v>118</v>
      </c>
      <c r="AU121" s="510"/>
      <c r="AV121" s="510"/>
      <c r="AW121" s="501"/>
      <c r="AX121" s="500"/>
      <c r="AY121" s="521" t="str">
        <f>IF(Y71="","",IF(Y74="","",IF(SUM(L115:Q115)+SUM(S39:BE39)=0,ROUND((Y74+AZ94)/Y71,3),"手入力してください")))</f>
        <v/>
      </c>
      <c r="AZ121" s="529"/>
    </row>
    <row r="122" spans="1:105" ht="19.399999999999999" customHeight="1" thickBot="1">
      <c r="C122" s="285"/>
      <c r="E122" s="488"/>
      <c r="F122" s="489" t="s">
        <v>314</v>
      </c>
      <c r="G122" s="489"/>
      <c r="H122" s="489"/>
      <c r="I122" s="481" t="str">
        <f>IF(SUM(L115:Q115)+SUM(S39:BE39)=0,Y71,"手入力してください")</f>
        <v/>
      </c>
      <c r="J122" s="481"/>
      <c r="K122" s="481"/>
      <c r="L122" s="490"/>
      <c r="M122" s="490"/>
      <c r="N122" s="490"/>
      <c r="O122" s="490"/>
      <c r="P122" s="490"/>
      <c r="Q122" s="491"/>
      <c r="R122" s="282" t="s">
        <v>319</v>
      </c>
      <c r="AM122" s="517"/>
      <c r="AN122" s="512" t="s">
        <v>304</v>
      </c>
      <c r="AO122" s="513"/>
      <c r="AP122" s="513"/>
      <c r="AQ122" s="514"/>
      <c r="AR122" s="522" t="str">
        <f>IF(ISERROR((SUM(I115:Q115)-AH115-AR115)/SUM(I115:Q115)*1000),"",(SUM(I115:Q115)-AH115-AR115)/SUM(I115:Q115)*1000)</f>
        <v/>
      </c>
      <c r="AS122" s="523"/>
      <c r="AT122" s="524" t="s">
        <v>305</v>
      </c>
      <c r="AU122" s="525"/>
      <c r="AV122" s="525"/>
      <c r="AW122" s="525"/>
      <c r="AX122" s="526"/>
      <c r="AY122" s="522" t="str">
        <f>IF(AH118="","",IF(Y71="","",IF(SUM(L115:Q115)+SUM(S39:BE39)=0,(AH118-AZ96)/Y71*1000,"手入力してください")))</f>
        <v/>
      </c>
      <c r="AZ122" s="530"/>
    </row>
    <row r="123" spans="1:105" ht="19.399999999999999" customHeight="1" thickBot="1">
      <c r="R123" s="63"/>
      <c r="AM123" s="518"/>
      <c r="AN123" s="519" t="s">
        <v>317</v>
      </c>
      <c r="AO123" s="520"/>
      <c r="AP123" s="520"/>
      <c r="AQ123" s="520"/>
      <c r="AR123" s="531" t="str">
        <f>IF(ISERROR((Y115*Y119)/(81*180/162*Y71+1.5848*AZ96*100)),"",IF(SUM(L115:Q115)+SUM(AB115:AG115)=0,(Y115*Y119)/(81*180/162*Y71+1.5848*AZ96*100),"手入力してください"))</f>
        <v/>
      </c>
      <c r="AS123" s="532"/>
      <c r="AT123" s="533" t="s">
        <v>316</v>
      </c>
      <c r="AU123" s="520"/>
      <c r="AV123" s="520"/>
      <c r="AW123" s="520"/>
      <c r="AX123" s="520"/>
      <c r="AY123" s="534" t="str">
        <f>IF(AR123="手入力してください","手入力してください",IF(ISERROR(AR123*(AE71*D71+AE72*Y73+AE73*Y72)/(Y71*100)),"",AR123*(AE71*D71+AE72*Y73+AE73*Y72)/(Y71*100)))</f>
        <v/>
      </c>
      <c r="AZ123" s="535"/>
    </row>
    <row r="124" spans="1:105" ht="19.399999999999999" customHeight="1">
      <c r="E124" s="945" t="s">
        <v>307</v>
      </c>
      <c r="F124" s="946"/>
      <c r="G124" s="946"/>
      <c r="H124" s="949" t="s">
        <v>308</v>
      </c>
      <c r="I124" s="274" t="s">
        <v>310</v>
      </c>
      <c r="J124" s="321"/>
      <c r="K124" s="321" t="s">
        <v>43</v>
      </c>
      <c r="L124" s="951" t="s">
        <v>312</v>
      </c>
      <c r="M124" s="952"/>
      <c r="N124" s="957" t="str">
        <f>IF(L115="","",I115+L115+O115)</f>
        <v/>
      </c>
      <c r="O124" s="957"/>
      <c r="P124" s="957"/>
      <c r="Q124" s="951" t="s">
        <v>313</v>
      </c>
      <c r="R124" s="955"/>
      <c r="S124" s="952"/>
      <c r="T124" s="959" t="str">
        <f>IF(L118="","",(I115*I116+L115*L116+O115*O116)/100)</f>
        <v/>
      </c>
      <c r="U124" s="959"/>
      <c r="V124" s="960"/>
      <c r="X124" s="473"/>
      <c r="Y124" s="474"/>
      <c r="Z124" s="475"/>
      <c r="AA124" s="482" t="s">
        <v>324</v>
      </c>
      <c r="AB124" s="482"/>
      <c r="AC124" s="482" t="s">
        <v>325</v>
      </c>
      <c r="AD124" s="482"/>
      <c r="AE124" s="482" t="s">
        <v>326</v>
      </c>
      <c r="AF124" s="482"/>
      <c r="AG124" s="482" t="s">
        <v>327</v>
      </c>
      <c r="AH124" s="482"/>
      <c r="AI124" s="470" t="s">
        <v>322</v>
      </c>
      <c r="AJ124" s="471"/>
      <c r="AN124" s="284" t="s">
        <v>323</v>
      </c>
    </row>
    <row r="125" spans="1:105" ht="19.399999999999999" customHeight="1" thickBot="1">
      <c r="E125" s="947"/>
      <c r="F125" s="948"/>
      <c r="G125" s="948"/>
      <c r="H125" s="950"/>
      <c r="I125" s="276" t="s">
        <v>311</v>
      </c>
      <c r="J125" s="277"/>
      <c r="K125" s="278" t="s">
        <v>43</v>
      </c>
      <c r="L125" s="953"/>
      <c r="M125" s="954"/>
      <c r="N125" s="958"/>
      <c r="O125" s="958"/>
      <c r="P125" s="958"/>
      <c r="Q125" s="953"/>
      <c r="R125" s="956"/>
      <c r="S125" s="954"/>
      <c r="T125" s="961"/>
      <c r="U125" s="961"/>
      <c r="V125" s="962"/>
      <c r="X125" s="476" t="s">
        <v>317</v>
      </c>
      <c r="Y125" s="477"/>
      <c r="Z125" s="478"/>
      <c r="AA125" s="472" t="str">
        <f>IF(AR123="","",IF(AR123="手入力してください","",IF(AR123&gt;0.845,"かなり高い",IF(AR123&gt;0.808,"高い",IF(AR123&gt;0.756,"標準的",IF(AR123&gt;0.722,"低い","かなり低い"))))))</f>
        <v/>
      </c>
      <c r="AB125" s="472"/>
      <c r="AC125" s="472" t="str">
        <f>IF(AR123="","",IF(AR123="手入力してください","",IF(AR123&gt;0.872,"かなり高い",IF(AR123&gt;0.838,"高い",IF(AR123&gt;0.79,"標準的",IF(AR123&gt;0.744,"低い","かなり低い"))))))</f>
        <v/>
      </c>
      <c r="AD125" s="472"/>
      <c r="AE125" s="472" t="str">
        <f>IF(AR123="","",IF(AR123="手入力してください","",IF(AR123&gt;0.868,"かなり高い",IF(AR123&gt;0.844,"高い",IF(AR123&gt;0.798,"標準的",IF(AR123&gt;0.755,"低い","かなり低い"))))))</f>
        <v/>
      </c>
      <c r="AF125" s="472"/>
      <c r="AG125" s="472" t="str">
        <f>IF(AR123="","",IF(AR123="手入力してください","",IF(AR123&gt;0.883,"かなり高い",IF(AR123&gt;0.856,"高い",IF(AR123&gt;0.83,"標準的",IF(AR123&gt;0.802,"低い","かなり低い"))))))</f>
        <v/>
      </c>
      <c r="AH125" s="472"/>
      <c r="AI125" s="472" t="str">
        <f>IF(AR123="","",IF(AR123="手入力してください","",IF(AR123&gt;0.923,"高い",IF(AR123&gt;0.876,"標準的",IF(AR123&gt;0.843,"低い","かなり低い")))))</f>
        <v/>
      </c>
      <c r="AJ125" s="472"/>
      <c r="AN125" s="282" t="s">
        <v>334</v>
      </c>
      <c r="AP125" s="50"/>
      <c r="AQ125"/>
      <c r="AR125"/>
      <c r="AS125"/>
      <c r="AT125"/>
      <c r="AU125"/>
      <c r="AV125"/>
      <c r="AW125"/>
      <c r="AX125"/>
      <c r="AY125"/>
      <c r="AZ125"/>
      <c r="BA125"/>
      <c r="BB125"/>
    </row>
    <row r="126" spans="1:105" ht="20.25" customHeight="1" thickBot="1">
      <c r="A126" s="59"/>
      <c r="B126" s="49"/>
      <c r="C126" s="49"/>
      <c r="X126" s="479" t="s">
        <v>316</v>
      </c>
      <c r="Y126" s="480"/>
      <c r="Z126" s="480"/>
      <c r="AA126" s="481" t="str">
        <f>IF(AY123="","",IF(AY123="手入力してください","",IF(AY123&gt;0.467,"かなり高い",IF(AY123&gt;0.429,"高い",IF(AY123&gt;0.377,"標準的",IF(AY123&gt;0.323,"低い","かなり低い"))))))</f>
        <v/>
      </c>
      <c r="AB126" s="481"/>
      <c r="AC126" s="481" t="str">
        <f>IF(AY123="","",IF(AY123="手入力してください","",IF(AY123&gt;0.462,"かなり高い",IF(AY123&gt;0.441,"高い",IF(AY123&gt;0.392,"標準的",IF(AY123&gt;0.337,"低い","かなり低い"))))))</f>
        <v/>
      </c>
      <c r="AD126" s="481"/>
      <c r="AE126" s="481" t="str">
        <f>IF(AY123="","",IF(AY123="手入力してください","",IF(AY123&gt;0.616,"かなり高い",IF(AY123&gt;0.589,"高い",IF(AY123&gt;0.499,"標準的",IF(AY123&gt;0.456,"低い","かなり低い"))))))</f>
        <v/>
      </c>
      <c r="AF126" s="481"/>
      <c r="AG126" s="481" t="str">
        <f>IF(AY123="","",IF(AY123="手入力してください","",IF(AY123&gt;0.612,"かなり高い",IF(AY123&gt;0.589,"高い",IF(AY123&gt;0.528,"標準的",IF(AY123&gt;0.485,"低い","かなり低い"))))))</f>
        <v/>
      </c>
      <c r="AH126" s="481"/>
      <c r="AI126" s="481" t="str">
        <f>IF(AY123="","",IF(AY123="手入力してください","",IF(AY123&gt;0.823,"かなり高い",IF(AY123&gt;0.706,"高い",IF(AY123&gt;0.633,"標準的",IF(AY123&gt;0.564,"低い","かなり低い"))))))</f>
        <v/>
      </c>
      <c r="AJ126" s="481"/>
      <c r="AN126" s="283" t="s">
        <v>335</v>
      </c>
      <c r="AP126" s="50"/>
      <c r="AQ126" s="50"/>
      <c r="AR126" s="50"/>
      <c r="AS126" s="50"/>
      <c r="AT126" s="50"/>
      <c r="AU126" s="50"/>
      <c r="AV126" s="50"/>
      <c r="AW126" s="50"/>
      <c r="AX126" s="50"/>
      <c r="AY126" s="50"/>
      <c r="AZ126" s="50"/>
      <c r="BA126" s="50"/>
      <c r="BB126" s="50"/>
    </row>
    <row r="127" spans="1:105" ht="18.649999999999999"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49999999999999"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39" t="s">
        <v>145</v>
      </c>
      <c r="B130" s="439"/>
      <c r="C130" s="439"/>
      <c r="D130" s="127"/>
      <c r="E130" s="127"/>
      <c r="F130" s="127"/>
      <c r="G130" s="127"/>
      <c r="H130" s="127"/>
      <c r="I130" s="127"/>
      <c r="J130" s="127"/>
      <c r="K130" s="127"/>
      <c r="L130" s="127"/>
      <c r="M130" s="127"/>
      <c r="N130" s="127"/>
      <c r="O130" s="127"/>
      <c r="P130" s="127"/>
      <c r="Q130" s="127"/>
      <c r="R130" s="127"/>
      <c r="S130" s="243" t="e">
        <f t="shared" ref="S130:BE130" si="76">IF(S163="",NA(),S163*S3)</f>
        <v>#N/A</v>
      </c>
      <c r="T130" s="75" t="e">
        <f t="shared" si="76"/>
        <v>#N/A</v>
      </c>
      <c r="U130" s="75" t="e">
        <f t="shared" si="76"/>
        <v>#N/A</v>
      </c>
      <c r="V130" s="75" t="e">
        <f t="shared" si="76"/>
        <v>#N/A</v>
      </c>
      <c r="W130" s="75" t="e">
        <f t="shared" si="76"/>
        <v>#N/A</v>
      </c>
      <c r="X130" s="75" t="e">
        <f t="shared" si="76"/>
        <v>#N/A</v>
      </c>
      <c r="Y130" s="75" t="e">
        <f t="shared" si="76"/>
        <v>#N/A</v>
      </c>
      <c r="Z130" s="75" t="e">
        <f t="shared" si="76"/>
        <v>#N/A</v>
      </c>
      <c r="AA130" s="75" t="e">
        <f t="shared" si="76"/>
        <v>#N/A</v>
      </c>
      <c r="AB130" s="75" t="e">
        <f t="shared" si="76"/>
        <v>#N/A</v>
      </c>
      <c r="AC130" s="75" t="e">
        <f t="shared" si="76"/>
        <v>#N/A</v>
      </c>
      <c r="AD130" s="75" t="e">
        <f t="shared" si="76"/>
        <v>#N/A</v>
      </c>
      <c r="AE130" s="75" t="e">
        <f t="shared" si="76"/>
        <v>#N/A</v>
      </c>
      <c r="AF130" s="75" t="e">
        <f t="shared" si="76"/>
        <v>#N/A</v>
      </c>
      <c r="AG130" s="75" t="e">
        <f t="shared" si="76"/>
        <v>#N/A</v>
      </c>
      <c r="AH130" s="75" t="e">
        <f t="shared" si="76"/>
        <v>#N/A</v>
      </c>
      <c r="AI130" s="75" t="e">
        <f t="shared" si="76"/>
        <v>#N/A</v>
      </c>
      <c r="AJ130" s="75" t="e">
        <f t="shared" si="76"/>
        <v>#N/A</v>
      </c>
      <c r="AK130" s="75" t="e">
        <f t="shared" si="76"/>
        <v>#N/A</v>
      </c>
      <c r="AL130" s="75" t="e">
        <f t="shared" si="76"/>
        <v>#N/A</v>
      </c>
      <c r="AM130" s="75" t="e">
        <f t="shared" si="76"/>
        <v>#N/A</v>
      </c>
      <c r="AN130" s="75" t="e">
        <f t="shared" si="76"/>
        <v>#N/A</v>
      </c>
      <c r="AO130" s="75" t="e">
        <f t="shared" si="76"/>
        <v>#N/A</v>
      </c>
      <c r="AP130" s="75" t="e">
        <f t="shared" si="76"/>
        <v>#N/A</v>
      </c>
      <c r="AQ130" s="75" t="e">
        <f t="shared" si="76"/>
        <v>#N/A</v>
      </c>
      <c r="AR130" s="75" t="e">
        <f t="shared" si="76"/>
        <v>#N/A</v>
      </c>
      <c r="AS130" s="75" t="e">
        <f t="shared" si="76"/>
        <v>#N/A</v>
      </c>
      <c r="AT130" s="75" t="e">
        <f t="shared" si="76"/>
        <v>#N/A</v>
      </c>
      <c r="AU130" s="75" t="e">
        <f t="shared" si="76"/>
        <v>#N/A</v>
      </c>
      <c r="AV130" s="75" t="e">
        <f t="shared" si="76"/>
        <v>#N/A</v>
      </c>
      <c r="AW130" s="75" t="e">
        <f t="shared" si="76"/>
        <v>#N/A</v>
      </c>
      <c r="AX130" s="75" t="e">
        <f t="shared" si="76"/>
        <v>#N/A</v>
      </c>
      <c r="AY130" s="75" t="e">
        <f t="shared" si="76"/>
        <v>#N/A</v>
      </c>
      <c r="AZ130" s="75" t="e">
        <f t="shared" si="76"/>
        <v>#N/A</v>
      </c>
      <c r="BA130" s="75" t="e">
        <f t="shared" si="76"/>
        <v>#N/A</v>
      </c>
      <c r="BB130" s="75" t="e">
        <f t="shared" si="76"/>
        <v>#N/A</v>
      </c>
      <c r="BC130" s="75" t="e">
        <f t="shared" si="76"/>
        <v>#N/A</v>
      </c>
      <c r="BD130" s="75" t="e">
        <f t="shared" si="76"/>
        <v>#N/A</v>
      </c>
      <c r="BE130" s="75" t="e">
        <f t="shared" si="76"/>
        <v>#N/A</v>
      </c>
    </row>
    <row r="131" spans="1:57" s="4" customFormat="1" ht="18" hidden="1" customHeight="1">
      <c r="A131" s="439" t="s">
        <v>3</v>
      </c>
      <c r="B131" s="439"/>
      <c r="C131" s="439"/>
      <c r="D131" s="127"/>
      <c r="E131" s="127"/>
      <c r="F131" s="127"/>
      <c r="G131" s="127"/>
      <c r="H131" s="127"/>
      <c r="I131" s="127"/>
      <c r="J131" s="127"/>
      <c r="K131" s="127"/>
      <c r="L131" s="127"/>
      <c r="M131" s="127"/>
      <c r="N131" s="127"/>
      <c r="O131" s="127"/>
      <c r="P131" s="127"/>
      <c r="Q131" s="127"/>
      <c r="R131" s="127"/>
      <c r="S131" s="243" t="e">
        <f t="shared" ref="S131:BE131" si="77">IFERROR(ROUNDDOWN((S178-S179)*260+0.21,1),NA())</f>
        <v>#N/A</v>
      </c>
      <c r="T131" s="75" t="e">
        <f t="shared" si="77"/>
        <v>#N/A</v>
      </c>
      <c r="U131" s="75" t="e">
        <f t="shared" si="77"/>
        <v>#N/A</v>
      </c>
      <c r="V131" s="75" t="e">
        <f t="shared" si="77"/>
        <v>#N/A</v>
      </c>
      <c r="W131" s="75" t="e">
        <f t="shared" si="77"/>
        <v>#N/A</v>
      </c>
      <c r="X131" s="75" t="e">
        <f t="shared" si="77"/>
        <v>#N/A</v>
      </c>
      <c r="Y131" s="75" t="e">
        <f t="shared" si="77"/>
        <v>#N/A</v>
      </c>
      <c r="Z131" s="75" t="e">
        <f t="shared" si="77"/>
        <v>#N/A</v>
      </c>
      <c r="AA131" s="75" t="e">
        <f t="shared" si="77"/>
        <v>#N/A</v>
      </c>
      <c r="AB131" s="75" t="e">
        <f t="shared" si="77"/>
        <v>#N/A</v>
      </c>
      <c r="AC131" s="75" t="e">
        <f t="shared" si="77"/>
        <v>#N/A</v>
      </c>
      <c r="AD131" s="75" t="e">
        <f t="shared" si="77"/>
        <v>#N/A</v>
      </c>
      <c r="AE131" s="75" t="e">
        <f t="shared" si="77"/>
        <v>#N/A</v>
      </c>
      <c r="AF131" s="75" t="e">
        <f t="shared" si="77"/>
        <v>#N/A</v>
      </c>
      <c r="AG131" s="75" t="e">
        <f t="shared" si="77"/>
        <v>#N/A</v>
      </c>
      <c r="AH131" s="75" t="e">
        <f t="shared" si="77"/>
        <v>#N/A</v>
      </c>
      <c r="AI131" s="75" t="e">
        <f t="shared" si="77"/>
        <v>#N/A</v>
      </c>
      <c r="AJ131" s="75" t="e">
        <f t="shared" si="77"/>
        <v>#N/A</v>
      </c>
      <c r="AK131" s="75" t="e">
        <f t="shared" si="77"/>
        <v>#N/A</v>
      </c>
      <c r="AL131" s="75" t="e">
        <f t="shared" si="77"/>
        <v>#N/A</v>
      </c>
      <c r="AM131" s="75" t="e">
        <f t="shared" si="77"/>
        <v>#N/A</v>
      </c>
      <c r="AN131" s="75" t="e">
        <f t="shared" si="77"/>
        <v>#N/A</v>
      </c>
      <c r="AO131" s="75" t="e">
        <f t="shared" si="77"/>
        <v>#N/A</v>
      </c>
      <c r="AP131" s="75" t="e">
        <f t="shared" si="77"/>
        <v>#N/A</v>
      </c>
      <c r="AQ131" s="75" t="e">
        <f t="shared" si="77"/>
        <v>#N/A</v>
      </c>
      <c r="AR131" s="75" t="e">
        <f t="shared" si="77"/>
        <v>#N/A</v>
      </c>
      <c r="AS131" s="75" t="e">
        <f t="shared" si="77"/>
        <v>#N/A</v>
      </c>
      <c r="AT131" s="75" t="e">
        <f t="shared" si="77"/>
        <v>#N/A</v>
      </c>
      <c r="AU131" s="75" t="e">
        <f t="shared" si="77"/>
        <v>#N/A</v>
      </c>
      <c r="AV131" s="75" t="e">
        <f t="shared" si="77"/>
        <v>#N/A</v>
      </c>
      <c r="AW131" s="75" t="e">
        <f t="shared" si="77"/>
        <v>#N/A</v>
      </c>
      <c r="AX131" s="75" t="e">
        <f t="shared" si="77"/>
        <v>#N/A</v>
      </c>
      <c r="AY131" s="75" t="e">
        <f t="shared" si="77"/>
        <v>#N/A</v>
      </c>
      <c r="AZ131" s="75" t="e">
        <f t="shared" si="77"/>
        <v>#N/A</v>
      </c>
      <c r="BA131" s="75" t="e">
        <f t="shared" si="77"/>
        <v>#N/A</v>
      </c>
      <c r="BB131" s="75" t="e">
        <f t="shared" si="77"/>
        <v>#N/A</v>
      </c>
      <c r="BC131" s="75" t="e">
        <f t="shared" si="77"/>
        <v>#N/A</v>
      </c>
      <c r="BD131" s="75" t="e">
        <f t="shared" si="77"/>
        <v>#N/A</v>
      </c>
      <c r="BE131" s="75" t="e">
        <f t="shared" si="77"/>
        <v>#N/A</v>
      </c>
    </row>
    <row r="132" spans="1:57" ht="18" hidden="1" customHeight="1">
      <c r="A132" s="439" t="s">
        <v>185</v>
      </c>
      <c r="B132" s="439"/>
      <c r="C132" s="439"/>
      <c r="D132" s="127"/>
      <c r="E132" s="127"/>
      <c r="F132" s="127"/>
      <c r="G132" s="127"/>
      <c r="H132" s="127"/>
      <c r="I132" s="127"/>
      <c r="J132" s="127"/>
      <c r="K132" s="127"/>
      <c r="L132" s="127"/>
      <c r="M132" s="127"/>
      <c r="N132" s="127"/>
      <c r="O132" s="127"/>
      <c r="P132" s="127"/>
      <c r="Q132" s="127"/>
      <c r="R132" s="127"/>
      <c r="S132" s="244" t="e">
        <f t="shared" ref="S132:BE132" si="78">IF(S131="",NA(),IF(S19="",NA(),S131-S19))</f>
        <v>#N/A</v>
      </c>
      <c r="T132" s="123" t="e">
        <f t="shared" si="78"/>
        <v>#N/A</v>
      </c>
      <c r="U132" s="123" t="e">
        <f t="shared" si="78"/>
        <v>#N/A</v>
      </c>
      <c r="V132" s="123" t="e">
        <f t="shared" si="78"/>
        <v>#N/A</v>
      </c>
      <c r="W132" s="123" t="e">
        <f t="shared" si="78"/>
        <v>#N/A</v>
      </c>
      <c r="X132" s="123" t="e">
        <f t="shared" si="78"/>
        <v>#N/A</v>
      </c>
      <c r="Y132" s="123" t="e">
        <f t="shared" si="78"/>
        <v>#N/A</v>
      </c>
      <c r="Z132" s="123" t="e">
        <f t="shared" si="78"/>
        <v>#N/A</v>
      </c>
      <c r="AA132" s="123" t="e">
        <f t="shared" si="78"/>
        <v>#N/A</v>
      </c>
      <c r="AB132" s="123" t="e">
        <f t="shared" si="78"/>
        <v>#N/A</v>
      </c>
      <c r="AC132" s="123" t="e">
        <f t="shared" si="78"/>
        <v>#N/A</v>
      </c>
      <c r="AD132" s="123" t="e">
        <f t="shared" si="78"/>
        <v>#N/A</v>
      </c>
      <c r="AE132" s="123" t="e">
        <f t="shared" si="78"/>
        <v>#N/A</v>
      </c>
      <c r="AF132" s="123" t="e">
        <f t="shared" si="78"/>
        <v>#N/A</v>
      </c>
      <c r="AG132" s="123" t="e">
        <f t="shared" si="78"/>
        <v>#N/A</v>
      </c>
      <c r="AH132" s="123" t="e">
        <f t="shared" si="78"/>
        <v>#N/A</v>
      </c>
      <c r="AI132" s="123" t="e">
        <f t="shared" si="78"/>
        <v>#N/A</v>
      </c>
      <c r="AJ132" s="123" t="e">
        <f t="shared" si="78"/>
        <v>#N/A</v>
      </c>
      <c r="AK132" s="123" t="e">
        <f t="shared" si="78"/>
        <v>#N/A</v>
      </c>
      <c r="AL132" s="123" t="e">
        <f t="shared" si="78"/>
        <v>#N/A</v>
      </c>
      <c r="AM132" s="123" t="e">
        <f t="shared" si="78"/>
        <v>#N/A</v>
      </c>
      <c r="AN132" s="123" t="e">
        <f t="shared" si="78"/>
        <v>#N/A</v>
      </c>
      <c r="AO132" s="123" t="e">
        <f t="shared" si="78"/>
        <v>#N/A</v>
      </c>
      <c r="AP132" s="123" t="e">
        <f t="shared" si="78"/>
        <v>#N/A</v>
      </c>
      <c r="AQ132" s="123" t="e">
        <f t="shared" si="78"/>
        <v>#N/A</v>
      </c>
      <c r="AR132" s="123" t="e">
        <f t="shared" si="78"/>
        <v>#N/A</v>
      </c>
      <c r="AS132" s="123" t="e">
        <f t="shared" si="78"/>
        <v>#N/A</v>
      </c>
      <c r="AT132" s="123" t="e">
        <f t="shared" si="78"/>
        <v>#N/A</v>
      </c>
      <c r="AU132" s="123" t="e">
        <f t="shared" si="78"/>
        <v>#N/A</v>
      </c>
      <c r="AV132" s="123" t="e">
        <f t="shared" si="78"/>
        <v>#N/A</v>
      </c>
      <c r="AW132" s="123" t="e">
        <f t="shared" si="78"/>
        <v>#N/A</v>
      </c>
      <c r="AX132" s="123" t="e">
        <f t="shared" si="78"/>
        <v>#N/A</v>
      </c>
      <c r="AY132" s="123" t="e">
        <f t="shared" si="78"/>
        <v>#N/A</v>
      </c>
      <c r="AZ132" s="123" t="e">
        <f t="shared" si="78"/>
        <v>#N/A</v>
      </c>
      <c r="BA132" s="123" t="e">
        <f t="shared" si="78"/>
        <v>#N/A</v>
      </c>
      <c r="BB132" s="123" t="e">
        <f t="shared" si="78"/>
        <v>#N/A</v>
      </c>
      <c r="BC132" s="123" t="e">
        <f t="shared" si="78"/>
        <v>#N/A</v>
      </c>
      <c r="BD132" s="123" t="e">
        <f t="shared" si="78"/>
        <v>#N/A</v>
      </c>
      <c r="BE132" s="123" t="e">
        <f t="shared" si="78"/>
        <v>#N/A</v>
      </c>
    </row>
    <row r="133" spans="1:57" s="4" customFormat="1" ht="18" hidden="1" customHeight="1">
      <c r="A133" s="439" t="s">
        <v>146</v>
      </c>
      <c r="B133" s="439"/>
      <c r="C133" s="439"/>
      <c r="D133" s="301"/>
      <c r="E133" s="301"/>
      <c r="F133" s="301"/>
      <c r="G133" s="301"/>
      <c r="H133" s="301"/>
      <c r="I133" s="301"/>
      <c r="J133" s="301"/>
      <c r="K133" s="301"/>
      <c r="L133" s="301"/>
      <c r="M133" s="301"/>
      <c r="N133" s="301"/>
      <c r="O133" s="301"/>
      <c r="P133" s="301"/>
      <c r="Q133" s="301"/>
      <c r="R133" s="301"/>
      <c r="S133" s="244" t="e">
        <f t="shared" ref="S133:BE133" si="79">IF(S131="",NA(),ROUNDDOWN(S131+S16*1.5848,1))</f>
        <v>#N/A</v>
      </c>
      <c r="T133" s="122" t="e">
        <f t="shared" si="79"/>
        <v>#N/A</v>
      </c>
      <c r="U133" s="122" t="e">
        <f t="shared" si="79"/>
        <v>#N/A</v>
      </c>
      <c r="V133" s="122" t="e">
        <f t="shared" si="79"/>
        <v>#N/A</v>
      </c>
      <c r="W133" s="122" t="e">
        <f t="shared" si="79"/>
        <v>#N/A</v>
      </c>
      <c r="X133" s="122" t="e">
        <f t="shared" si="79"/>
        <v>#N/A</v>
      </c>
      <c r="Y133" s="122" t="e">
        <f t="shared" si="79"/>
        <v>#N/A</v>
      </c>
      <c r="Z133" s="122" t="e">
        <f t="shared" si="79"/>
        <v>#N/A</v>
      </c>
      <c r="AA133" s="122" t="e">
        <f t="shared" si="79"/>
        <v>#N/A</v>
      </c>
      <c r="AB133" s="122" t="e">
        <f t="shared" si="79"/>
        <v>#N/A</v>
      </c>
      <c r="AC133" s="122" t="e">
        <f t="shared" si="79"/>
        <v>#N/A</v>
      </c>
      <c r="AD133" s="122" t="e">
        <f t="shared" si="79"/>
        <v>#N/A</v>
      </c>
      <c r="AE133" s="122" t="e">
        <f t="shared" si="79"/>
        <v>#N/A</v>
      </c>
      <c r="AF133" s="122" t="e">
        <f t="shared" si="79"/>
        <v>#N/A</v>
      </c>
      <c r="AG133" s="122" t="e">
        <f t="shared" si="79"/>
        <v>#N/A</v>
      </c>
      <c r="AH133" s="122" t="e">
        <f t="shared" si="79"/>
        <v>#N/A</v>
      </c>
      <c r="AI133" s="122" t="e">
        <f t="shared" si="79"/>
        <v>#N/A</v>
      </c>
      <c r="AJ133" s="122" t="e">
        <f t="shared" si="79"/>
        <v>#N/A</v>
      </c>
      <c r="AK133" s="122" t="e">
        <f t="shared" si="79"/>
        <v>#N/A</v>
      </c>
      <c r="AL133" s="122" t="e">
        <f t="shared" si="79"/>
        <v>#N/A</v>
      </c>
      <c r="AM133" s="122" t="e">
        <f t="shared" si="79"/>
        <v>#N/A</v>
      </c>
      <c r="AN133" s="122" t="e">
        <f t="shared" si="79"/>
        <v>#N/A</v>
      </c>
      <c r="AO133" s="122" t="e">
        <f t="shared" si="79"/>
        <v>#N/A</v>
      </c>
      <c r="AP133" s="122" t="e">
        <f t="shared" si="79"/>
        <v>#N/A</v>
      </c>
      <c r="AQ133" s="122" t="e">
        <f t="shared" si="79"/>
        <v>#N/A</v>
      </c>
      <c r="AR133" s="122" t="e">
        <f t="shared" si="79"/>
        <v>#N/A</v>
      </c>
      <c r="AS133" s="122" t="e">
        <f t="shared" si="79"/>
        <v>#N/A</v>
      </c>
      <c r="AT133" s="122" t="e">
        <f t="shared" si="79"/>
        <v>#N/A</v>
      </c>
      <c r="AU133" s="122" t="e">
        <f t="shared" si="79"/>
        <v>#N/A</v>
      </c>
      <c r="AV133" s="122" t="e">
        <f t="shared" si="79"/>
        <v>#N/A</v>
      </c>
      <c r="AW133" s="122" t="e">
        <f t="shared" si="79"/>
        <v>#N/A</v>
      </c>
      <c r="AX133" s="122" t="e">
        <f t="shared" si="79"/>
        <v>#N/A</v>
      </c>
      <c r="AY133" s="122" t="e">
        <f t="shared" si="79"/>
        <v>#N/A</v>
      </c>
      <c r="AZ133" s="122" t="e">
        <f t="shared" si="79"/>
        <v>#N/A</v>
      </c>
      <c r="BA133" s="122" t="e">
        <f t="shared" si="79"/>
        <v>#N/A</v>
      </c>
      <c r="BB133" s="122" t="e">
        <f t="shared" si="79"/>
        <v>#N/A</v>
      </c>
      <c r="BC133" s="122" t="e">
        <f t="shared" si="79"/>
        <v>#N/A</v>
      </c>
      <c r="BD133" s="122" t="e">
        <f t="shared" si="79"/>
        <v>#N/A</v>
      </c>
      <c r="BE133" s="122" t="e">
        <f t="shared" si="79"/>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6" t="s">
        <v>363</v>
      </c>
      <c r="M135" s="406" t="s">
        <v>364</v>
      </c>
      <c r="N135" s="406" t="s">
        <v>365</v>
      </c>
      <c r="O135" s="406" t="s">
        <v>366</v>
      </c>
      <c r="P135" s="406" t="s">
        <v>367</v>
      </c>
      <c r="Q135" s="406" t="s">
        <v>368</v>
      </c>
      <c r="R135" s="406" t="s">
        <v>369</v>
      </c>
      <c r="S135" s="406" t="s">
        <v>370</v>
      </c>
      <c r="T135" s="406" t="s">
        <v>371</v>
      </c>
      <c r="U135" s="406"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629" t="s">
        <v>170</v>
      </c>
      <c r="B138" s="629"/>
      <c r="C138" s="629"/>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412"/>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630"/>
      <c r="B139" s="630"/>
      <c r="C139" s="630"/>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413"/>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631" t="s">
        <v>182</v>
      </c>
      <c r="B140" s="501"/>
      <c r="C140" s="501"/>
      <c r="D140" s="125"/>
      <c r="E140" s="125"/>
      <c r="F140" s="125"/>
      <c r="G140" s="125"/>
      <c r="H140" s="125"/>
      <c r="I140" s="125"/>
      <c r="J140" s="125"/>
      <c r="K140" s="125"/>
      <c r="L140" s="125"/>
      <c r="M140" s="125"/>
      <c r="N140" s="125"/>
      <c r="O140" s="125"/>
      <c r="P140" s="125"/>
      <c r="Q140" s="125"/>
      <c r="R140" s="125"/>
      <c r="S140" s="144" t="e">
        <f t="shared" ref="S140:BE140" si="80">IF(S16="",NA(),IF(S3&lt;=$B$136,S16*$D$139/100,IF(S3&lt;=$C$136,S16*$E$139/100,IF(S3&lt;=$D$136,S16*$F$139/100,IF(S3&lt;=$E$136,S16*$G$139/100,IF(S3&lt;=$F$136,S16*$H$139/100,IF(S3&lt;=$G$136,S16*$I$139/100,IF(S3&lt;=$H$136,S16*$J$139/100,IF(S3&lt;=$I$136,S16*$K$139/100,IF(S3&lt;=$J$136,S16*$L$139/100,IF(S3&lt;=$K$136,S16*$M$139/100,S16*$N$139/100)))))))))))</f>
        <v>#N/A</v>
      </c>
      <c r="T140" s="236" t="e">
        <f t="shared" si="80"/>
        <v>#N/A</v>
      </c>
      <c r="U140" s="144" t="e">
        <f t="shared" si="80"/>
        <v>#N/A</v>
      </c>
      <c r="V140" s="144" t="e">
        <f t="shared" si="80"/>
        <v>#N/A</v>
      </c>
      <c r="W140" s="144" t="e">
        <f t="shared" si="80"/>
        <v>#N/A</v>
      </c>
      <c r="X140" s="144" t="e">
        <f t="shared" si="80"/>
        <v>#N/A</v>
      </c>
      <c r="Y140" s="144" t="e">
        <f t="shared" si="80"/>
        <v>#N/A</v>
      </c>
      <c r="Z140" s="144" t="e">
        <f t="shared" si="80"/>
        <v>#N/A</v>
      </c>
      <c r="AA140" s="144" t="e">
        <f t="shared" si="80"/>
        <v>#N/A</v>
      </c>
      <c r="AB140" s="144" t="e">
        <f t="shared" si="80"/>
        <v>#N/A</v>
      </c>
      <c r="AC140" s="144" t="e">
        <f t="shared" si="80"/>
        <v>#N/A</v>
      </c>
      <c r="AD140" s="144" t="e">
        <f t="shared" si="80"/>
        <v>#N/A</v>
      </c>
      <c r="AE140" s="144" t="e">
        <f t="shared" si="80"/>
        <v>#N/A</v>
      </c>
      <c r="AF140" s="144" t="e">
        <f t="shared" si="80"/>
        <v>#N/A</v>
      </c>
      <c r="AG140" s="144" t="e">
        <f t="shared" si="80"/>
        <v>#N/A</v>
      </c>
      <c r="AH140" s="144" t="e">
        <f t="shared" si="80"/>
        <v>#N/A</v>
      </c>
      <c r="AI140" s="144" t="e">
        <f t="shared" si="80"/>
        <v>#N/A</v>
      </c>
      <c r="AJ140" s="144" t="e">
        <f t="shared" si="80"/>
        <v>#N/A</v>
      </c>
      <c r="AK140" s="144" t="e">
        <f t="shared" si="80"/>
        <v>#N/A</v>
      </c>
      <c r="AL140" s="144" t="e">
        <f t="shared" si="80"/>
        <v>#N/A</v>
      </c>
      <c r="AM140" s="144" t="e">
        <f t="shared" si="80"/>
        <v>#N/A</v>
      </c>
      <c r="AN140" s="144" t="e">
        <f t="shared" si="80"/>
        <v>#N/A</v>
      </c>
      <c r="AO140" s="144" t="e">
        <f t="shared" si="80"/>
        <v>#N/A</v>
      </c>
      <c r="AP140" s="144" t="e">
        <f t="shared" si="80"/>
        <v>#N/A</v>
      </c>
      <c r="AQ140" s="144" t="e">
        <f t="shared" si="80"/>
        <v>#N/A</v>
      </c>
      <c r="AR140" s="144" t="e">
        <f t="shared" si="80"/>
        <v>#N/A</v>
      </c>
      <c r="AS140" s="144" t="e">
        <f t="shared" si="80"/>
        <v>#N/A</v>
      </c>
      <c r="AT140" s="144" t="e">
        <f t="shared" si="80"/>
        <v>#N/A</v>
      </c>
      <c r="AU140" s="144" t="e">
        <f t="shared" si="80"/>
        <v>#N/A</v>
      </c>
      <c r="AV140" s="144" t="e">
        <f t="shared" si="80"/>
        <v>#N/A</v>
      </c>
      <c r="AW140" s="144" t="e">
        <f t="shared" si="80"/>
        <v>#N/A</v>
      </c>
      <c r="AX140" s="144" t="e">
        <f t="shared" si="80"/>
        <v>#N/A</v>
      </c>
      <c r="AY140" s="144" t="e">
        <f t="shared" si="80"/>
        <v>#N/A</v>
      </c>
      <c r="AZ140" s="144" t="e">
        <f t="shared" si="80"/>
        <v>#N/A</v>
      </c>
      <c r="BA140" s="144" t="e">
        <f t="shared" si="80"/>
        <v>#N/A</v>
      </c>
      <c r="BB140" s="144" t="e">
        <f t="shared" si="80"/>
        <v>#N/A</v>
      </c>
      <c r="BC140" s="144" t="e">
        <f t="shared" si="80"/>
        <v>#N/A</v>
      </c>
      <c r="BD140" s="144" t="e">
        <f t="shared" si="80"/>
        <v>#N/A</v>
      </c>
      <c r="BE140" s="144" t="e">
        <f t="shared" si="80"/>
        <v>#N/A</v>
      </c>
    </row>
    <row r="141" spans="1:57" ht="18" hidden="1" customHeight="1">
      <c r="A141" s="631" t="s">
        <v>183</v>
      </c>
      <c r="B141" s="501"/>
      <c r="C141" s="501"/>
      <c r="D141" s="125"/>
      <c r="E141" s="125"/>
      <c r="F141" s="125"/>
      <c r="G141" s="125"/>
      <c r="H141" s="125"/>
      <c r="I141" s="125"/>
      <c r="J141" s="125"/>
      <c r="K141" s="125"/>
      <c r="L141" s="125"/>
      <c r="M141" s="125"/>
      <c r="N141" s="125"/>
      <c r="O141" s="125"/>
      <c r="P141" s="125"/>
      <c r="Q141" s="125"/>
      <c r="R141" s="125"/>
      <c r="S141" s="144" t="e">
        <f t="shared" ref="S141:BE141" si="81">IF(S131="",NA(),IF(S3&lt;=$B$136,S131*$D$139/100,IF(S3&lt;=$C$136,S131*$E$139/100,IF(S3&lt;=$D$136,S131*$F$139/100,IF(S3&lt;=$E$136,S131*$G$139/100,IF(S3&lt;=$F$136,S131*$H$139/100,IF(S3&lt;=$G$136,S131*$I$139/100,IF(S3&lt;=$H$136,S131*$J$139/100,IF(S3&lt;=$I$136,S131*$K$139/100,IF(S3&lt;=$J$136,S131*$L$139/100,IF(S3&lt;=$K$136,S131*$M$139/100,S131*$N$139/100)))))))))))</f>
        <v>#N/A</v>
      </c>
      <c r="T141" s="236" t="e">
        <f t="shared" si="81"/>
        <v>#N/A</v>
      </c>
      <c r="U141" s="144" t="e">
        <f t="shared" si="81"/>
        <v>#N/A</v>
      </c>
      <c r="V141" s="144" t="e">
        <f t="shared" si="81"/>
        <v>#N/A</v>
      </c>
      <c r="W141" s="144" t="e">
        <f t="shared" si="81"/>
        <v>#N/A</v>
      </c>
      <c r="X141" s="144" t="e">
        <f t="shared" si="81"/>
        <v>#N/A</v>
      </c>
      <c r="Y141" s="144" t="e">
        <f t="shared" si="81"/>
        <v>#N/A</v>
      </c>
      <c r="Z141" s="144" t="e">
        <f t="shared" si="81"/>
        <v>#N/A</v>
      </c>
      <c r="AA141" s="144" t="e">
        <f t="shared" si="81"/>
        <v>#N/A</v>
      </c>
      <c r="AB141" s="144" t="e">
        <f t="shared" si="81"/>
        <v>#N/A</v>
      </c>
      <c r="AC141" s="144" t="e">
        <f t="shared" si="81"/>
        <v>#N/A</v>
      </c>
      <c r="AD141" s="144" t="e">
        <f t="shared" si="81"/>
        <v>#N/A</v>
      </c>
      <c r="AE141" s="144" t="e">
        <f t="shared" si="81"/>
        <v>#N/A</v>
      </c>
      <c r="AF141" s="144" t="e">
        <f t="shared" si="81"/>
        <v>#N/A</v>
      </c>
      <c r="AG141" s="144" t="e">
        <f t="shared" si="81"/>
        <v>#N/A</v>
      </c>
      <c r="AH141" s="144" t="e">
        <f t="shared" si="81"/>
        <v>#N/A</v>
      </c>
      <c r="AI141" s="144" t="e">
        <f t="shared" si="81"/>
        <v>#N/A</v>
      </c>
      <c r="AJ141" s="144" t="e">
        <f t="shared" si="81"/>
        <v>#N/A</v>
      </c>
      <c r="AK141" s="144" t="e">
        <f t="shared" si="81"/>
        <v>#N/A</v>
      </c>
      <c r="AL141" s="144" t="e">
        <f t="shared" si="81"/>
        <v>#N/A</v>
      </c>
      <c r="AM141" s="144" t="e">
        <f t="shared" si="81"/>
        <v>#N/A</v>
      </c>
      <c r="AN141" s="144" t="e">
        <f t="shared" si="81"/>
        <v>#N/A</v>
      </c>
      <c r="AO141" s="144" t="e">
        <f t="shared" si="81"/>
        <v>#N/A</v>
      </c>
      <c r="AP141" s="144" t="e">
        <f t="shared" si="81"/>
        <v>#N/A</v>
      </c>
      <c r="AQ141" s="144" t="e">
        <f t="shared" si="81"/>
        <v>#N/A</v>
      </c>
      <c r="AR141" s="144" t="e">
        <f t="shared" si="81"/>
        <v>#N/A</v>
      </c>
      <c r="AS141" s="144" t="e">
        <f t="shared" si="81"/>
        <v>#N/A</v>
      </c>
      <c r="AT141" s="144" t="e">
        <f t="shared" si="81"/>
        <v>#N/A</v>
      </c>
      <c r="AU141" s="144" t="e">
        <f t="shared" si="81"/>
        <v>#N/A</v>
      </c>
      <c r="AV141" s="144" t="e">
        <f t="shared" si="81"/>
        <v>#N/A</v>
      </c>
      <c r="AW141" s="144" t="e">
        <f t="shared" si="81"/>
        <v>#N/A</v>
      </c>
      <c r="AX141" s="144" t="e">
        <f t="shared" si="81"/>
        <v>#N/A</v>
      </c>
      <c r="AY141" s="144" t="e">
        <f t="shared" si="81"/>
        <v>#N/A</v>
      </c>
      <c r="AZ141" s="144" t="e">
        <f t="shared" si="81"/>
        <v>#N/A</v>
      </c>
      <c r="BA141" s="144" t="e">
        <f t="shared" si="81"/>
        <v>#N/A</v>
      </c>
      <c r="BB141" s="144" t="e">
        <f t="shared" si="81"/>
        <v>#N/A</v>
      </c>
      <c r="BC141" s="144" t="e">
        <f t="shared" si="81"/>
        <v>#N/A</v>
      </c>
      <c r="BD141" s="144" t="e">
        <f t="shared" si="81"/>
        <v>#N/A</v>
      </c>
      <c r="BE141" s="144" t="e">
        <f t="shared" si="81"/>
        <v>#N/A</v>
      </c>
    </row>
    <row r="142" spans="1:57" ht="18" hidden="1" customHeight="1">
      <c r="A142" s="631" t="s">
        <v>184</v>
      </c>
      <c r="B142" s="501"/>
      <c r="C142" s="501"/>
      <c r="D142" s="125"/>
      <c r="E142" s="125"/>
      <c r="F142" s="125"/>
      <c r="G142" s="125"/>
      <c r="H142" s="125"/>
      <c r="I142" s="125"/>
      <c r="J142" s="125"/>
      <c r="K142" s="125"/>
      <c r="L142" s="125"/>
      <c r="M142" s="125"/>
      <c r="N142" s="125"/>
      <c r="O142" s="125"/>
      <c r="P142" s="125"/>
      <c r="Q142" s="125"/>
      <c r="R142" s="125"/>
      <c r="S142" s="144" t="e">
        <f t="shared" ref="S142:BE142" si="82">IF(S19="",NA(),IF(S3&lt;=$B$136,S19*$D$139/100,IF(S3&lt;=$C$136,S19*$E$139/100,IF(S3&lt;=$D$136,S19*$F$139/100,IF(S3&lt;=$E$136,S19*$G$139/100,IF(S3&lt;=$F$136,S19*$H$139/100,IF(S3&lt;=$G$136,S19*$I$139/100,IF(S3&lt;=$H$136,S19*$J$139/100,IF(S3&lt;=$I$136,S19*$K$139/100,IF(S3&lt;=$J$136,S19*$L$139/100,IF(S3&lt;=$K$136,S19*$M$139/100,S19*$N$139/100)))))))))))</f>
        <v>#N/A</v>
      </c>
      <c r="T142" s="236" t="e">
        <f t="shared" si="82"/>
        <v>#N/A</v>
      </c>
      <c r="U142" s="144" t="e">
        <f t="shared" si="82"/>
        <v>#N/A</v>
      </c>
      <c r="V142" s="144" t="e">
        <f t="shared" si="82"/>
        <v>#N/A</v>
      </c>
      <c r="W142" s="144" t="e">
        <f t="shared" si="82"/>
        <v>#N/A</v>
      </c>
      <c r="X142" s="144" t="e">
        <f t="shared" si="82"/>
        <v>#N/A</v>
      </c>
      <c r="Y142" s="144" t="e">
        <f t="shared" si="82"/>
        <v>#N/A</v>
      </c>
      <c r="Z142" s="144" t="e">
        <f t="shared" si="82"/>
        <v>#N/A</v>
      </c>
      <c r="AA142" s="144" t="e">
        <f t="shared" si="82"/>
        <v>#N/A</v>
      </c>
      <c r="AB142" s="144" t="e">
        <f t="shared" si="82"/>
        <v>#N/A</v>
      </c>
      <c r="AC142" s="144" t="e">
        <f t="shared" si="82"/>
        <v>#N/A</v>
      </c>
      <c r="AD142" s="144" t="e">
        <f t="shared" si="82"/>
        <v>#N/A</v>
      </c>
      <c r="AE142" s="144" t="e">
        <f t="shared" si="82"/>
        <v>#N/A</v>
      </c>
      <c r="AF142" s="144" t="e">
        <f t="shared" si="82"/>
        <v>#N/A</v>
      </c>
      <c r="AG142" s="144" t="e">
        <f t="shared" si="82"/>
        <v>#N/A</v>
      </c>
      <c r="AH142" s="144" t="e">
        <f t="shared" si="82"/>
        <v>#N/A</v>
      </c>
      <c r="AI142" s="144" t="e">
        <f t="shared" si="82"/>
        <v>#N/A</v>
      </c>
      <c r="AJ142" s="144" t="e">
        <f t="shared" si="82"/>
        <v>#N/A</v>
      </c>
      <c r="AK142" s="144" t="e">
        <f t="shared" si="82"/>
        <v>#N/A</v>
      </c>
      <c r="AL142" s="144" t="e">
        <f t="shared" si="82"/>
        <v>#N/A</v>
      </c>
      <c r="AM142" s="144" t="e">
        <f t="shared" si="82"/>
        <v>#N/A</v>
      </c>
      <c r="AN142" s="144" t="e">
        <f t="shared" si="82"/>
        <v>#N/A</v>
      </c>
      <c r="AO142" s="144" t="e">
        <f t="shared" si="82"/>
        <v>#N/A</v>
      </c>
      <c r="AP142" s="144" t="e">
        <f t="shared" si="82"/>
        <v>#N/A</v>
      </c>
      <c r="AQ142" s="144" t="e">
        <f t="shared" si="82"/>
        <v>#N/A</v>
      </c>
      <c r="AR142" s="144" t="e">
        <f t="shared" si="82"/>
        <v>#N/A</v>
      </c>
      <c r="AS142" s="144" t="e">
        <f t="shared" si="82"/>
        <v>#N/A</v>
      </c>
      <c r="AT142" s="144" t="e">
        <f t="shared" si="82"/>
        <v>#N/A</v>
      </c>
      <c r="AU142" s="144" t="e">
        <f t="shared" si="82"/>
        <v>#N/A</v>
      </c>
      <c r="AV142" s="144" t="e">
        <f t="shared" si="82"/>
        <v>#N/A</v>
      </c>
      <c r="AW142" s="144" t="e">
        <f t="shared" si="82"/>
        <v>#N/A</v>
      </c>
      <c r="AX142" s="144" t="e">
        <f t="shared" si="82"/>
        <v>#N/A</v>
      </c>
      <c r="AY142" s="144" t="e">
        <f t="shared" si="82"/>
        <v>#N/A</v>
      </c>
      <c r="AZ142" s="144" t="e">
        <f t="shared" si="82"/>
        <v>#N/A</v>
      </c>
      <c r="BA142" s="144" t="e">
        <f t="shared" si="82"/>
        <v>#N/A</v>
      </c>
      <c r="BB142" s="144" t="e">
        <f t="shared" si="82"/>
        <v>#N/A</v>
      </c>
      <c r="BC142" s="144" t="e">
        <f t="shared" si="82"/>
        <v>#N/A</v>
      </c>
      <c r="BD142" s="144" t="e">
        <f t="shared" si="82"/>
        <v>#N/A</v>
      </c>
      <c r="BE142" s="144" t="e">
        <f t="shared" si="82"/>
        <v>#N/A</v>
      </c>
    </row>
    <row r="143" spans="1:57" ht="18" hidden="1" customHeight="1">
      <c r="A143" s="619" t="s">
        <v>186</v>
      </c>
      <c r="B143" s="439" t="s">
        <v>187</v>
      </c>
      <c r="C143" s="440"/>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83">IF(T140="",NA(),IF(OFFSET(T140,0,$I$31*(-1))="",NA(),(T140-OFFSET(T140,0,$I$31*(-1)))*1.5848))</f>
        <v>#N/A</v>
      </c>
      <c r="U143" s="132" t="e">
        <f t="shared" ca="1" si="83"/>
        <v>#N/A</v>
      </c>
      <c r="V143" s="132" t="e">
        <f t="shared" ca="1" si="83"/>
        <v>#N/A</v>
      </c>
      <c r="W143" s="132" t="e">
        <f ca="1">IF(W140="",NA(),IF(OFFSET(W140,0,$I$31*(-1))="",NA(),(W140-OFFSET(W140,0,$I$31*(-1)))*1.5848))</f>
        <v>#N/A</v>
      </c>
      <c r="X143" s="132" t="e">
        <f t="shared" ca="1" si="83"/>
        <v>#N/A</v>
      </c>
      <c r="Y143" s="132" t="e">
        <f t="shared" ca="1" si="83"/>
        <v>#N/A</v>
      </c>
      <c r="Z143" s="132" t="e">
        <f ca="1">IF(Z140="",NA(),IF(OFFSET(Z140,0,$I$31*(-1))="",NA(),(Z140-OFFSET(Z140,0,$I$31*(-1)))*1.5848))</f>
        <v>#N/A</v>
      </c>
      <c r="AA143" s="132" t="e">
        <f ca="1">IF(AA140="",NA(),IF(OFFSET(AA140,0,$I$31*(-1))="",NA(),(AA140-OFFSET(AA140,0,$I$31*(-1)))*1.5848))</f>
        <v>#N/A</v>
      </c>
      <c r="AB143" s="132" t="e">
        <f t="shared" ca="1" si="83"/>
        <v>#N/A</v>
      </c>
      <c r="AC143" s="132" t="e">
        <f t="shared" ca="1" si="83"/>
        <v>#N/A</v>
      </c>
      <c r="AD143" s="132" t="e">
        <f t="shared" ca="1" si="83"/>
        <v>#N/A</v>
      </c>
      <c r="AE143" s="132" t="e">
        <f t="shared" ca="1" si="83"/>
        <v>#N/A</v>
      </c>
      <c r="AF143" s="132" t="e">
        <f t="shared" ca="1" si="83"/>
        <v>#N/A</v>
      </c>
      <c r="AG143" s="132" t="e">
        <f t="shared" ca="1" si="83"/>
        <v>#N/A</v>
      </c>
      <c r="AH143" s="132" t="e">
        <f t="shared" ca="1" si="83"/>
        <v>#N/A</v>
      </c>
      <c r="AI143" s="132" t="e">
        <f t="shared" ca="1" si="83"/>
        <v>#N/A</v>
      </c>
      <c r="AJ143" s="132" t="e">
        <f t="shared" ca="1" si="83"/>
        <v>#N/A</v>
      </c>
      <c r="AK143" s="132" t="e">
        <f t="shared" ca="1" si="83"/>
        <v>#N/A</v>
      </c>
      <c r="AL143" s="132" t="e">
        <f t="shared" ca="1" si="83"/>
        <v>#N/A</v>
      </c>
      <c r="AM143" s="132" t="e">
        <f t="shared" ca="1" si="83"/>
        <v>#N/A</v>
      </c>
      <c r="AN143" s="132" t="e">
        <f t="shared" ca="1" si="83"/>
        <v>#N/A</v>
      </c>
      <c r="AO143" s="132" t="e">
        <f t="shared" ca="1" si="83"/>
        <v>#N/A</v>
      </c>
      <c r="AP143" s="132" t="e">
        <f t="shared" ca="1" si="83"/>
        <v>#N/A</v>
      </c>
      <c r="AQ143" s="132" t="e">
        <f t="shared" ca="1" si="83"/>
        <v>#N/A</v>
      </c>
      <c r="AR143" s="132" t="e">
        <f t="shared" ca="1" si="83"/>
        <v>#N/A</v>
      </c>
      <c r="AS143" s="132" t="e">
        <f t="shared" ca="1" si="83"/>
        <v>#N/A</v>
      </c>
      <c r="AT143" s="132" t="e">
        <f t="shared" ca="1" si="83"/>
        <v>#N/A</v>
      </c>
      <c r="AU143" s="132" t="e">
        <f t="shared" ca="1" si="83"/>
        <v>#N/A</v>
      </c>
      <c r="AV143" s="132" t="e">
        <f t="shared" ca="1" si="83"/>
        <v>#N/A</v>
      </c>
      <c r="AW143" s="132" t="e">
        <f t="shared" ca="1" si="83"/>
        <v>#N/A</v>
      </c>
      <c r="AX143" s="132" t="e">
        <f t="shared" ca="1" si="83"/>
        <v>#N/A</v>
      </c>
      <c r="AY143" s="132" t="e">
        <f t="shared" ca="1" si="83"/>
        <v>#N/A</v>
      </c>
      <c r="AZ143" s="132" t="e">
        <f t="shared" ca="1" si="83"/>
        <v>#N/A</v>
      </c>
      <c r="BA143" s="132" t="e">
        <f t="shared" ca="1" si="83"/>
        <v>#N/A</v>
      </c>
      <c r="BB143" s="132" t="e">
        <f t="shared" ca="1" si="83"/>
        <v>#N/A</v>
      </c>
      <c r="BC143" s="132" t="e">
        <f t="shared" ca="1" si="83"/>
        <v>#N/A</v>
      </c>
      <c r="BD143" s="132" t="e">
        <f t="shared" ca="1" si="83"/>
        <v>#N/A</v>
      </c>
      <c r="BE143" s="132" t="e">
        <f t="shared" ca="1" si="83"/>
        <v>#N/A</v>
      </c>
    </row>
    <row r="144" spans="1:57" ht="18" hidden="1" customHeight="1">
      <c r="A144" s="619"/>
      <c r="B144" s="439" t="s">
        <v>188</v>
      </c>
      <c r="C144" s="440"/>
      <c r="D144" s="301"/>
      <c r="E144" s="301"/>
      <c r="F144" s="301"/>
      <c r="G144" s="301"/>
      <c r="H144" s="301"/>
      <c r="I144" s="301"/>
      <c r="J144" s="301"/>
      <c r="K144" s="301"/>
      <c r="L144" s="301"/>
      <c r="M144" s="301"/>
      <c r="N144" s="301"/>
      <c r="O144" s="301"/>
      <c r="P144" s="301"/>
      <c r="Q144" s="301"/>
      <c r="R144" s="301"/>
      <c r="S144" s="132" t="e">
        <f t="shared" ref="S144:BE144" ca="1" si="84">IF(S141="",NA(),IF(OFFSET(S141,0,$I$31*(-1))="",NA(),S141-OFFSET(S141,0,$I$31*(-1))+S143))</f>
        <v>#N/A</v>
      </c>
      <c r="T144" s="237" t="e">
        <f t="shared" ca="1" si="84"/>
        <v>#N/A</v>
      </c>
      <c r="U144" s="132" t="e">
        <f t="shared" ca="1" si="84"/>
        <v>#N/A</v>
      </c>
      <c r="V144" s="132" t="e">
        <f t="shared" ca="1" si="84"/>
        <v>#N/A</v>
      </c>
      <c r="W144" s="132" t="e">
        <f ca="1">IF(W141="",NA(),IF(OFFSET(W141,0,$I$31*(-1))="",NA(),W141-OFFSET(W141,0,$I$31*(-1))+W143))</f>
        <v>#N/A</v>
      </c>
      <c r="X144" s="132" t="e">
        <f t="shared" ca="1" si="84"/>
        <v>#N/A</v>
      </c>
      <c r="Y144" s="132" t="e">
        <f t="shared" ca="1" si="84"/>
        <v>#N/A</v>
      </c>
      <c r="Z144" s="132" t="e">
        <f ca="1">IF(Z141="",NA(),IF(OFFSET(Z141,0,$I$31*(-1))="",NA(),Z141-OFFSET(Z141,0,$I$31*(-1))+Z143))</f>
        <v>#N/A</v>
      </c>
      <c r="AA144" s="132" t="e">
        <f t="shared" ca="1" si="84"/>
        <v>#N/A</v>
      </c>
      <c r="AB144" s="132" t="e">
        <f t="shared" ca="1" si="84"/>
        <v>#N/A</v>
      </c>
      <c r="AC144" s="132" t="e">
        <f t="shared" ca="1" si="84"/>
        <v>#N/A</v>
      </c>
      <c r="AD144" s="132" t="e">
        <f t="shared" ca="1" si="84"/>
        <v>#N/A</v>
      </c>
      <c r="AE144" s="132" t="e">
        <f t="shared" ca="1" si="84"/>
        <v>#N/A</v>
      </c>
      <c r="AF144" s="132" t="e">
        <f t="shared" ca="1" si="84"/>
        <v>#N/A</v>
      </c>
      <c r="AG144" s="132" t="e">
        <f t="shared" ca="1" si="84"/>
        <v>#N/A</v>
      </c>
      <c r="AH144" s="132" t="e">
        <f t="shared" ca="1" si="84"/>
        <v>#N/A</v>
      </c>
      <c r="AI144" s="132" t="e">
        <f t="shared" ca="1" si="84"/>
        <v>#N/A</v>
      </c>
      <c r="AJ144" s="132" t="e">
        <f t="shared" ca="1" si="84"/>
        <v>#N/A</v>
      </c>
      <c r="AK144" s="132" t="e">
        <f t="shared" ca="1" si="84"/>
        <v>#N/A</v>
      </c>
      <c r="AL144" s="132" t="e">
        <f t="shared" ca="1" si="84"/>
        <v>#N/A</v>
      </c>
      <c r="AM144" s="132" t="e">
        <f t="shared" ca="1" si="84"/>
        <v>#N/A</v>
      </c>
      <c r="AN144" s="132" t="e">
        <f t="shared" ca="1" si="84"/>
        <v>#N/A</v>
      </c>
      <c r="AO144" s="132" t="e">
        <f t="shared" ca="1" si="84"/>
        <v>#N/A</v>
      </c>
      <c r="AP144" s="132" t="e">
        <f t="shared" ca="1" si="84"/>
        <v>#N/A</v>
      </c>
      <c r="AQ144" s="132" t="e">
        <f t="shared" ca="1" si="84"/>
        <v>#N/A</v>
      </c>
      <c r="AR144" s="132" t="e">
        <f t="shared" ca="1" si="84"/>
        <v>#N/A</v>
      </c>
      <c r="AS144" s="132" t="e">
        <f t="shared" ca="1" si="84"/>
        <v>#N/A</v>
      </c>
      <c r="AT144" s="132" t="e">
        <f t="shared" ca="1" si="84"/>
        <v>#N/A</v>
      </c>
      <c r="AU144" s="132" t="e">
        <f t="shared" ca="1" si="84"/>
        <v>#N/A</v>
      </c>
      <c r="AV144" s="132" t="e">
        <f t="shared" ca="1" si="84"/>
        <v>#N/A</v>
      </c>
      <c r="AW144" s="132" t="e">
        <f t="shared" ca="1" si="84"/>
        <v>#N/A</v>
      </c>
      <c r="AX144" s="132" t="e">
        <f t="shared" ca="1" si="84"/>
        <v>#N/A</v>
      </c>
      <c r="AY144" s="132" t="e">
        <f t="shared" ca="1" si="84"/>
        <v>#N/A</v>
      </c>
      <c r="AZ144" s="132" t="e">
        <f t="shared" ca="1" si="84"/>
        <v>#N/A</v>
      </c>
      <c r="BA144" s="132" t="e">
        <f t="shared" ca="1" si="84"/>
        <v>#N/A</v>
      </c>
      <c r="BB144" s="132" t="e">
        <f t="shared" ca="1" si="84"/>
        <v>#N/A</v>
      </c>
      <c r="BC144" s="132" t="e">
        <f t="shared" ca="1" si="84"/>
        <v>#N/A</v>
      </c>
      <c r="BD144" s="132" t="e">
        <f t="shared" ca="1" si="84"/>
        <v>#N/A</v>
      </c>
      <c r="BE144" s="132" t="e">
        <f t="shared" ca="1" si="84"/>
        <v>#N/A</v>
      </c>
    </row>
    <row r="145" spans="1:57" ht="18" hidden="1" customHeight="1">
      <c r="A145" s="619"/>
      <c r="B145" s="439" t="s">
        <v>189</v>
      </c>
      <c r="C145" s="440"/>
      <c r="D145" s="301"/>
      <c r="E145" s="301"/>
      <c r="F145" s="301"/>
      <c r="G145" s="301"/>
      <c r="H145" s="301"/>
      <c r="I145" s="301"/>
      <c r="J145" s="301"/>
      <c r="K145" s="301"/>
      <c r="L145" s="301"/>
      <c r="M145" s="301"/>
      <c r="N145" s="301"/>
      <c r="O145" s="301"/>
      <c r="P145" s="301"/>
      <c r="Q145" s="301"/>
      <c r="R145" s="301"/>
      <c r="S145" s="132" t="e">
        <f t="shared" ref="S145:BE145" ca="1" si="85">IF(S143="",NA(),IF(S142="",NA(),IF(OFFSET(S142,0,$I$31*(-1))="",NA(),S142-OFFSET(S142,0,$I$31*(-1))+S143)))</f>
        <v>#N/A</v>
      </c>
      <c r="T145" s="237" t="e">
        <f t="shared" ca="1" si="85"/>
        <v>#N/A</v>
      </c>
      <c r="U145" s="132" t="e">
        <f t="shared" ca="1" si="85"/>
        <v>#N/A</v>
      </c>
      <c r="V145" s="132" t="e">
        <f t="shared" ca="1" si="85"/>
        <v>#N/A</v>
      </c>
      <c r="W145" s="132" t="e">
        <f ca="1">IF(W143="",NA(),IF(W142="",NA(),IF(OFFSET(W142,0,$I$31*(-1))="",NA(),W142-OFFSET(W142,0,$I$31*(-1))+W143)))</f>
        <v>#N/A</v>
      </c>
      <c r="X145" s="132" t="e">
        <f t="shared" ca="1" si="85"/>
        <v>#N/A</v>
      </c>
      <c r="Y145" s="132" t="e">
        <f t="shared" ca="1" si="85"/>
        <v>#N/A</v>
      </c>
      <c r="Z145" s="132" t="e">
        <f t="shared" ca="1" si="85"/>
        <v>#N/A</v>
      </c>
      <c r="AA145" s="132" t="e">
        <f ca="1">IF(AA143="",NA(),IF(AA142="",NA(),IF(OFFSET(AA142,0,$I$31*(-1))="",NA(),AA142-OFFSET(AA142,0,$I$31*(-1))+AA143)))</f>
        <v>#N/A</v>
      </c>
      <c r="AB145" s="132" t="e">
        <f t="shared" ca="1" si="85"/>
        <v>#N/A</v>
      </c>
      <c r="AC145" s="132" t="e">
        <f t="shared" ca="1" si="85"/>
        <v>#N/A</v>
      </c>
      <c r="AD145" s="132" t="e">
        <f t="shared" ca="1" si="85"/>
        <v>#N/A</v>
      </c>
      <c r="AE145" s="132" t="e">
        <f t="shared" ca="1" si="85"/>
        <v>#N/A</v>
      </c>
      <c r="AF145" s="132" t="e">
        <f t="shared" ca="1" si="85"/>
        <v>#N/A</v>
      </c>
      <c r="AG145" s="132" t="e">
        <f t="shared" ca="1" si="85"/>
        <v>#N/A</v>
      </c>
      <c r="AH145" s="132" t="e">
        <f t="shared" ca="1" si="85"/>
        <v>#N/A</v>
      </c>
      <c r="AI145" s="132" t="e">
        <f t="shared" ca="1" si="85"/>
        <v>#N/A</v>
      </c>
      <c r="AJ145" s="132" t="e">
        <f t="shared" ca="1" si="85"/>
        <v>#N/A</v>
      </c>
      <c r="AK145" s="132" t="e">
        <f t="shared" ca="1" si="85"/>
        <v>#N/A</v>
      </c>
      <c r="AL145" s="132" t="e">
        <f t="shared" ca="1" si="85"/>
        <v>#N/A</v>
      </c>
      <c r="AM145" s="132" t="e">
        <f t="shared" ca="1" si="85"/>
        <v>#N/A</v>
      </c>
      <c r="AN145" s="132" t="e">
        <f t="shared" ca="1" si="85"/>
        <v>#N/A</v>
      </c>
      <c r="AO145" s="132" t="e">
        <f t="shared" ca="1" si="85"/>
        <v>#N/A</v>
      </c>
      <c r="AP145" s="132" t="e">
        <f t="shared" ca="1" si="85"/>
        <v>#N/A</v>
      </c>
      <c r="AQ145" s="132" t="e">
        <f t="shared" ca="1" si="85"/>
        <v>#N/A</v>
      </c>
      <c r="AR145" s="132" t="e">
        <f t="shared" ca="1" si="85"/>
        <v>#N/A</v>
      </c>
      <c r="AS145" s="132" t="e">
        <f t="shared" ca="1" si="85"/>
        <v>#N/A</v>
      </c>
      <c r="AT145" s="132" t="e">
        <f t="shared" ca="1" si="85"/>
        <v>#N/A</v>
      </c>
      <c r="AU145" s="132" t="e">
        <f t="shared" ca="1" si="85"/>
        <v>#N/A</v>
      </c>
      <c r="AV145" s="132" t="e">
        <f t="shared" ca="1" si="85"/>
        <v>#N/A</v>
      </c>
      <c r="AW145" s="132" t="e">
        <f t="shared" ca="1" si="85"/>
        <v>#N/A</v>
      </c>
      <c r="AX145" s="132" t="e">
        <f t="shared" ca="1" si="85"/>
        <v>#N/A</v>
      </c>
      <c r="AY145" s="132" t="e">
        <f t="shared" ca="1" si="85"/>
        <v>#N/A</v>
      </c>
      <c r="AZ145" s="132" t="e">
        <f t="shared" ca="1" si="85"/>
        <v>#N/A</v>
      </c>
      <c r="BA145" s="132" t="e">
        <f t="shared" ca="1" si="85"/>
        <v>#N/A</v>
      </c>
      <c r="BB145" s="132" t="e">
        <f t="shared" ca="1" si="85"/>
        <v>#N/A</v>
      </c>
      <c r="BC145" s="132" t="e">
        <f t="shared" ca="1" si="85"/>
        <v>#N/A</v>
      </c>
      <c r="BD145" s="132" t="e">
        <f t="shared" ca="1" si="85"/>
        <v>#N/A</v>
      </c>
      <c r="BE145" s="132" t="e">
        <f t="shared" ca="1" si="85"/>
        <v>#N/A</v>
      </c>
    </row>
    <row r="146" spans="1:57" ht="18" hidden="1" customHeight="1">
      <c r="A146" s="619"/>
      <c r="B146" s="620" t="s">
        <v>146</v>
      </c>
      <c r="C146" s="621"/>
      <c r="D146" s="301"/>
      <c r="E146" s="301"/>
      <c r="F146" s="301"/>
      <c r="G146" s="301"/>
      <c r="H146" s="301"/>
      <c r="I146" s="301"/>
      <c r="J146" s="301"/>
      <c r="K146" s="301"/>
      <c r="L146" s="301"/>
      <c r="M146" s="301"/>
      <c r="N146" s="301"/>
      <c r="O146" s="301"/>
      <c r="P146" s="301"/>
      <c r="Q146" s="301"/>
      <c r="R146" s="300"/>
      <c r="S146" s="132" t="e">
        <f t="shared" ref="S146:BE146" si="86">IF(S133="",NA(),IF(S3&lt;=$B$136,S133*$D$139/100,IF(S3&lt;=$C$136,S133*$E$139/100,IF(S3&lt;=$D$136,S133*$F$139/100,IF(S3&lt;=$E$136,S133*$G$139/100,IF(S3&lt;=$F$136,S133*$H$139/100,IF(S3&lt;=$G$136,S133*$I$139/100,IF(S3&lt;=$H$136,S133*$J$139/100,IF(S3&lt;=$I$136,S133*$K$139/100,IF(S3&lt;=$J$136,S133*$L$139/100,IF(S3&lt;=$K$136,S133*$M$139/100,S133*$N$139/100)))))))))))</f>
        <v>#N/A</v>
      </c>
      <c r="T146" s="246" t="e">
        <f t="shared" si="86"/>
        <v>#N/A</v>
      </c>
      <c r="U146" s="132" t="e">
        <f t="shared" si="86"/>
        <v>#N/A</v>
      </c>
      <c r="V146" s="132" t="e">
        <f t="shared" si="86"/>
        <v>#N/A</v>
      </c>
      <c r="W146" s="132" t="e">
        <f t="shared" si="86"/>
        <v>#N/A</v>
      </c>
      <c r="X146" s="132" t="e">
        <f t="shared" si="86"/>
        <v>#N/A</v>
      </c>
      <c r="Y146" s="132" t="e">
        <f t="shared" si="86"/>
        <v>#N/A</v>
      </c>
      <c r="Z146" s="132" t="e">
        <f t="shared" si="86"/>
        <v>#N/A</v>
      </c>
      <c r="AA146" s="132" t="e">
        <f t="shared" si="86"/>
        <v>#N/A</v>
      </c>
      <c r="AB146" s="132" t="e">
        <f t="shared" si="86"/>
        <v>#N/A</v>
      </c>
      <c r="AC146" s="132" t="e">
        <f t="shared" si="86"/>
        <v>#N/A</v>
      </c>
      <c r="AD146" s="132" t="e">
        <f t="shared" si="86"/>
        <v>#N/A</v>
      </c>
      <c r="AE146" s="132" t="e">
        <f t="shared" si="86"/>
        <v>#N/A</v>
      </c>
      <c r="AF146" s="132" t="e">
        <f t="shared" si="86"/>
        <v>#N/A</v>
      </c>
      <c r="AG146" s="132" t="e">
        <f t="shared" si="86"/>
        <v>#N/A</v>
      </c>
      <c r="AH146" s="132" t="e">
        <f t="shared" si="86"/>
        <v>#N/A</v>
      </c>
      <c r="AI146" s="132" t="e">
        <f t="shared" si="86"/>
        <v>#N/A</v>
      </c>
      <c r="AJ146" s="132" t="e">
        <f t="shared" si="86"/>
        <v>#N/A</v>
      </c>
      <c r="AK146" s="132" t="e">
        <f t="shared" si="86"/>
        <v>#N/A</v>
      </c>
      <c r="AL146" s="132" t="e">
        <f t="shared" si="86"/>
        <v>#N/A</v>
      </c>
      <c r="AM146" s="132" t="e">
        <f t="shared" si="86"/>
        <v>#N/A</v>
      </c>
      <c r="AN146" s="132" t="e">
        <f t="shared" si="86"/>
        <v>#N/A</v>
      </c>
      <c r="AO146" s="132" t="e">
        <f t="shared" si="86"/>
        <v>#N/A</v>
      </c>
      <c r="AP146" s="132" t="e">
        <f t="shared" si="86"/>
        <v>#N/A</v>
      </c>
      <c r="AQ146" s="132" t="e">
        <f t="shared" si="86"/>
        <v>#N/A</v>
      </c>
      <c r="AR146" s="132" t="e">
        <f t="shared" si="86"/>
        <v>#N/A</v>
      </c>
      <c r="AS146" s="132" t="e">
        <f t="shared" si="86"/>
        <v>#N/A</v>
      </c>
      <c r="AT146" s="132" t="e">
        <f t="shared" si="86"/>
        <v>#N/A</v>
      </c>
      <c r="AU146" s="132" t="e">
        <f t="shared" si="86"/>
        <v>#N/A</v>
      </c>
      <c r="AV146" s="132" t="e">
        <f t="shared" si="86"/>
        <v>#N/A</v>
      </c>
      <c r="AW146" s="132" t="e">
        <f t="shared" si="86"/>
        <v>#N/A</v>
      </c>
      <c r="AX146" s="132" t="e">
        <f t="shared" si="86"/>
        <v>#N/A</v>
      </c>
      <c r="AY146" s="132" t="e">
        <f t="shared" si="86"/>
        <v>#N/A</v>
      </c>
      <c r="AZ146" s="132" t="e">
        <f t="shared" si="86"/>
        <v>#N/A</v>
      </c>
      <c r="BA146" s="132" t="e">
        <f t="shared" si="86"/>
        <v>#N/A</v>
      </c>
      <c r="BB146" s="238" t="e">
        <f t="shared" si="86"/>
        <v>#N/A</v>
      </c>
      <c r="BC146" s="133" t="e">
        <f t="shared" si="86"/>
        <v>#N/A</v>
      </c>
      <c r="BD146" s="133" t="e">
        <f t="shared" si="86"/>
        <v>#N/A</v>
      </c>
      <c r="BE146" s="133" t="e">
        <f t="shared" si="86"/>
        <v>#N/A</v>
      </c>
    </row>
    <row r="147" spans="1:57" ht="18" hidden="1" customHeight="1">
      <c r="A147" s="619" t="s">
        <v>195</v>
      </c>
      <c r="B147" s="439" t="s">
        <v>187</v>
      </c>
      <c r="C147" s="439"/>
      <c r="D147" s="301"/>
      <c r="E147" s="301"/>
      <c r="F147" s="301"/>
      <c r="G147" s="301"/>
      <c r="H147" s="301"/>
      <c r="I147" s="301"/>
      <c r="J147" s="301"/>
      <c r="K147" s="301"/>
      <c r="L147" s="301"/>
      <c r="M147" s="301"/>
      <c r="N147" s="301"/>
      <c r="O147" s="301"/>
      <c r="P147" s="301"/>
      <c r="Q147" s="301"/>
      <c r="R147" s="300"/>
      <c r="S147" s="132" t="e">
        <f t="shared" ref="S147:BE147" ca="1" si="87">IF(S16="",NA(),IF(OFFSET(S16,0,$I$31*(-1))="",NA(),(S16-OFFSET(S16,0,$I$31*(-1)))*1.5848))</f>
        <v>#N/A</v>
      </c>
      <c r="T147" s="132" t="e">
        <f t="shared" ca="1" si="87"/>
        <v>#N/A</v>
      </c>
      <c r="U147" s="132" t="e">
        <f t="shared" ca="1" si="87"/>
        <v>#N/A</v>
      </c>
      <c r="V147" s="132" t="e">
        <f t="shared" ca="1" si="87"/>
        <v>#N/A</v>
      </c>
      <c r="W147" s="132" t="e">
        <f t="shared" ca="1" si="87"/>
        <v>#N/A</v>
      </c>
      <c r="X147" s="132" t="e">
        <f t="shared" ca="1" si="87"/>
        <v>#N/A</v>
      </c>
      <c r="Y147" s="132" t="e">
        <f t="shared" ca="1" si="87"/>
        <v>#N/A</v>
      </c>
      <c r="Z147" s="132" t="e">
        <f t="shared" ca="1" si="87"/>
        <v>#N/A</v>
      </c>
      <c r="AA147" s="132" t="e">
        <f t="shared" ca="1" si="87"/>
        <v>#N/A</v>
      </c>
      <c r="AB147" s="132" t="e">
        <f t="shared" ca="1" si="87"/>
        <v>#N/A</v>
      </c>
      <c r="AC147" s="132" t="e">
        <f t="shared" ca="1" si="87"/>
        <v>#N/A</v>
      </c>
      <c r="AD147" s="132" t="e">
        <f t="shared" ca="1" si="87"/>
        <v>#N/A</v>
      </c>
      <c r="AE147" s="132" t="e">
        <f t="shared" ca="1" si="87"/>
        <v>#N/A</v>
      </c>
      <c r="AF147" s="132" t="e">
        <f t="shared" ca="1" si="87"/>
        <v>#N/A</v>
      </c>
      <c r="AG147" s="132" t="e">
        <f t="shared" ca="1" si="87"/>
        <v>#N/A</v>
      </c>
      <c r="AH147" s="132" t="e">
        <f t="shared" ca="1" si="87"/>
        <v>#N/A</v>
      </c>
      <c r="AI147" s="132" t="e">
        <f t="shared" ca="1" si="87"/>
        <v>#N/A</v>
      </c>
      <c r="AJ147" s="132" t="e">
        <f t="shared" ca="1" si="87"/>
        <v>#N/A</v>
      </c>
      <c r="AK147" s="132" t="e">
        <f t="shared" ca="1" si="87"/>
        <v>#N/A</v>
      </c>
      <c r="AL147" s="132" t="e">
        <f t="shared" ca="1" si="87"/>
        <v>#N/A</v>
      </c>
      <c r="AM147" s="132" t="e">
        <f t="shared" ca="1" si="87"/>
        <v>#N/A</v>
      </c>
      <c r="AN147" s="132" t="e">
        <f t="shared" ca="1" si="87"/>
        <v>#N/A</v>
      </c>
      <c r="AO147" s="132" t="e">
        <f t="shared" ca="1" si="87"/>
        <v>#N/A</v>
      </c>
      <c r="AP147" s="132" t="e">
        <f t="shared" ca="1" si="87"/>
        <v>#N/A</v>
      </c>
      <c r="AQ147" s="132" t="e">
        <f t="shared" ca="1" si="87"/>
        <v>#N/A</v>
      </c>
      <c r="AR147" s="132" t="e">
        <f t="shared" ca="1" si="87"/>
        <v>#N/A</v>
      </c>
      <c r="AS147" s="132" t="e">
        <f t="shared" ca="1" si="87"/>
        <v>#N/A</v>
      </c>
      <c r="AT147" s="132" t="e">
        <f t="shared" ca="1" si="87"/>
        <v>#N/A</v>
      </c>
      <c r="AU147" s="132" t="e">
        <f t="shared" ca="1" si="87"/>
        <v>#N/A</v>
      </c>
      <c r="AV147" s="132" t="e">
        <f t="shared" ca="1" si="87"/>
        <v>#N/A</v>
      </c>
      <c r="AW147" s="132" t="e">
        <f t="shared" ca="1" si="87"/>
        <v>#N/A</v>
      </c>
      <c r="AX147" s="132" t="e">
        <f t="shared" ca="1" si="87"/>
        <v>#N/A</v>
      </c>
      <c r="AY147" s="132" t="e">
        <f t="shared" ca="1" si="87"/>
        <v>#N/A</v>
      </c>
      <c r="AZ147" s="132" t="e">
        <f t="shared" ca="1" si="87"/>
        <v>#N/A</v>
      </c>
      <c r="BA147" s="132" t="e">
        <f t="shared" ca="1" si="87"/>
        <v>#N/A</v>
      </c>
      <c r="BB147" s="132" t="e">
        <f t="shared" ca="1" si="87"/>
        <v>#N/A</v>
      </c>
      <c r="BC147" s="132" t="e">
        <f t="shared" ca="1" si="87"/>
        <v>#N/A</v>
      </c>
      <c r="BD147" s="132" t="e">
        <f t="shared" ca="1" si="87"/>
        <v>#N/A</v>
      </c>
      <c r="BE147" s="132" t="e">
        <f t="shared" ca="1" si="87"/>
        <v>#N/A</v>
      </c>
    </row>
    <row r="148" spans="1:57" ht="18" hidden="1" customHeight="1">
      <c r="A148" s="619"/>
      <c r="B148" s="439" t="s">
        <v>188</v>
      </c>
      <c r="C148" s="439"/>
      <c r="D148" s="301"/>
      <c r="E148" s="301"/>
      <c r="F148" s="301"/>
      <c r="G148" s="301"/>
      <c r="H148" s="301"/>
      <c r="I148" s="301"/>
      <c r="J148" s="301"/>
      <c r="K148" s="301"/>
      <c r="L148" s="301"/>
      <c r="M148" s="301"/>
      <c r="N148" s="301"/>
      <c r="O148" s="301"/>
      <c r="P148" s="301"/>
      <c r="Q148" s="301"/>
      <c r="R148" s="300"/>
      <c r="S148" s="132" t="e">
        <f t="shared" ref="S148:BE148" ca="1" si="88">IF(S131="",NA(),IF(OFFSET(S131,0,$I$31*(-1))="",NA(),S131-OFFSET(S131,0,$I$31*(-1))+S147))</f>
        <v>#N/A</v>
      </c>
      <c r="T148" s="132" t="e">
        <f t="shared" ca="1" si="88"/>
        <v>#N/A</v>
      </c>
      <c r="U148" s="132" t="e">
        <f ca="1">IF(U131="",NA(),IF(OFFSET(U131,0,$I$31*(-1))="",NA(),U131-OFFSET(U131,0,$I$31*(-1))+U147))</f>
        <v>#N/A</v>
      </c>
      <c r="V148" s="132" t="e">
        <f t="shared" ca="1" si="88"/>
        <v>#N/A</v>
      </c>
      <c r="W148" s="132" t="e">
        <f ca="1">IF(W131="",NA(),IF(OFFSET(W131,0,$I$31*(-1))="",NA(),W131-OFFSET(W131,0,$I$31*(-1))+W147))</f>
        <v>#N/A</v>
      </c>
      <c r="X148" s="132" t="e">
        <f t="shared" ca="1" si="88"/>
        <v>#N/A</v>
      </c>
      <c r="Y148" s="132" t="e">
        <f t="shared" ca="1" si="88"/>
        <v>#N/A</v>
      </c>
      <c r="Z148" s="132" t="e">
        <f t="shared" ca="1" si="88"/>
        <v>#N/A</v>
      </c>
      <c r="AA148" s="132" t="e">
        <f ca="1">IF(AA131="",NA(),IF(OFFSET(AA131,0,$I$31*(-1))="",NA(),AA131-OFFSET(AA131,0,$I$31*(-1))+AA147))</f>
        <v>#N/A</v>
      </c>
      <c r="AB148" s="132" t="e">
        <f t="shared" ca="1" si="88"/>
        <v>#N/A</v>
      </c>
      <c r="AC148" s="132" t="e">
        <f t="shared" ca="1" si="88"/>
        <v>#N/A</v>
      </c>
      <c r="AD148" s="132" t="e">
        <f t="shared" ca="1" si="88"/>
        <v>#N/A</v>
      </c>
      <c r="AE148" s="132" t="e">
        <f t="shared" ca="1" si="88"/>
        <v>#N/A</v>
      </c>
      <c r="AF148" s="132" t="e">
        <f t="shared" ca="1" si="88"/>
        <v>#N/A</v>
      </c>
      <c r="AG148" s="132" t="e">
        <f t="shared" ca="1" si="88"/>
        <v>#N/A</v>
      </c>
      <c r="AH148" s="132" t="e">
        <f t="shared" ca="1" si="88"/>
        <v>#N/A</v>
      </c>
      <c r="AI148" s="132" t="e">
        <f t="shared" ca="1" si="88"/>
        <v>#N/A</v>
      </c>
      <c r="AJ148" s="132" t="e">
        <f t="shared" ca="1" si="88"/>
        <v>#N/A</v>
      </c>
      <c r="AK148" s="132" t="e">
        <f t="shared" ca="1" si="88"/>
        <v>#N/A</v>
      </c>
      <c r="AL148" s="132" t="e">
        <f t="shared" ca="1" si="88"/>
        <v>#N/A</v>
      </c>
      <c r="AM148" s="132" t="e">
        <f t="shared" ca="1" si="88"/>
        <v>#N/A</v>
      </c>
      <c r="AN148" s="132" t="e">
        <f t="shared" ca="1" si="88"/>
        <v>#N/A</v>
      </c>
      <c r="AO148" s="132" t="e">
        <f t="shared" ca="1" si="88"/>
        <v>#N/A</v>
      </c>
      <c r="AP148" s="132" t="e">
        <f t="shared" ca="1" si="88"/>
        <v>#N/A</v>
      </c>
      <c r="AQ148" s="132" t="e">
        <f t="shared" ca="1" si="88"/>
        <v>#N/A</v>
      </c>
      <c r="AR148" s="132" t="e">
        <f t="shared" ca="1" si="88"/>
        <v>#N/A</v>
      </c>
      <c r="AS148" s="132" t="e">
        <f t="shared" ca="1" si="88"/>
        <v>#N/A</v>
      </c>
      <c r="AT148" s="132" t="e">
        <f t="shared" ca="1" si="88"/>
        <v>#N/A</v>
      </c>
      <c r="AU148" s="132" t="e">
        <f t="shared" ca="1" si="88"/>
        <v>#N/A</v>
      </c>
      <c r="AV148" s="132" t="e">
        <f t="shared" ca="1" si="88"/>
        <v>#N/A</v>
      </c>
      <c r="AW148" s="132" t="e">
        <f t="shared" ca="1" si="88"/>
        <v>#N/A</v>
      </c>
      <c r="AX148" s="132" t="e">
        <f t="shared" ca="1" si="88"/>
        <v>#N/A</v>
      </c>
      <c r="AY148" s="132" t="e">
        <f t="shared" ca="1" si="88"/>
        <v>#N/A</v>
      </c>
      <c r="AZ148" s="132" t="e">
        <f t="shared" ca="1" si="88"/>
        <v>#N/A</v>
      </c>
      <c r="BA148" s="132" t="e">
        <f t="shared" ca="1" si="88"/>
        <v>#N/A</v>
      </c>
      <c r="BB148" s="132" t="e">
        <f t="shared" ca="1" si="88"/>
        <v>#N/A</v>
      </c>
      <c r="BC148" s="132" t="e">
        <f t="shared" ca="1" si="88"/>
        <v>#N/A</v>
      </c>
      <c r="BD148" s="132" t="e">
        <f t="shared" ca="1" si="88"/>
        <v>#N/A</v>
      </c>
      <c r="BE148" s="132" t="e">
        <f t="shared" ca="1" si="88"/>
        <v>#N/A</v>
      </c>
    </row>
    <row r="149" spans="1:57" ht="18" hidden="1" customHeight="1">
      <c r="A149" s="619"/>
      <c r="B149" s="439" t="s">
        <v>189</v>
      </c>
      <c r="C149" s="439"/>
      <c r="D149" s="301"/>
      <c r="E149" s="301"/>
      <c r="F149" s="301"/>
      <c r="G149" s="301"/>
      <c r="H149" s="301"/>
      <c r="I149" s="301"/>
      <c r="J149" s="301"/>
      <c r="K149" s="301"/>
      <c r="L149" s="301"/>
      <c r="M149" s="301"/>
      <c r="N149" s="301"/>
      <c r="O149" s="301"/>
      <c r="P149" s="301"/>
      <c r="Q149" s="301"/>
      <c r="R149" s="300"/>
      <c r="S149" s="132" t="e">
        <f t="shared" ref="S149:BE149" ca="1" si="89">IF(S147="",NA(),IF(S19="",NA(),IF(OFFSET(S19,0,$I$31*(-1))="",NA(),S19-OFFSET(S19,0,$I$31*(-1))+S147)))</f>
        <v>#N/A</v>
      </c>
      <c r="T149" s="132" t="e">
        <f t="shared" ca="1" si="89"/>
        <v>#N/A</v>
      </c>
      <c r="U149" s="132" t="e">
        <f t="shared" ca="1" si="89"/>
        <v>#N/A</v>
      </c>
      <c r="V149" s="132" t="e">
        <f t="shared" ca="1" si="89"/>
        <v>#N/A</v>
      </c>
      <c r="W149" s="132" t="e">
        <f t="shared" ca="1" si="89"/>
        <v>#N/A</v>
      </c>
      <c r="X149" s="132" t="e">
        <f t="shared" ca="1" si="89"/>
        <v>#N/A</v>
      </c>
      <c r="Y149" s="132" t="e">
        <f t="shared" ca="1" si="89"/>
        <v>#N/A</v>
      </c>
      <c r="Z149" s="132" t="e">
        <f t="shared" ca="1" si="89"/>
        <v>#N/A</v>
      </c>
      <c r="AA149" s="132" t="e">
        <f t="shared" ca="1" si="89"/>
        <v>#N/A</v>
      </c>
      <c r="AB149" s="132" t="e">
        <f t="shared" ca="1" si="89"/>
        <v>#N/A</v>
      </c>
      <c r="AC149" s="132" t="e">
        <f t="shared" ca="1" si="89"/>
        <v>#N/A</v>
      </c>
      <c r="AD149" s="132" t="e">
        <f t="shared" ca="1" si="89"/>
        <v>#N/A</v>
      </c>
      <c r="AE149" s="132" t="e">
        <f t="shared" ca="1" si="89"/>
        <v>#N/A</v>
      </c>
      <c r="AF149" s="132" t="e">
        <f t="shared" ca="1" si="89"/>
        <v>#N/A</v>
      </c>
      <c r="AG149" s="132" t="e">
        <f t="shared" ca="1" si="89"/>
        <v>#N/A</v>
      </c>
      <c r="AH149" s="132" t="e">
        <f t="shared" ca="1" si="89"/>
        <v>#N/A</v>
      </c>
      <c r="AI149" s="132" t="e">
        <f t="shared" ca="1" si="89"/>
        <v>#N/A</v>
      </c>
      <c r="AJ149" s="132" t="e">
        <f t="shared" ca="1" si="89"/>
        <v>#N/A</v>
      </c>
      <c r="AK149" s="132" t="e">
        <f t="shared" ca="1" si="89"/>
        <v>#N/A</v>
      </c>
      <c r="AL149" s="132" t="e">
        <f t="shared" ca="1" si="89"/>
        <v>#N/A</v>
      </c>
      <c r="AM149" s="132" t="e">
        <f t="shared" ca="1" si="89"/>
        <v>#N/A</v>
      </c>
      <c r="AN149" s="132" t="e">
        <f t="shared" ca="1" si="89"/>
        <v>#N/A</v>
      </c>
      <c r="AO149" s="132" t="e">
        <f t="shared" ca="1" si="89"/>
        <v>#N/A</v>
      </c>
      <c r="AP149" s="132" t="e">
        <f t="shared" ca="1" si="89"/>
        <v>#N/A</v>
      </c>
      <c r="AQ149" s="132" t="e">
        <f t="shared" ca="1" si="89"/>
        <v>#N/A</v>
      </c>
      <c r="AR149" s="132" t="e">
        <f t="shared" ca="1" si="89"/>
        <v>#N/A</v>
      </c>
      <c r="AS149" s="132" t="e">
        <f t="shared" ca="1" si="89"/>
        <v>#N/A</v>
      </c>
      <c r="AT149" s="132" t="e">
        <f t="shared" ca="1" si="89"/>
        <v>#N/A</v>
      </c>
      <c r="AU149" s="132" t="e">
        <f t="shared" ca="1" si="89"/>
        <v>#N/A</v>
      </c>
      <c r="AV149" s="132" t="e">
        <f t="shared" ca="1" si="89"/>
        <v>#N/A</v>
      </c>
      <c r="AW149" s="132" t="e">
        <f t="shared" ca="1" si="89"/>
        <v>#N/A</v>
      </c>
      <c r="AX149" s="132" t="e">
        <f t="shared" ca="1" si="89"/>
        <v>#N/A</v>
      </c>
      <c r="AY149" s="132" t="e">
        <f t="shared" ca="1" si="89"/>
        <v>#N/A</v>
      </c>
      <c r="AZ149" s="132" t="e">
        <f t="shared" ca="1" si="89"/>
        <v>#N/A</v>
      </c>
      <c r="BA149" s="132" t="e">
        <f t="shared" ca="1" si="89"/>
        <v>#N/A</v>
      </c>
      <c r="BB149" s="132" t="e">
        <f t="shared" ca="1" si="89"/>
        <v>#N/A</v>
      </c>
      <c r="BC149" s="132" t="e">
        <f t="shared" ca="1" si="89"/>
        <v>#N/A</v>
      </c>
      <c r="BD149" s="132" t="e">
        <f t="shared" ca="1" si="89"/>
        <v>#N/A</v>
      </c>
      <c r="BE149" s="132" t="e">
        <f t="shared" ca="1" si="89"/>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99999999999999" hidden="1" customHeight="1">
      <c r="B153" s="155" t="s">
        <v>205</v>
      </c>
      <c r="H153" s="156" t="e">
        <f t="array" ref="H153">INDEX(S15:BE16,2,MATCH(MIN(IF(ISNUMBER(S15:BE15),S15:BE15)),S15:BE15,0))</f>
        <v>#N/A</v>
      </c>
    </row>
    <row r="154" spans="1:57" ht="19.399999999999999" hidden="1" customHeight="1">
      <c r="B154" s="155"/>
      <c r="H154" s="156"/>
    </row>
    <row r="155" spans="1:57" ht="19.399999999999999" hidden="1" customHeight="1">
      <c r="A155" t="s">
        <v>211</v>
      </c>
      <c r="B155" s="155"/>
      <c r="H155" s="156"/>
    </row>
    <row r="156" spans="1:57" ht="19.399999999999999" hidden="1" customHeight="1">
      <c r="A156" s="622" t="s">
        <v>207</v>
      </c>
      <c r="B156" s="622"/>
      <c r="C156" s="622"/>
      <c r="D156" s="622"/>
      <c r="E156" s="622"/>
      <c r="F156" s="623">
        <f t="array" ref="F156">MAX(IF(ISNUMBER(S14:BE14),S14:BE14))</f>
        <v>0</v>
      </c>
      <c r="G156" s="623"/>
      <c r="H156" s="623"/>
      <c r="I156" s="623"/>
      <c r="J156" s="623"/>
    </row>
    <row r="157" spans="1:57" ht="19.399999999999999" hidden="1" customHeight="1">
      <c r="A157" s="622" t="s">
        <v>192</v>
      </c>
      <c r="B157" s="622"/>
      <c r="C157" s="622"/>
      <c r="D157" s="622"/>
      <c r="E157" s="622"/>
      <c r="F157" s="159" t="e">
        <f t="array" ref="F157">INDEX(S3:BE14,1,MATCH(MAX(IF(ISNUMBER(S14:BE14),S14:BE14)),S14:BE14,0))</f>
        <v>#N/A</v>
      </c>
      <c r="G157" s="160"/>
      <c r="H157" s="160"/>
      <c r="I157" s="160"/>
      <c r="J157" s="161"/>
    </row>
    <row r="158" spans="1:57" ht="19.399999999999999" hidden="1" customHeight="1">
      <c r="B158" s="155"/>
      <c r="H158" s="156"/>
    </row>
    <row r="159" spans="1:57" ht="19.399999999999999" hidden="1" customHeight="1">
      <c r="A159" s="622" t="s">
        <v>210</v>
      </c>
      <c r="B159" s="622"/>
      <c r="C159" s="622"/>
      <c r="D159" s="622"/>
      <c r="E159" s="622"/>
      <c r="F159" s="623">
        <f t="array" ref="F159">MAX(IF(ISNUMBER(S130:BE130),S130:BE130))</f>
        <v>0</v>
      </c>
      <c r="G159" s="623"/>
      <c r="H159" s="623"/>
      <c r="I159" s="623"/>
      <c r="J159" s="623"/>
    </row>
    <row r="160" spans="1:57" ht="19.399999999999999" hidden="1" customHeight="1">
      <c r="A160" s="622" t="s">
        <v>151</v>
      </c>
      <c r="B160" s="622"/>
      <c r="C160" s="622"/>
      <c r="D160" s="622"/>
      <c r="E160" s="622"/>
      <c r="F160" s="159" t="e">
        <f t="array" ref="F160">INDEX(S3:BE130,1,MATCH(MAX(IF(ISNUMBER(S130:BE130),S130:BE130)),S130:BE130,0))</f>
        <v>#N/A</v>
      </c>
      <c r="G160" s="159"/>
      <c r="H160" s="159"/>
      <c r="I160" s="159"/>
      <c r="J160" s="159"/>
    </row>
    <row r="161" spans="1:57" ht="19.399999999999999"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13" t="s">
        <v>125</v>
      </c>
      <c r="B163" s="1013"/>
      <c r="C163" s="616"/>
      <c r="D163" s="66" t="e">
        <f t="shared" ref="D163:AI163" si="90">IF(D14="",IF(D15="",NA(),D15/-10),D14)</f>
        <v>#N/A</v>
      </c>
      <c r="E163" s="66" t="e">
        <f t="shared" si="90"/>
        <v>#N/A</v>
      </c>
      <c r="F163" s="87" t="e">
        <f t="shared" si="90"/>
        <v>#N/A</v>
      </c>
      <c r="G163" s="87" t="e">
        <f t="shared" si="90"/>
        <v>#N/A</v>
      </c>
      <c r="H163" s="87" t="e">
        <f t="shared" si="90"/>
        <v>#N/A</v>
      </c>
      <c r="I163" s="87" t="e">
        <f t="shared" si="90"/>
        <v>#N/A</v>
      </c>
      <c r="J163" s="87" t="e">
        <f t="shared" si="90"/>
        <v>#N/A</v>
      </c>
      <c r="K163" s="87" t="e">
        <f t="shared" si="90"/>
        <v>#N/A</v>
      </c>
      <c r="L163" s="87" t="e">
        <f t="shared" si="90"/>
        <v>#N/A</v>
      </c>
      <c r="M163" s="87" t="e">
        <f t="shared" si="90"/>
        <v>#N/A</v>
      </c>
      <c r="N163" s="87" t="e">
        <f t="shared" si="90"/>
        <v>#N/A</v>
      </c>
      <c r="O163" s="87" t="e">
        <f t="shared" si="90"/>
        <v>#N/A</v>
      </c>
      <c r="P163" s="87" t="e">
        <f t="shared" si="90"/>
        <v>#N/A</v>
      </c>
      <c r="Q163" s="87" t="e">
        <f t="shared" si="90"/>
        <v>#N/A</v>
      </c>
      <c r="R163" s="66" t="e">
        <f t="shared" si="90"/>
        <v>#N/A</v>
      </c>
      <c r="S163" s="66" t="e">
        <f t="shared" si="90"/>
        <v>#N/A</v>
      </c>
      <c r="T163" s="302" t="e">
        <f t="shared" si="90"/>
        <v>#N/A</v>
      </c>
      <c r="U163" s="302" t="e">
        <f t="shared" si="90"/>
        <v>#N/A</v>
      </c>
      <c r="V163" s="302" t="e">
        <f t="shared" si="90"/>
        <v>#N/A</v>
      </c>
      <c r="W163" s="302" t="e">
        <f t="shared" si="90"/>
        <v>#N/A</v>
      </c>
      <c r="X163" s="302" t="e">
        <f t="shared" si="90"/>
        <v>#N/A</v>
      </c>
      <c r="Y163" s="302" t="e">
        <f t="shared" si="90"/>
        <v>#N/A</v>
      </c>
      <c r="Z163" s="302" t="e">
        <f t="shared" si="90"/>
        <v>#N/A</v>
      </c>
      <c r="AA163" s="302" t="e">
        <f t="shared" si="90"/>
        <v>#N/A</v>
      </c>
      <c r="AB163" s="302" t="e">
        <f t="shared" si="90"/>
        <v>#N/A</v>
      </c>
      <c r="AC163" s="302" t="e">
        <f t="shared" si="90"/>
        <v>#N/A</v>
      </c>
      <c r="AD163" s="302" t="e">
        <f t="shared" si="90"/>
        <v>#N/A</v>
      </c>
      <c r="AE163" s="302" t="e">
        <f t="shared" si="90"/>
        <v>#N/A</v>
      </c>
      <c r="AF163" s="302" t="e">
        <f t="shared" si="90"/>
        <v>#N/A</v>
      </c>
      <c r="AG163" s="302" t="e">
        <f t="shared" si="90"/>
        <v>#N/A</v>
      </c>
      <c r="AH163" s="302" t="e">
        <f t="shared" si="90"/>
        <v>#N/A</v>
      </c>
      <c r="AI163" s="302" t="e">
        <f t="shared" si="90"/>
        <v>#N/A</v>
      </c>
      <c r="AJ163" s="302" t="e">
        <f t="shared" ref="AJ163:BE163" si="91">IF(AJ14="",IF(AJ15="",NA(),AJ15/-10),AJ14)</f>
        <v>#N/A</v>
      </c>
      <c r="AK163" s="302" t="e">
        <f t="shared" si="91"/>
        <v>#N/A</v>
      </c>
      <c r="AL163" s="302" t="e">
        <f t="shared" si="91"/>
        <v>#N/A</v>
      </c>
      <c r="AM163" s="302" t="e">
        <f t="shared" si="91"/>
        <v>#N/A</v>
      </c>
      <c r="AN163" s="302" t="e">
        <f t="shared" si="91"/>
        <v>#N/A</v>
      </c>
      <c r="AO163" s="302" t="e">
        <f t="shared" si="91"/>
        <v>#N/A</v>
      </c>
      <c r="AP163" s="302" t="e">
        <f t="shared" si="91"/>
        <v>#N/A</v>
      </c>
      <c r="AQ163" s="302" t="e">
        <f t="shared" si="91"/>
        <v>#N/A</v>
      </c>
      <c r="AR163" s="302" t="e">
        <f t="shared" si="91"/>
        <v>#N/A</v>
      </c>
      <c r="AS163" s="302" t="e">
        <f t="shared" si="91"/>
        <v>#N/A</v>
      </c>
      <c r="AT163" s="302" t="e">
        <f t="shared" si="91"/>
        <v>#N/A</v>
      </c>
      <c r="AU163" s="302" t="e">
        <f t="shared" si="91"/>
        <v>#N/A</v>
      </c>
      <c r="AV163" s="302" t="e">
        <f t="shared" si="91"/>
        <v>#N/A</v>
      </c>
      <c r="AW163" s="302" t="e">
        <f t="shared" si="91"/>
        <v>#N/A</v>
      </c>
      <c r="AX163" s="302" t="e">
        <f t="shared" si="91"/>
        <v>#N/A</v>
      </c>
      <c r="AY163" s="302" t="e">
        <f t="shared" si="91"/>
        <v>#N/A</v>
      </c>
      <c r="AZ163" s="302" t="e">
        <f t="shared" si="91"/>
        <v>#N/A</v>
      </c>
      <c r="BA163" s="302" t="e">
        <f t="shared" si="91"/>
        <v>#N/A</v>
      </c>
      <c r="BB163" s="302" t="e">
        <f t="shared" si="91"/>
        <v>#N/A</v>
      </c>
      <c r="BC163" s="302" t="e">
        <f t="shared" si="91"/>
        <v>#N/A</v>
      </c>
      <c r="BD163" s="302" t="e">
        <f t="shared" si="91"/>
        <v>#N/A</v>
      </c>
      <c r="BE163" s="302" t="e">
        <f t="shared" si="91"/>
        <v>#N/A</v>
      </c>
    </row>
    <row r="164" spans="1:57" s="3" customFormat="1" ht="40.4" hidden="1" customHeight="1">
      <c r="A164" s="463" t="s">
        <v>126</v>
      </c>
      <c r="B164" s="1011"/>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0" t="s">
        <v>7</v>
      </c>
      <c r="B165" s="465"/>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0" t="s">
        <v>9</v>
      </c>
      <c r="B166" s="465"/>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4" hidden="1" customHeight="1">
      <c r="A167" s="463" t="s">
        <v>127</v>
      </c>
      <c r="B167" s="1011"/>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12" t="s">
        <v>41</v>
      </c>
      <c r="B169" s="1012"/>
      <c r="C169" s="460"/>
      <c r="D169" s="69"/>
      <c r="E169" s="303"/>
      <c r="F169" s="303"/>
      <c r="G169" s="70"/>
      <c r="H169" s="78"/>
      <c r="I169" s="69"/>
      <c r="J169" s="303"/>
      <c r="K169" s="303"/>
      <c r="L169" s="303"/>
      <c r="M169" s="70"/>
      <c r="N169" s="69"/>
      <c r="O169" s="303"/>
      <c r="P169" s="303"/>
      <c r="Q169" s="303"/>
      <c r="R169" s="70"/>
      <c r="S169" s="76" t="e">
        <f t="shared" ref="S169:BE169" si="92">IF(S163="",NA(),S163*(-10))</f>
        <v>#N/A</v>
      </c>
      <c r="T169" s="47" t="e">
        <f t="shared" si="92"/>
        <v>#N/A</v>
      </c>
      <c r="U169" s="47" t="e">
        <f t="shared" si="92"/>
        <v>#N/A</v>
      </c>
      <c r="V169" s="47" t="e">
        <f t="shared" si="92"/>
        <v>#N/A</v>
      </c>
      <c r="W169" s="47" t="e">
        <f t="shared" si="92"/>
        <v>#N/A</v>
      </c>
      <c r="X169" s="47" t="e">
        <f t="shared" si="92"/>
        <v>#N/A</v>
      </c>
      <c r="Y169" s="47" t="e">
        <f t="shared" si="92"/>
        <v>#N/A</v>
      </c>
      <c r="Z169" s="47" t="e">
        <f t="shared" si="92"/>
        <v>#N/A</v>
      </c>
      <c r="AA169" s="47" t="e">
        <f t="shared" si="92"/>
        <v>#N/A</v>
      </c>
      <c r="AB169" s="47" t="e">
        <f t="shared" si="92"/>
        <v>#N/A</v>
      </c>
      <c r="AC169" s="47" t="e">
        <f t="shared" si="92"/>
        <v>#N/A</v>
      </c>
      <c r="AD169" s="47" t="e">
        <f t="shared" si="92"/>
        <v>#N/A</v>
      </c>
      <c r="AE169" s="47" t="e">
        <f t="shared" si="92"/>
        <v>#N/A</v>
      </c>
      <c r="AF169" s="47" t="e">
        <f t="shared" si="92"/>
        <v>#N/A</v>
      </c>
      <c r="AG169" s="47" t="e">
        <f t="shared" si="92"/>
        <v>#N/A</v>
      </c>
      <c r="AH169" s="47" t="e">
        <f t="shared" si="92"/>
        <v>#N/A</v>
      </c>
      <c r="AI169" s="47" t="e">
        <f t="shared" si="92"/>
        <v>#N/A</v>
      </c>
      <c r="AJ169" s="47" t="e">
        <f t="shared" si="92"/>
        <v>#N/A</v>
      </c>
      <c r="AK169" s="47" t="e">
        <f t="shared" si="92"/>
        <v>#N/A</v>
      </c>
      <c r="AL169" s="47" t="e">
        <f t="shared" si="92"/>
        <v>#N/A</v>
      </c>
      <c r="AM169" s="47" t="e">
        <f t="shared" si="92"/>
        <v>#N/A</v>
      </c>
      <c r="AN169" s="47" t="e">
        <f t="shared" si="92"/>
        <v>#N/A</v>
      </c>
      <c r="AO169" s="47" t="e">
        <f t="shared" si="92"/>
        <v>#N/A</v>
      </c>
      <c r="AP169" s="47" t="e">
        <f t="shared" si="92"/>
        <v>#N/A</v>
      </c>
      <c r="AQ169" s="47" t="e">
        <f t="shared" si="92"/>
        <v>#N/A</v>
      </c>
      <c r="AR169" s="47" t="e">
        <f t="shared" si="92"/>
        <v>#N/A</v>
      </c>
      <c r="AS169" s="47" t="e">
        <f t="shared" si="92"/>
        <v>#N/A</v>
      </c>
      <c r="AT169" s="47" t="e">
        <f t="shared" si="92"/>
        <v>#N/A</v>
      </c>
      <c r="AU169" s="47" t="e">
        <f t="shared" si="92"/>
        <v>#N/A</v>
      </c>
      <c r="AV169" s="47" t="e">
        <f t="shared" si="92"/>
        <v>#N/A</v>
      </c>
      <c r="AW169" s="47" t="e">
        <f t="shared" si="92"/>
        <v>#N/A</v>
      </c>
      <c r="AX169" s="47" t="e">
        <f t="shared" si="92"/>
        <v>#N/A</v>
      </c>
      <c r="AY169" s="47" t="e">
        <f t="shared" si="92"/>
        <v>#N/A</v>
      </c>
      <c r="AZ169" s="47" t="e">
        <f t="shared" si="92"/>
        <v>#N/A</v>
      </c>
      <c r="BA169" s="47" t="e">
        <f t="shared" si="92"/>
        <v>#N/A</v>
      </c>
      <c r="BB169" s="47" t="e">
        <f t="shared" si="92"/>
        <v>#N/A</v>
      </c>
      <c r="BC169" s="47" t="e">
        <f t="shared" si="92"/>
        <v>#N/A</v>
      </c>
      <c r="BD169" s="47" t="e">
        <f t="shared" si="92"/>
        <v>#N/A</v>
      </c>
      <c r="BE169" s="77" t="e">
        <f t="shared" si="92"/>
        <v>#N/A</v>
      </c>
    </row>
    <row r="170" spans="1:57" s="5" customFormat="1" ht="40.4" hidden="1" customHeight="1">
      <c r="A170" s="463" t="s">
        <v>128</v>
      </c>
      <c r="B170" s="1011"/>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5" hidden="1" customHeight="1">
      <c r="A172" s="463" t="s">
        <v>129</v>
      </c>
      <c r="B172" s="1011"/>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0" t="s">
        <v>6</v>
      </c>
      <c r="B173" s="465"/>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0" t="s">
        <v>8</v>
      </c>
      <c r="B174" s="465"/>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0" t="s">
        <v>34</v>
      </c>
      <c r="B177" s="465"/>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39" t="s">
        <v>32</v>
      </c>
      <c r="C178" s="440"/>
      <c r="D178" s="76"/>
      <c r="E178" s="47"/>
      <c r="F178" s="47"/>
      <c r="G178" s="77"/>
      <c r="H178" s="81"/>
      <c r="I178" s="76"/>
      <c r="J178" s="47"/>
      <c r="K178" s="47"/>
      <c r="L178" s="47"/>
      <c r="M178" s="77"/>
      <c r="N178" s="76"/>
      <c r="O178" s="47"/>
      <c r="P178" s="47"/>
      <c r="Q178" s="47"/>
      <c r="R178" s="77"/>
      <c r="S178" s="82" t="e">
        <f t="shared" ref="S178:BE178" si="93">IF(S163="",NA(),ROUND(1443/(1443+S169),4))</f>
        <v>#N/A</v>
      </c>
      <c r="T178" s="48" t="e">
        <f t="shared" si="93"/>
        <v>#N/A</v>
      </c>
      <c r="U178" s="48" t="e">
        <f t="shared" si="93"/>
        <v>#N/A</v>
      </c>
      <c r="V178" s="48" t="e">
        <f t="shared" si="93"/>
        <v>#N/A</v>
      </c>
      <c r="W178" s="48" t="e">
        <f t="shared" si="93"/>
        <v>#N/A</v>
      </c>
      <c r="X178" s="48" t="e">
        <f t="shared" si="93"/>
        <v>#N/A</v>
      </c>
      <c r="Y178" s="48" t="e">
        <f t="shared" si="93"/>
        <v>#N/A</v>
      </c>
      <c r="Z178" s="48" t="e">
        <f t="shared" si="93"/>
        <v>#N/A</v>
      </c>
      <c r="AA178" s="48" t="e">
        <f t="shared" si="93"/>
        <v>#N/A</v>
      </c>
      <c r="AB178" s="48" t="e">
        <f t="shared" si="93"/>
        <v>#N/A</v>
      </c>
      <c r="AC178" s="48" t="e">
        <f t="shared" si="93"/>
        <v>#N/A</v>
      </c>
      <c r="AD178" s="48" t="e">
        <f t="shared" si="93"/>
        <v>#N/A</v>
      </c>
      <c r="AE178" s="48" t="e">
        <f t="shared" si="93"/>
        <v>#N/A</v>
      </c>
      <c r="AF178" s="48" t="e">
        <f t="shared" si="93"/>
        <v>#N/A</v>
      </c>
      <c r="AG178" s="48" t="e">
        <f t="shared" si="93"/>
        <v>#N/A</v>
      </c>
      <c r="AH178" s="48" t="e">
        <f t="shared" si="93"/>
        <v>#N/A</v>
      </c>
      <c r="AI178" s="48" t="e">
        <f t="shared" si="93"/>
        <v>#N/A</v>
      </c>
      <c r="AJ178" s="48" t="e">
        <f t="shared" si="93"/>
        <v>#N/A</v>
      </c>
      <c r="AK178" s="48" t="e">
        <f t="shared" si="93"/>
        <v>#N/A</v>
      </c>
      <c r="AL178" s="48" t="e">
        <f t="shared" si="93"/>
        <v>#N/A</v>
      </c>
      <c r="AM178" s="48" t="e">
        <f t="shared" si="93"/>
        <v>#N/A</v>
      </c>
      <c r="AN178" s="48" t="e">
        <f t="shared" si="93"/>
        <v>#N/A</v>
      </c>
      <c r="AO178" s="48" t="e">
        <f t="shared" si="93"/>
        <v>#N/A</v>
      </c>
      <c r="AP178" s="48" t="e">
        <f t="shared" si="93"/>
        <v>#N/A</v>
      </c>
      <c r="AQ178" s="48" t="e">
        <f t="shared" si="93"/>
        <v>#N/A</v>
      </c>
      <c r="AR178" s="48" t="e">
        <f t="shared" si="93"/>
        <v>#N/A</v>
      </c>
      <c r="AS178" s="48" t="e">
        <f t="shared" si="93"/>
        <v>#N/A</v>
      </c>
      <c r="AT178" s="48" t="e">
        <f t="shared" si="93"/>
        <v>#N/A</v>
      </c>
      <c r="AU178" s="48" t="e">
        <f t="shared" si="93"/>
        <v>#N/A</v>
      </c>
      <c r="AV178" s="48" t="e">
        <f t="shared" si="93"/>
        <v>#N/A</v>
      </c>
      <c r="AW178" s="48" t="e">
        <f t="shared" si="93"/>
        <v>#N/A</v>
      </c>
      <c r="AX178" s="48" t="e">
        <f t="shared" si="93"/>
        <v>#N/A</v>
      </c>
      <c r="AY178" s="48" t="e">
        <f t="shared" si="93"/>
        <v>#N/A</v>
      </c>
      <c r="AZ178" s="48" t="e">
        <f t="shared" si="93"/>
        <v>#N/A</v>
      </c>
      <c r="BA178" s="48" t="e">
        <f t="shared" si="93"/>
        <v>#N/A</v>
      </c>
      <c r="BB178" s="48" t="e">
        <f t="shared" si="93"/>
        <v>#N/A</v>
      </c>
      <c r="BC178" s="48" t="e">
        <f t="shared" si="93"/>
        <v>#N/A</v>
      </c>
      <c r="BD178" s="48" t="e">
        <f t="shared" si="93"/>
        <v>#N/A</v>
      </c>
      <c r="BE178" s="83" t="e">
        <f t="shared" si="93"/>
        <v>#N/A</v>
      </c>
      <c r="BF178" s="4" t="s">
        <v>132</v>
      </c>
    </row>
    <row r="179" spans="1:58" s="4" customFormat="1" ht="18" hidden="1" customHeight="1">
      <c r="A179" s="36"/>
      <c r="B179" s="439" t="s">
        <v>33</v>
      </c>
      <c r="C179" s="440"/>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49999999999999"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49999999999999"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49999999999999"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49999999999999"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49999999999999"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49999999999999"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49999999999999" hidden="1" customHeight="1" thickBot="1">
      <c r="A189" s="37" t="s">
        <v>101</v>
      </c>
      <c r="B189" s="38"/>
      <c r="C189" s="38"/>
      <c r="D189" s="38"/>
      <c r="E189" s="166" t="e">
        <f>LOOKUP(10^10,D15:BE15)</f>
        <v>#N/A</v>
      </c>
      <c r="F189" s="166"/>
      <c r="G189" s="38" t="s">
        <v>100</v>
      </c>
      <c r="H189" s="166"/>
      <c r="I189" s="166" t="e">
        <f>LOOKUP(10^10,D12:BE12)</f>
        <v>#N/A</v>
      </c>
      <c r="J189" s="6"/>
      <c r="K189" s="6"/>
      <c r="L189" s="6"/>
      <c r="M189" s="608" t="s">
        <v>4</v>
      </c>
      <c r="N189" s="609"/>
      <c r="O189" s="609"/>
      <c r="P189" s="610"/>
      <c r="Q189" s="84" t="e">
        <f>E192-E193</f>
        <v>#N/A</v>
      </c>
      <c r="R189" s="611" t="e">
        <f>IF(Q189&gt;=1.9,"甘口", IF(Q189&gt;=1.1,"やや甘口", IF(Q189&gt;=0.3,"やや辛口","辛口")))</f>
        <v>#N/A</v>
      </c>
      <c r="S189" s="612"/>
      <c r="T189" s="606" t="e">
        <f>IF(Q189-#REF!&gt;0.8,"目標よりも甘口",IF(Q189-#REF!&gt;0.4,"目標よりもやや甘口",IF(Q189-#REF!&lt;-0.8,"目標よりも辛口",IF(Q189-#REF!&lt;-0.4,"目標よりもやや辛口", "概ね目標どおり"))))</f>
        <v>#N/A</v>
      </c>
      <c r="U189" s="606"/>
      <c r="V189" s="607"/>
      <c r="W189" s="608" t="s">
        <v>140</v>
      </c>
      <c r="X189" s="609"/>
      <c r="Y189" s="609"/>
      <c r="Z189" s="610"/>
      <c r="AA189" s="84" t="e">
        <f>E191/E193</f>
        <v>#N/A</v>
      </c>
      <c r="AB189" s="611" t="e">
        <f>IF(AA189="","",IF(AA189&lt;1,"冷やに適する傾向",IF(AA189&gt;1,"燗に適する傾向","－")))</f>
        <v>#N/A</v>
      </c>
      <c r="AC189" s="612"/>
      <c r="AD189" s="606" t="e">
        <f>IF(AA189-#REF!&gt;0.5,"目標よりも燗に適する",IF(AA189-#REF!&lt;-0.5,"目標よりも冷やに適する",""))</f>
        <v>#N/A</v>
      </c>
      <c r="AE189" s="606"/>
      <c r="AF189" s="607"/>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49999999999999" hidden="1" customHeight="1" thickBot="1">
      <c r="A190" s="37" t="s">
        <v>37</v>
      </c>
      <c r="B190" s="38"/>
      <c r="C190" s="38"/>
      <c r="D190" s="38"/>
      <c r="E190" s="166" t="e">
        <f>LOOKUP(10^10,S16:BE16)</f>
        <v>#N/A</v>
      </c>
      <c r="F190" s="166"/>
      <c r="G190" s="38" t="s">
        <v>99</v>
      </c>
      <c r="H190" s="166"/>
      <c r="I190" s="166" t="e">
        <f>LOOKUP(10^10,D35:BE35)</f>
        <v>#N/A</v>
      </c>
      <c r="J190" s="6"/>
      <c r="K190" s="6"/>
      <c r="L190" s="6"/>
      <c r="M190" s="608" t="s">
        <v>139</v>
      </c>
      <c r="N190" s="609"/>
      <c r="O190" s="609"/>
      <c r="P190" s="610"/>
      <c r="Q190" s="84" t="e">
        <f>(E193+E191+E192)*E190/10</f>
        <v>#N/A</v>
      </c>
      <c r="R190" s="611" t="e">
        <f>IF(Q190&gt;8,"濃醇", IF(Q190&gt;6.5,"やや濃醇", IF(Q190&gt;5,"やや軽快","軽快")))</f>
        <v>#N/A</v>
      </c>
      <c r="S190" s="612"/>
      <c r="T190" s="606" t="e">
        <f>IF(Q190-#REF!&gt;1.5,"目標よりも濃醇",IF(Q190-#REF!&gt;0.75,"目標よりもやや濃醇",IF(Q190-#REF!&lt;-1.5,"目標よりも軽快",IF(Q190-#REF!&lt;-0.75,"目標よりもやや軽快", "概ね目標どおり"))))</f>
        <v>#N/A</v>
      </c>
      <c r="U190" s="606"/>
      <c r="V190" s="607"/>
      <c r="W190" s="608" t="s">
        <v>141</v>
      </c>
      <c r="X190" s="609"/>
      <c r="Y190" s="609"/>
      <c r="Z190" s="610"/>
      <c r="AA190" s="84" t="e">
        <f>E192/E193</f>
        <v>#N/A</v>
      </c>
      <c r="AB190" s="611" t="e">
        <f>IF(AA190="","",IF(AA190&lt;1,"燗に適する傾向",IF(AA190&gt;1,"冷やに適する傾向","－")))</f>
        <v>#N/A</v>
      </c>
      <c r="AC190" s="612"/>
      <c r="AD190" s="606" t="e">
        <f>IF(AA190-#REF!&gt;0.5,"目標よりも冷やに適する",IF(AA190-#REF!&lt;-0.5,"目標よりも燗に適する",""))</f>
        <v>#N/A</v>
      </c>
      <c r="AE190" s="606"/>
      <c r="AF190" s="607"/>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49999999999999" hidden="1" customHeight="1" thickBot="1">
      <c r="A191" s="37" t="s">
        <v>38</v>
      </c>
      <c r="B191" s="38"/>
      <c r="C191" s="38"/>
      <c r="D191" s="38"/>
      <c r="E191" s="166" t="e">
        <f>LOOKUP(10^10,S18:BE18)</f>
        <v>#N/A</v>
      </c>
      <c r="F191" s="166"/>
      <c r="G191" s="38" t="s">
        <v>98</v>
      </c>
      <c r="H191" s="166"/>
      <c r="I191" s="166" t="e">
        <f>LOOKUP(10^10,D36:BE36)</f>
        <v>#N/A</v>
      </c>
      <c r="J191" s="6"/>
      <c r="K191" s="6"/>
      <c r="L191" s="6"/>
      <c r="M191" s="608" t="s">
        <v>113</v>
      </c>
      <c r="N191" s="609"/>
      <c r="O191" s="609"/>
      <c r="P191" s="610"/>
      <c r="Q191" s="84" t="e">
        <f>(E191+E192-E193)/E193</f>
        <v>#N/A</v>
      </c>
      <c r="R191" s="611" t="e">
        <f>IF(Q191&gt;1.5,"やわらかい", IF(Q191&gt;1,"やややわらかい", IF(Q191&gt;0.5,"ややキレがある","キレがある")))</f>
        <v>#N/A</v>
      </c>
      <c r="S191" s="612"/>
      <c r="T191" s="606" t="e">
        <f>IF(Q191-#REF!&gt;0.5,"目標よりもやわらかい",IF(Q191-#REF!&gt;0.25,"目標よりもやややわらかい",IF(Q191-#REF!&lt;-0.5,"目標よりもキレがある",IF(Q191-#REF!&lt;-0.25,"目標よりもややキレがある", "概ね目標どおり"))))</f>
        <v>#N/A</v>
      </c>
      <c r="U191" s="606"/>
      <c r="V191" s="607"/>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49999999999999"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49999999999999"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49999999999999" hidden="1" customHeight="1" thickBot="1">
      <c r="A194" s="608" t="s">
        <v>57</v>
      </c>
      <c r="B194" s="609"/>
      <c r="C194" s="609"/>
      <c r="D194" s="610"/>
      <c r="E194" s="84" t="e">
        <f>LOOKUP(10^10,S133:BE133)</f>
        <v>#N/A</v>
      </c>
      <c r="F194" s="611" t="e">
        <f>IF(E194-#REF!&gt;2,"よく溶けている", IF(E194-#REF!&lt;-2,"あまり溶けていない","概ね目標通りに溶けている"))</f>
        <v>#N/A</v>
      </c>
      <c r="G194" s="614"/>
      <c r="H194" s="614"/>
      <c r="I194" s="615"/>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49999999999999"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483" t="s">
        <v>122</v>
      </c>
      <c r="B199" s="484"/>
      <c r="C199" s="485"/>
      <c r="D199" s="591" t="e">
        <f>IF(I117="",NA(),ROUND(1443/(1443+I117),4))</f>
        <v>#N/A</v>
      </c>
      <c r="E199" s="592"/>
      <c r="F199" s="593"/>
      <c r="G199" s="591" t="e">
        <f>IF(L117="",NA(),ROUND(1443/(1443+L117),4))</f>
        <v>#N/A</v>
      </c>
      <c r="H199" s="592"/>
      <c r="I199" s="593"/>
      <c r="J199" s="591" t="e">
        <f>IF(O117="",NA(),ROUND(1443/(1443+O117),4))</f>
        <v>#N/A</v>
      </c>
      <c r="K199" s="592"/>
      <c r="L199" s="593"/>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483" t="s">
        <v>123</v>
      </c>
      <c r="B200" s="484"/>
      <c r="C200" s="485"/>
      <c r="D200" s="591" t="e">
        <f>IF(I116="",NA(),IFERROR(I116*VLOOKUP(I116,'各種計算式等（配付時非表示）'!$E$3:$H$1003,3,TRUE)+VLOOKUP(I116,'各種計算式等（配付時非表示）'!$E$3:$H$1003,4,TRUE)+0.0000000001,"-"))</f>
        <v>#N/A</v>
      </c>
      <c r="E200" s="592"/>
      <c r="F200" s="593"/>
      <c r="G200" s="591" t="e">
        <f>IF(L116="",NA(),IFERROR(L116*VLOOKUP(L116,'各種計算式等（配付時非表示）'!$E$3:$H$1003,3,TRUE)+VLOOKUP(L116,'各種計算式等（配付時非表示）'!$E$3:$H$1003,4,TRUE)+0.0000000001,"-"))</f>
        <v>#N/A</v>
      </c>
      <c r="H200" s="592"/>
      <c r="I200" s="593"/>
      <c r="J200" s="591" t="e">
        <f>IF(O116="",NA(),IFERROR(O116*VLOOKUP(O116,'各種計算式等（配付時非表示）'!$E$3:$H$1003,3,TRUE)+VLOOKUP(O116,'各種計算式等（配付時非表示）'!$E$3:$H$1003,4,TRUE)+0.0000000001,"-"))</f>
        <v>#N/A</v>
      </c>
      <c r="K200" s="592"/>
      <c r="L200" s="593"/>
      <c r="AH200"/>
      <c r="AI200"/>
      <c r="AJ200"/>
      <c r="AK200"/>
      <c r="AL200" s="59"/>
      <c r="AM200"/>
      <c r="AN200"/>
      <c r="AO200"/>
      <c r="AP200"/>
      <c r="AQ200"/>
      <c r="AR200"/>
      <c r="AS200"/>
      <c r="AT200"/>
      <c r="AU200"/>
      <c r="AV200"/>
      <c r="AW200"/>
      <c r="AX200"/>
      <c r="BC200"/>
      <c r="BD200"/>
      <c r="BE200"/>
    </row>
    <row r="201" spans="1:57" ht="20.25" hidden="1" customHeight="1">
      <c r="A201" s="483" t="s">
        <v>3</v>
      </c>
      <c r="B201" s="484"/>
      <c r="C201" s="485"/>
      <c r="D201" s="603" t="str">
        <f>IFERROR(ROUNDDOWN((D199-D200)*260+0.21,1),"")</f>
        <v/>
      </c>
      <c r="E201" s="604"/>
      <c r="F201" s="605"/>
      <c r="G201" s="603" t="str">
        <f t="shared" ref="G201" si="94">IFERROR(ROUNDDOWN((G199-G200)*260+0.21,1),"")</f>
        <v/>
      </c>
      <c r="H201" s="604"/>
      <c r="I201" s="605"/>
      <c r="J201" s="603" t="str">
        <f t="shared" ref="J201" si="95">IFERROR(ROUNDDOWN((J199-J200)*260+0.21,1),"")</f>
        <v/>
      </c>
      <c r="K201" s="604"/>
      <c r="L201" s="605"/>
      <c r="AH201"/>
      <c r="AI201"/>
      <c r="AJ201"/>
      <c r="AK201"/>
      <c r="AL201" s="59"/>
      <c r="AM201"/>
      <c r="AN201"/>
      <c r="AO201"/>
      <c r="AP201"/>
      <c r="AQ201"/>
      <c r="AR201"/>
      <c r="AS201"/>
      <c r="AT201"/>
      <c r="AU201"/>
      <c r="AV201"/>
      <c r="AW201"/>
      <c r="AX201"/>
      <c r="BC201"/>
      <c r="BD201"/>
      <c r="BE201"/>
    </row>
    <row r="202" spans="1:57" ht="20.25" hidden="1" customHeight="1">
      <c r="A202" s="483" t="s">
        <v>146</v>
      </c>
      <c r="B202" s="484"/>
      <c r="C202" s="485"/>
      <c r="D202" s="600" t="e">
        <f>D201+I116*1.5848</f>
        <v>#VALUE!</v>
      </c>
      <c r="E202" s="601"/>
      <c r="F202" s="602"/>
      <c r="G202" s="600" t="e">
        <f>G201+L116*1.5848</f>
        <v>#VALUE!</v>
      </c>
      <c r="H202" s="601"/>
      <c r="I202" s="602"/>
      <c r="J202" s="600" t="e">
        <f>J201+O116*1.5848</f>
        <v>#VALUE!</v>
      </c>
      <c r="K202" s="601"/>
      <c r="L202" s="602"/>
      <c r="AH202"/>
      <c r="AI202"/>
      <c r="AJ202"/>
      <c r="AK202"/>
      <c r="AL202" s="59"/>
      <c r="AM202"/>
      <c r="AN202"/>
      <c r="AO202"/>
      <c r="AP202"/>
      <c r="AQ202"/>
      <c r="AR202"/>
      <c r="AS202"/>
      <c r="AT202"/>
      <c r="AU202"/>
      <c r="AV202"/>
      <c r="AW202"/>
      <c r="AX202"/>
      <c r="BC202"/>
      <c r="BD202"/>
      <c r="BE202"/>
    </row>
    <row r="203" spans="1:57" ht="20.25" hidden="1" customHeight="1">
      <c r="A203" s="483" t="s">
        <v>239</v>
      </c>
      <c r="B203" s="484"/>
      <c r="C203" s="485"/>
      <c r="D203" s="600" t="e">
        <f>ROUNDDOWN(D202,1)*$Y76</f>
        <v>#VALUE!</v>
      </c>
      <c r="E203" s="601"/>
      <c r="F203" s="602"/>
      <c r="G203" s="600" t="e">
        <f>ROUNDDOWN(G202,1)*$Y76</f>
        <v>#VALUE!</v>
      </c>
      <c r="H203" s="601"/>
      <c r="I203" s="602"/>
      <c r="J203" s="600" t="e">
        <f>ROUNDDOWN(J202,1)*$Y76</f>
        <v>#VALUE!</v>
      </c>
      <c r="K203" s="601"/>
      <c r="L203" s="602"/>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483" t="s">
        <v>122</v>
      </c>
      <c r="B206" s="484"/>
      <c r="C206" s="485"/>
      <c r="D206" s="591" t="e">
        <f>IF(Y117="",NA(),ROUND(1443/(1443+Y117),4))</f>
        <v>#N/A</v>
      </c>
      <c r="E206" s="592"/>
      <c r="F206" s="593"/>
      <c r="G206" s="591" t="e">
        <f t="shared" ref="G206" si="96">IF(AB117="",NA(),ROUND(1443/(1443+AB117),4))</f>
        <v>#N/A</v>
      </c>
      <c r="H206" s="592"/>
      <c r="I206" s="593"/>
      <c r="J206" s="591" t="e">
        <f t="shared" ref="J206" si="97">IF(AE117="",NA(),ROUND(1443/(1443+AE117),4))</f>
        <v>#N/A</v>
      </c>
      <c r="K206" s="592"/>
      <c r="L206" s="593"/>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483" t="s">
        <v>123</v>
      </c>
      <c r="B207" s="484"/>
      <c r="C207" s="485"/>
      <c r="D207" s="591" t="e">
        <f>IF(Y116="",NA(),IFERROR(Y116*VLOOKUP(Y116,'各種計算式等（配付時非表示）'!$E$3:$H$1003,3,TRUE)+VLOOKUP(Y116,'各種計算式等（配付時非表示）'!$E$3:$H$1003,4,TRUE)+0.0000000001,"-"))</f>
        <v>#N/A</v>
      </c>
      <c r="E207" s="592"/>
      <c r="F207" s="593"/>
      <c r="G207" s="591" t="e">
        <f>IF(AB116="",NA(),IFERROR(AB116*VLOOKUP(AB116,'各種計算式等（配付時非表示）'!$E$3:$H$1003,3,TRUE)+VLOOKUP(AB116,'各種計算式等（配付時非表示）'!$E$3:$H$1003,4,TRUE)+0.0000000001,"-"))</f>
        <v>#N/A</v>
      </c>
      <c r="H207" s="592"/>
      <c r="I207" s="593"/>
      <c r="J207" s="591" t="e">
        <f>IF(AE116="",NA(),IFERROR(AE116*VLOOKUP(AE116,'各種計算式等（配付時非表示）'!$E$3:$H$1003,3,TRUE)+VLOOKUP(AE116,'各種計算式等（配付時非表示）'!$E$3:$H$1003,4,TRUE)+0.0000000001,"-"))</f>
        <v>#N/A</v>
      </c>
      <c r="K207" s="592"/>
      <c r="L207" s="593"/>
      <c r="AH207"/>
      <c r="AI207"/>
      <c r="AJ207"/>
      <c r="AK207"/>
      <c r="AL207" s="59"/>
      <c r="AM207"/>
      <c r="AN207"/>
      <c r="AO207"/>
      <c r="AP207"/>
      <c r="AQ207"/>
      <c r="AR207"/>
      <c r="AS207"/>
      <c r="AT207"/>
      <c r="AU207"/>
      <c r="AV207"/>
      <c r="AW207"/>
      <c r="AX207"/>
      <c r="BC207"/>
      <c r="BD207"/>
      <c r="BE207"/>
    </row>
    <row r="208" spans="1:57" ht="20.25" hidden="1" customHeight="1">
      <c r="A208" s="483" t="s">
        <v>3</v>
      </c>
      <c r="B208" s="484"/>
      <c r="C208" s="485"/>
      <c r="D208" s="603" t="str">
        <f>IFERROR(ROUNDDOWN((D206-D207)*260+0.21,1),"")</f>
        <v/>
      </c>
      <c r="E208" s="604"/>
      <c r="F208" s="605"/>
      <c r="G208" s="603" t="str">
        <f>IFERROR(ROUNDDOWN((G206-G207)*260+0.21,1),"")</f>
        <v/>
      </c>
      <c r="H208" s="604"/>
      <c r="I208" s="605"/>
      <c r="J208" s="603" t="str">
        <f>IFERROR(ROUNDDOWN((J206-J207)*260+0.21,1),"")</f>
        <v/>
      </c>
      <c r="K208" s="604"/>
      <c r="L208" s="605"/>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5" hidden="1" customHeight="1" thickBot="1"/>
    <row r="212" spans="1:57" ht="14" hidden="1">
      <c r="A212" s="458" t="s">
        <v>60</v>
      </c>
      <c r="B212" s="459"/>
      <c r="C212" s="459"/>
      <c r="D212" s="400" t="s">
        <v>46</v>
      </c>
      <c r="E212" s="400" t="s">
        <v>11</v>
      </c>
      <c r="F212" s="400" t="s">
        <v>13</v>
      </c>
      <c r="G212" s="400" t="s">
        <v>47</v>
      </c>
      <c r="H212" s="400" t="s">
        <v>48</v>
      </c>
      <c r="I212" s="340" t="s">
        <v>51</v>
      </c>
      <c r="J212" s="341" t="s">
        <v>50</v>
      </c>
      <c r="K212" s="342"/>
      <c r="L212" s="458" t="s">
        <v>354</v>
      </c>
      <c r="M212" s="466"/>
      <c r="N212" s="466"/>
      <c r="O212" s="466"/>
      <c r="P212" s="343"/>
      <c r="Q212" s="344"/>
      <c r="R212" s="390"/>
      <c r="S212" s="390"/>
      <c r="T212" s="390"/>
      <c r="U212" s="390"/>
      <c r="V212" s="390"/>
      <c r="W212" s="390"/>
      <c r="X212" s="390"/>
      <c r="Y212" s="344"/>
      <c r="Z212" s="401"/>
      <c r="AA212" s="401"/>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 hidden="1">
      <c r="A213" s="434" t="s">
        <v>150</v>
      </c>
      <c r="B213" s="433"/>
      <c r="C213" s="433"/>
      <c r="D213" s="346" t="str">
        <f>D71</f>
        <v/>
      </c>
      <c r="E213" s="346" t="str">
        <f>G71</f>
        <v/>
      </c>
      <c r="F213" s="346" t="str">
        <f>J71</f>
        <v/>
      </c>
      <c r="G213" s="346" t="str">
        <f>M71</f>
        <v/>
      </c>
      <c r="H213" s="346" t="str">
        <f>P71</f>
        <v/>
      </c>
      <c r="I213" s="347"/>
      <c r="J213" s="348" t="str">
        <f>IF(SUM(D213:I213)=0,"",SUM(D213:I213))</f>
        <v/>
      </c>
      <c r="K213" s="342"/>
      <c r="L213" s="434" t="s">
        <v>355</v>
      </c>
      <c r="M213" s="433"/>
      <c r="N213" s="433"/>
      <c r="O213" s="433"/>
      <c r="P213" s="349"/>
      <c r="Q213" s="344"/>
      <c r="R213" s="390"/>
      <c r="S213" s="390"/>
      <c r="T213" s="390"/>
      <c r="U213" s="390"/>
      <c r="V213" s="390"/>
      <c r="W213" s="390"/>
      <c r="X213" s="390"/>
      <c r="Y213" s="344"/>
      <c r="Z213" s="401"/>
      <c r="AA213" s="401"/>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 hidden="1">
      <c r="A214" s="434" t="s">
        <v>92</v>
      </c>
      <c r="B214" s="433"/>
      <c r="C214" s="433"/>
      <c r="D214" s="346">
        <f>D72</f>
        <v>0</v>
      </c>
      <c r="E214" s="346">
        <f>G72</f>
        <v>0</v>
      </c>
      <c r="F214" s="346">
        <f>J72</f>
        <v>0</v>
      </c>
      <c r="G214" s="346">
        <f>M72</f>
        <v>0</v>
      </c>
      <c r="H214" s="346">
        <f>P72</f>
        <v>0</v>
      </c>
      <c r="I214" s="347"/>
      <c r="J214" s="348" t="str">
        <f>IF(SUM(D214:I214)=0,"",SUM(D214:I214))</f>
        <v/>
      </c>
      <c r="K214" s="350"/>
      <c r="L214" s="434" t="s">
        <v>356</v>
      </c>
      <c r="M214" s="433"/>
      <c r="N214" s="433"/>
      <c r="O214" s="433"/>
      <c r="P214" s="349"/>
      <c r="Q214" s="344"/>
      <c r="R214" s="390"/>
      <c r="S214" s="390"/>
      <c r="T214" s="390"/>
      <c r="U214" s="390"/>
      <c r="V214" s="390"/>
      <c r="W214" s="390"/>
      <c r="X214" s="390"/>
      <c r="Y214" s="467"/>
      <c r="Z214" s="467"/>
      <c r="AA214" s="467"/>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4.5" hidden="1" thickBot="1">
      <c r="A215" s="434" t="s">
        <v>49</v>
      </c>
      <c r="B215" s="433"/>
      <c r="C215" s="433"/>
      <c r="D215" s="346">
        <f>D73</f>
        <v>0</v>
      </c>
      <c r="E215" s="346">
        <f>G73</f>
        <v>0</v>
      </c>
      <c r="F215" s="346">
        <f>J73</f>
        <v>0</v>
      </c>
      <c r="G215" s="346">
        <f>M73</f>
        <v>0</v>
      </c>
      <c r="H215" s="346">
        <f>P73</f>
        <v>0</v>
      </c>
      <c r="I215" s="347"/>
      <c r="J215" s="348" t="str">
        <f>IF(SUM(D215:I215)=0,"",SUM(D215:I215))</f>
        <v/>
      </c>
      <c r="K215" s="350"/>
      <c r="L215" s="436" t="s">
        <v>357</v>
      </c>
      <c r="M215" s="437"/>
      <c r="N215" s="437"/>
      <c r="O215" s="437"/>
      <c r="P215" s="351"/>
      <c r="Q215" s="344"/>
      <c r="R215" s="390"/>
      <c r="S215" s="390"/>
      <c r="T215" s="390"/>
      <c r="U215" s="390"/>
      <c r="V215" s="390"/>
      <c r="W215" s="390"/>
      <c r="X215" s="390"/>
      <c r="Y215" s="467"/>
      <c r="Z215" s="467"/>
      <c r="AA215" s="467"/>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4.5" hidden="1" thickBot="1">
      <c r="A216" s="436" t="s">
        <v>149</v>
      </c>
      <c r="B216" s="437"/>
      <c r="C216" s="437"/>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90"/>
      <c r="S216" s="390"/>
      <c r="T216" s="390"/>
      <c r="U216" s="390"/>
      <c r="V216" s="390"/>
      <c r="W216" s="390"/>
      <c r="X216" s="390"/>
      <c r="Y216" s="467"/>
      <c r="Z216" s="467"/>
      <c r="AA216" s="467"/>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 hidden="1">
      <c r="A218" s="468" t="s">
        <v>14</v>
      </c>
      <c r="B218" s="469"/>
      <c r="C218" s="469"/>
      <c r="D218" s="402">
        <v>1</v>
      </c>
      <c r="E218" s="402">
        <v>2</v>
      </c>
      <c r="F218" s="402">
        <v>3</v>
      </c>
      <c r="G218" s="402">
        <v>4</v>
      </c>
      <c r="H218" s="402">
        <v>5</v>
      </c>
      <c r="I218" s="402">
        <v>6</v>
      </c>
      <c r="J218" s="402">
        <v>7</v>
      </c>
      <c r="K218" s="402">
        <v>8</v>
      </c>
      <c r="L218" s="402">
        <v>9</v>
      </c>
      <c r="M218" s="402">
        <v>10</v>
      </c>
      <c r="N218" s="402">
        <v>11</v>
      </c>
      <c r="O218" s="402">
        <v>12</v>
      </c>
      <c r="P218" s="402">
        <v>13</v>
      </c>
      <c r="Q218" s="402">
        <v>14</v>
      </c>
      <c r="R218" s="402">
        <v>15</v>
      </c>
      <c r="S218" s="402">
        <v>16</v>
      </c>
      <c r="T218" s="402">
        <v>17</v>
      </c>
      <c r="U218" s="402">
        <v>18</v>
      </c>
      <c r="V218" s="402">
        <v>19</v>
      </c>
      <c r="W218" s="402">
        <v>20</v>
      </c>
      <c r="X218" s="402">
        <v>21</v>
      </c>
      <c r="Y218" s="402">
        <v>22</v>
      </c>
      <c r="Z218" s="402">
        <v>23</v>
      </c>
      <c r="AA218" s="402">
        <v>24</v>
      </c>
      <c r="AB218" s="402">
        <v>25</v>
      </c>
      <c r="AC218" s="402">
        <v>26</v>
      </c>
      <c r="AD218" s="402">
        <v>27</v>
      </c>
      <c r="AE218" s="402">
        <v>28</v>
      </c>
      <c r="AF218" s="402">
        <v>29</v>
      </c>
      <c r="AG218" s="402">
        <v>30</v>
      </c>
      <c r="AH218" s="402">
        <v>31</v>
      </c>
      <c r="AI218" s="402">
        <v>32</v>
      </c>
      <c r="AJ218" s="402">
        <v>33</v>
      </c>
      <c r="AK218" s="402">
        <v>34</v>
      </c>
      <c r="AL218" s="402">
        <v>35</v>
      </c>
      <c r="AM218" s="402">
        <v>36</v>
      </c>
      <c r="AN218" s="402">
        <v>37</v>
      </c>
      <c r="AO218" s="402">
        <v>38</v>
      </c>
      <c r="AP218" s="402">
        <v>39</v>
      </c>
      <c r="AQ218" s="355">
        <v>40</v>
      </c>
      <c r="AR218"/>
      <c r="AS218"/>
      <c r="AT218"/>
      <c r="AU218"/>
      <c r="AV218"/>
      <c r="AW218"/>
      <c r="AX218"/>
      <c r="AY218"/>
      <c r="AZ218"/>
      <c r="BA218"/>
      <c r="BB218"/>
      <c r="BC218"/>
      <c r="BD218"/>
      <c r="BE218"/>
    </row>
    <row r="219" spans="1:57" s="344" customFormat="1" ht="14" hidden="1">
      <c r="A219" s="444" t="s">
        <v>193</v>
      </c>
      <c r="B219" s="445"/>
      <c r="C219" s="445"/>
      <c r="D219" s="399"/>
      <c r="E219" s="357">
        <f t="shared" ref="E219:AQ219" si="98">S7</f>
        <v>0</v>
      </c>
      <c r="F219" s="357">
        <f t="shared" si="98"/>
        <v>0</v>
      </c>
      <c r="G219" s="357">
        <f t="shared" si="98"/>
        <v>0</v>
      </c>
      <c r="H219" s="357">
        <f t="shared" si="98"/>
        <v>0</v>
      </c>
      <c r="I219" s="357">
        <f t="shared" si="98"/>
        <v>0</v>
      </c>
      <c r="J219" s="357">
        <f t="shared" si="98"/>
        <v>0</v>
      </c>
      <c r="K219" s="357">
        <f t="shared" si="98"/>
        <v>0</v>
      </c>
      <c r="L219" s="357">
        <f t="shared" si="98"/>
        <v>0</v>
      </c>
      <c r="M219" s="357">
        <f t="shared" si="98"/>
        <v>0</v>
      </c>
      <c r="N219" s="357">
        <f t="shared" si="98"/>
        <v>0</v>
      </c>
      <c r="O219" s="357">
        <f t="shared" si="98"/>
        <v>0</v>
      </c>
      <c r="P219" s="357">
        <f t="shared" si="98"/>
        <v>0</v>
      </c>
      <c r="Q219" s="357">
        <f t="shared" si="98"/>
        <v>0</v>
      </c>
      <c r="R219" s="357">
        <f t="shared" si="98"/>
        <v>0</v>
      </c>
      <c r="S219" s="357">
        <f t="shared" si="98"/>
        <v>0</v>
      </c>
      <c r="T219" s="357">
        <f t="shared" si="98"/>
        <v>0</v>
      </c>
      <c r="U219" s="357">
        <f t="shared" si="98"/>
        <v>0</v>
      </c>
      <c r="V219" s="357">
        <f t="shared" si="98"/>
        <v>0</v>
      </c>
      <c r="W219" s="357">
        <f t="shared" si="98"/>
        <v>0</v>
      </c>
      <c r="X219" s="357">
        <f t="shared" si="98"/>
        <v>0</v>
      </c>
      <c r="Y219" s="357">
        <f t="shared" si="98"/>
        <v>0</v>
      </c>
      <c r="Z219" s="357">
        <f t="shared" si="98"/>
        <v>0</v>
      </c>
      <c r="AA219" s="357">
        <f t="shared" si="98"/>
        <v>0</v>
      </c>
      <c r="AB219" s="357">
        <f t="shared" si="98"/>
        <v>0</v>
      </c>
      <c r="AC219" s="357">
        <f t="shared" si="98"/>
        <v>0</v>
      </c>
      <c r="AD219" s="357">
        <f t="shared" si="98"/>
        <v>0</v>
      </c>
      <c r="AE219" s="357">
        <f t="shared" si="98"/>
        <v>0</v>
      </c>
      <c r="AF219" s="357">
        <f t="shared" si="98"/>
        <v>0</v>
      </c>
      <c r="AG219" s="357">
        <f t="shared" si="98"/>
        <v>0</v>
      </c>
      <c r="AH219" s="357">
        <f t="shared" si="98"/>
        <v>0</v>
      </c>
      <c r="AI219" s="357">
        <f t="shared" si="98"/>
        <v>0</v>
      </c>
      <c r="AJ219" s="357">
        <f t="shared" si="98"/>
        <v>0</v>
      </c>
      <c r="AK219" s="357">
        <f t="shared" si="98"/>
        <v>0</v>
      </c>
      <c r="AL219" s="357">
        <f t="shared" si="98"/>
        <v>0</v>
      </c>
      <c r="AM219" s="357">
        <f t="shared" si="98"/>
        <v>0</v>
      </c>
      <c r="AN219" s="357">
        <f t="shared" si="98"/>
        <v>0</v>
      </c>
      <c r="AO219" s="357">
        <f t="shared" si="98"/>
        <v>0</v>
      </c>
      <c r="AP219" s="357">
        <f t="shared" si="98"/>
        <v>0</v>
      </c>
      <c r="AQ219" s="357">
        <f t="shared" si="98"/>
        <v>0</v>
      </c>
      <c r="AR219" s="86"/>
    </row>
    <row r="220" spans="1:57" s="344" customFormat="1" ht="14" hidden="1">
      <c r="A220" s="441" t="s">
        <v>1</v>
      </c>
      <c r="B220" s="442"/>
      <c r="C220" s="443" t="s">
        <v>62</v>
      </c>
      <c r="D220" s="358"/>
      <c r="E220" s="359">
        <f t="shared" ref="E220:N222" si="99">S14</f>
        <v>0</v>
      </c>
      <c r="F220" s="359">
        <f t="shared" si="99"/>
        <v>0</v>
      </c>
      <c r="G220" s="359">
        <f t="shared" si="99"/>
        <v>0</v>
      </c>
      <c r="H220" s="359">
        <f t="shared" si="99"/>
        <v>0</v>
      </c>
      <c r="I220" s="359">
        <f t="shared" si="99"/>
        <v>0</v>
      </c>
      <c r="J220" s="359">
        <f t="shared" si="99"/>
        <v>0</v>
      </c>
      <c r="K220" s="359">
        <f t="shared" si="99"/>
        <v>0</v>
      </c>
      <c r="L220" s="359">
        <f t="shared" si="99"/>
        <v>0</v>
      </c>
      <c r="M220" s="359">
        <f t="shared" si="99"/>
        <v>0</v>
      </c>
      <c r="N220" s="359">
        <f t="shared" si="99"/>
        <v>0</v>
      </c>
      <c r="O220" s="359">
        <f t="shared" ref="O220:X222" si="100">AC14</f>
        <v>0</v>
      </c>
      <c r="P220" s="359">
        <f t="shared" si="100"/>
        <v>0</v>
      </c>
      <c r="Q220" s="359">
        <f t="shared" si="100"/>
        <v>0</v>
      </c>
      <c r="R220" s="359">
        <f t="shared" si="100"/>
        <v>0</v>
      </c>
      <c r="S220" s="359">
        <f t="shared" si="100"/>
        <v>0</v>
      </c>
      <c r="T220" s="359">
        <f t="shared" si="100"/>
        <v>0</v>
      </c>
      <c r="U220" s="359">
        <f t="shared" si="100"/>
        <v>0</v>
      </c>
      <c r="V220" s="359">
        <f t="shared" si="100"/>
        <v>0</v>
      </c>
      <c r="W220" s="359">
        <f t="shared" si="100"/>
        <v>0</v>
      </c>
      <c r="X220" s="359">
        <f t="shared" si="100"/>
        <v>0</v>
      </c>
      <c r="Y220" s="359">
        <f t="shared" ref="Y220:AH222" si="101">AM14</f>
        <v>0</v>
      </c>
      <c r="Z220" s="359">
        <f t="shared" si="101"/>
        <v>0</v>
      </c>
      <c r="AA220" s="359">
        <f t="shared" si="101"/>
        <v>0</v>
      </c>
      <c r="AB220" s="359">
        <f t="shared" si="101"/>
        <v>0</v>
      </c>
      <c r="AC220" s="359">
        <f t="shared" si="101"/>
        <v>0</v>
      </c>
      <c r="AD220" s="359">
        <f t="shared" si="101"/>
        <v>0</v>
      </c>
      <c r="AE220" s="359">
        <f t="shared" si="101"/>
        <v>0</v>
      </c>
      <c r="AF220" s="359">
        <f t="shared" si="101"/>
        <v>0</v>
      </c>
      <c r="AG220" s="359">
        <f t="shared" si="101"/>
        <v>0</v>
      </c>
      <c r="AH220" s="359">
        <f t="shared" si="101"/>
        <v>0</v>
      </c>
      <c r="AI220" s="359">
        <f t="shared" ref="AI220:AQ222" si="102">AW14</f>
        <v>0</v>
      </c>
      <c r="AJ220" s="359">
        <f t="shared" si="102"/>
        <v>0</v>
      </c>
      <c r="AK220" s="359">
        <f t="shared" si="102"/>
        <v>0</v>
      </c>
      <c r="AL220" s="359">
        <f t="shared" si="102"/>
        <v>0</v>
      </c>
      <c r="AM220" s="359">
        <f t="shared" si="102"/>
        <v>0</v>
      </c>
      <c r="AN220" s="359">
        <f t="shared" si="102"/>
        <v>0</v>
      </c>
      <c r="AO220" s="359">
        <f t="shared" si="102"/>
        <v>0</v>
      </c>
      <c r="AP220" s="359">
        <f t="shared" si="102"/>
        <v>0</v>
      </c>
      <c r="AQ220" s="359">
        <f t="shared" si="102"/>
        <v>0</v>
      </c>
      <c r="AR220" s="86"/>
    </row>
    <row r="221" spans="1:57" s="344" customFormat="1" ht="14" hidden="1">
      <c r="A221" s="441" t="s">
        <v>2</v>
      </c>
      <c r="B221" s="442"/>
      <c r="C221" s="443"/>
      <c r="D221" s="358"/>
      <c r="E221" s="359">
        <f t="shared" si="99"/>
        <v>0</v>
      </c>
      <c r="F221" s="359">
        <f t="shared" si="99"/>
        <v>0</v>
      </c>
      <c r="G221" s="359">
        <f t="shared" si="99"/>
        <v>0</v>
      </c>
      <c r="H221" s="359">
        <f t="shared" si="99"/>
        <v>0</v>
      </c>
      <c r="I221" s="359">
        <f t="shared" si="99"/>
        <v>0</v>
      </c>
      <c r="J221" s="359">
        <f t="shared" si="99"/>
        <v>0</v>
      </c>
      <c r="K221" s="359">
        <f t="shared" si="99"/>
        <v>0</v>
      </c>
      <c r="L221" s="359">
        <f t="shared" si="99"/>
        <v>0</v>
      </c>
      <c r="M221" s="359">
        <f t="shared" si="99"/>
        <v>0</v>
      </c>
      <c r="N221" s="359">
        <f t="shared" si="99"/>
        <v>0</v>
      </c>
      <c r="O221" s="359">
        <f t="shared" si="100"/>
        <v>0</v>
      </c>
      <c r="P221" s="359">
        <f t="shared" si="100"/>
        <v>0</v>
      </c>
      <c r="Q221" s="359">
        <f t="shared" si="100"/>
        <v>0</v>
      </c>
      <c r="R221" s="359">
        <f t="shared" si="100"/>
        <v>0</v>
      </c>
      <c r="S221" s="359">
        <f t="shared" si="100"/>
        <v>0</v>
      </c>
      <c r="T221" s="359">
        <f t="shared" si="100"/>
        <v>0</v>
      </c>
      <c r="U221" s="359">
        <f t="shared" si="100"/>
        <v>0</v>
      </c>
      <c r="V221" s="359">
        <f t="shared" si="100"/>
        <v>0</v>
      </c>
      <c r="W221" s="359">
        <f t="shared" si="100"/>
        <v>0</v>
      </c>
      <c r="X221" s="359">
        <f t="shared" si="100"/>
        <v>0</v>
      </c>
      <c r="Y221" s="359">
        <f t="shared" si="101"/>
        <v>0</v>
      </c>
      <c r="Z221" s="359">
        <f t="shared" si="101"/>
        <v>0</v>
      </c>
      <c r="AA221" s="359">
        <f t="shared" si="101"/>
        <v>0</v>
      </c>
      <c r="AB221" s="359">
        <f t="shared" si="101"/>
        <v>0</v>
      </c>
      <c r="AC221" s="359">
        <f t="shared" si="101"/>
        <v>0</v>
      </c>
      <c r="AD221" s="359">
        <f t="shared" si="101"/>
        <v>0</v>
      </c>
      <c r="AE221" s="359">
        <f t="shared" si="101"/>
        <v>0</v>
      </c>
      <c r="AF221" s="359">
        <f t="shared" si="101"/>
        <v>0</v>
      </c>
      <c r="AG221" s="359">
        <f t="shared" si="101"/>
        <v>0</v>
      </c>
      <c r="AH221" s="359">
        <f t="shared" si="101"/>
        <v>0</v>
      </c>
      <c r="AI221" s="359">
        <f t="shared" si="102"/>
        <v>0</v>
      </c>
      <c r="AJ221" s="359">
        <f t="shared" si="102"/>
        <v>0</v>
      </c>
      <c r="AK221" s="359">
        <f t="shared" si="102"/>
        <v>0</v>
      </c>
      <c r="AL221" s="359">
        <f t="shared" si="102"/>
        <v>0</v>
      </c>
      <c r="AM221" s="359">
        <f t="shared" si="102"/>
        <v>0</v>
      </c>
      <c r="AN221" s="359">
        <f t="shared" si="102"/>
        <v>0</v>
      </c>
      <c r="AO221" s="359">
        <f t="shared" si="102"/>
        <v>0</v>
      </c>
      <c r="AP221" s="359">
        <f t="shared" si="102"/>
        <v>0</v>
      </c>
      <c r="AQ221" s="359">
        <f t="shared" si="102"/>
        <v>0</v>
      </c>
      <c r="AR221" s="86"/>
    </row>
    <row r="222" spans="1:57" s="344" customFormat="1" ht="14" hidden="1">
      <c r="A222" s="444" t="s">
        <v>247</v>
      </c>
      <c r="B222" s="445"/>
      <c r="C222" s="445"/>
      <c r="D222" s="360"/>
      <c r="E222" s="359">
        <f t="shared" si="99"/>
        <v>0</v>
      </c>
      <c r="F222" s="359">
        <f t="shared" si="99"/>
        <v>0</v>
      </c>
      <c r="G222" s="359">
        <f t="shared" si="99"/>
        <v>0</v>
      </c>
      <c r="H222" s="359">
        <f t="shared" si="99"/>
        <v>0</v>
      </c>
      <c r="I222" s="359">
        <f t="shared" si="99"/>
        <v>0</v>
      </c>
      <c r="J222" s="359">
        <f t="shared" si="99"/>
        <v>0</v>
      </c>
      <c r="K222" s="359">
        <f t="shared" si="99"/>
        <v>0</v>
      </c>
      <c r="L222" s="359">
        <f t="shared" si="99"/>
        <v>0</v>
      </c>
      <c r="M222" s="359">
        <f t="shared" si="99"/>
        <v>0</v>
      </c>
      <c r="N222" s="359">
        <f t="shared" si="99"/>
        <v>0</v>
      </c>
      <c r="O222" s="359">
        <f t="shared" si="100"/>
        <v>0</v>
      </c>
      <c r="P222" s="359">
        <f t="shared" si="100"/>
        <v>0</v>
      </c>
      <c r="Q222" s="359">
        <f t="shared" si="100"/>
        <v>0</v>
      </c>
      <c r="R222" s="359">
        <f t="shared" si="100"/>
        <v>0</v>
      </c>
      <c r="S222" s="359">
        <f t="shared" si="100"/>
        <v>0</v>
      </c>
      <c r="T222" s="359">
        <f t="shared" si="100"/>
        <v>0</v>
      </c>
      <c r="U222" s="359">
        <f t="shared" si="100"/>
        <v>0</v>
      </c>
      <c r="V222" s="359">
        <f t="shared" si="100"/>
        <v>0</v>
      </c>
      <c r="W222" s="359">
        <f t="shared" si="100"/>
        <v>0</v>
      </c>
      <c r="X222" s="359">
        <f t="shared" si="100"/>
        <v>0</v>
      </c>
      <c r="Y222" s="359">
        <f t="shared" si="101"/>
        <v>0</v>
      </c>
      <c r="Z222" s="359">
        <f t="shared" si="101"/>
        <v>0</v>
      </c>
      <c r="AA222" s="359">
        <f t="shared" si="101"/>
        <v>0</v>
      </c>
      <c r="AB222" s="359">
        <f t="shared" si="101"/>
        <v>0</v>
      </c>
      <c r="AC222" s="359">
        <f t="shared" si="101"/>
        <v>0</v>
      </c>
      <c r="AD222" s="359">
        <f t="shared" si="101"/>
        <v>0</v>
      </c>
      <c r="AE222" s="359">
        <f t="shared" si="101"/>
        <v>0</v>
      </c>
      <c r="AF222" s="359">
        <f t="shared" si="101"/>
        <v>0</v>
      </c>
      <c r="AG222" s="359">
        <f t="shared" si="101"/>
        <v>0</v>
      </c>
      <c r="AH222" s="359">
        <f t="shared" si="101"/>
        <v>0</v>
      </c>
      <c r="AI222" s="359">
        <f t="shared" si="102"/>
        <v>0</v>
      </c>
      <c r="AJ222" s="359">
        <f t="shared" si="102"/>
        <v>0</v>
      </c>
      <c r="AK222" s="359">
        <f t="shared" si="102"/>
        <v>0</v>
      </c>
      <c r="AL222" s="359">
        <f t="shared" si="102"/>
        <v>0</v>
      </c>
      <c r="AM222" s="359">
        <f t="shared" si="102"/>
        <v>0</v>
      </c>
      <c r="AN222" s="359">
        <f t="shared" si="102"/>
        <v>0</v>
      </c>
      <c r="AO222" s="359">
        <f t="shared" si="102"/>
        <v>0</v>
      </c>
      <c r="AP222" s="359">
        <f t="shared" si="102"/>
        <v>0</v>
      </c>
      <c r="AQ222" s="359">
        <f t="shared" si="102"/>
        <v>0</v>
      </c>
      <c r="AR222" s="86"/>
    </row>
    <row r="223" spans="1:57" s="344" customFormat="1" ht="14" hidden="1">
      <c r="A223" s="444" t="s">
        <v>359</v>
      </c>
      <c r="B223" s="445"/>
      <c r="C223" s="445"/>
      <c r="D223" s="361"/>
      <c r="E223" s="359" t="str">
        <f t="shared" ref="E223:AQ226" ca="1" si="103">IFERROR(E240,"")</f>
        <v/>
      </c>
      <c r="F223" s="359" t="str">
        <f t="shared" ca="1" si="103"/>
        <v/>
      </c>
      <c r="G223" s="359" t="str">
        <f t="shared" ca="1" si="103"/>
        <v/>
      </c>
      <c r="H223" s="359" t="str">
        <f t="shared" ca="1" si="103"/>
        <v/>
      </c>
      <c r="I223" s="359" t="str">
        <f t="shared" ca="1" si="103"/>
        <v/>
      </c>
      <c r="J223" s="359" t="str">
        <f t="shared" ca="1" si="103"/>
        <v/>
      </c>
      <c r="K223" s="359" t="str">
        <f t="shared" ca="1" si="103"/>
        <v/>
      </c>
      <c r="L223" s="359" t="str">
        <f t="shared" ca="1" si="103"/>
        <v/>
      </c>
      <c r="M223" s="359" t="str">
        <f t="shared" ca="1" si="103"/>
        <v/>
      </c>
      <c r="N223" s="359" t="str">
        <f t="shared" ca="1" si="103"/>
        <v/>
      </c>
      <c r="O223" s="359" t="str">
        <f t="shared" ca="1" si="103"/>
        <v/>
      </c>
      <c r="P223" s="359" t="str">
        <f t="shared" ca="1" si="103"/>
        <v/>
      </c>
      <c r="Q223" s="359" t="str">
        <f t="shared" ca="1" si="103"/>
        <v/>
      </c>
      <c r="R223" s="359" t="str">
        <f t="shared" ca="1" si="103"/>
        <v/>
      </c>
      <c r="S223" s="359" t="str">
        <f t="shared" ca="1" si="103"/>
        <v/>
      </c>
      <c r="T223" s="359" t="str">
        <f t="shared" ca="1" si="103"/>
        <v/>
      </c>
      <c r="U223" s="359" t="str">
        <f t="shared" ca="1" si="103"/>
        <v/>
      </c>
      <c r="V223" s="359" t="str">
        <f t="shared" ca="1" si="103"/>
        <v/>
      </c>
      <c r="W223" s="359" t="str">
        <f t="shared" ca="1" si="103"/>
        <v/>
      </c>
      <c r="X223" s="359" t="str">
        <f t="shared" ca="1" si="103"/>
        <v/>
      </c>
      <c r="Y223" s="359" t="str">
        <f t="shared" ca="1" si="103"/>
        <v/>
      </c>
      <c r="Z223" s="359" t="str">
        <f t="shared" ca="1" si="103"/>
        <v/>
      </c>
      <c r="AA223" s="359" t="str">
        <f t="shared" ca="1" si="103"/>
        <v/>
      </c>
      <c r="AB223" s="359" t="str">
        <f t="shared" ca="1" si="103"/>
        <v/>
      </c>
      <c r="AC223" s="359" t="str">
        <f t="shared" ca="1" si="103"/>
        <v/>
      </c>
      <c r="AD223" s="359" t="str">
        <f t="shared" ca="1" si="103"/>
        <v/>
      </c>
      <c r="AE223" s="359" t="str">
        <f t="shared" ca="1" si="103"/>
        <v/>
      </c>
      <c r="AF223" s="359" t="str">
        <f t="shared" ca="1" si="103"/>
        <v/>
      </c>
      <c r="AG223" s="359" t="str">
        <f t="shared" ca="1" si="103"/>
        <v/>
      </c>
      <c r="AH223" s="359" t="str">
        <f t="shared" ca="1" si="103"/>
        <v/>
      </c>
      <c r="AI223" s="359" t="str">
        <f t="shared" ca="1" si="103"/>
        <v/>
      </c>
      <c r="AJ223" s="359" t="str">
        <f t="shared" ca="1" si="103"/>
        <v/>
      </c>
      <c r="AK223" s="359" t="str">
        <f t="shared" ca="1" si="103"/>
        <v/>
      </c>
      <c r="AL223" s="359" t="str">
        <f t="shared" ca="1" si="103"/>
        <v/>
      </c>
      <c r="AM223" s="359" t="str">
        <f t="shared" ca="1" si="103"/>
        <v/>
      </c>
      <c r="AN223" s="359" t="str">
        <f t="shared" ca="1" si="103"/>
        <v/>
      </c>
      <c r="AO223" s="359" t="str">
        <f t="shared" ca="1" si="103"/>
        <v/>
      </c>
      <c r="AP223" s="359" t="str">
        <f t="shared" ca="1" si="103"/>
        <v/>
      </c>
      <c r="AQ223" s="362" t="str">
        <f t="shared" ca="1" si="103"/>
        <v/>
      </c>
      <c r="AR223" s="86"/>
    </row>
    <row r="224" spans="1:57" s="344" customFormat="1" ht="14.25" hidden="1" customHeight="1">
      <c r="A224" s="444" t="s">
        <v>358</v>
      </c>
      <c r="B224" s="445"/>
      <c r="C224" s="445"/>
      <c r="D224" s="361"/>
      <c r="E224" s="359" t="str">
        <f t="shared" si="103"/>
        <v/>
      </c>
      <c r="F224" s="359" t="str">
        <f t="shared" si="103"/>
        <v/>
      </c>
      <c r="G224" s="359" t="str">
        <f t="shared" si="103"/>
        <v/>
      </c>
      <c r="H224" s="359" t="str">
        <f t="shared" si="103"/>
        <v/>
      </c>
      <c r="I224" s="359" t="str">
        <f t="shared" si="103"/>
        <v/>
      </c>
      <c r="J224" s="359" t="str">
        <f t="shared" si="103"/>
        <v/>
      </c>
      <c r="K224" s="359" t="str">
        <f t="shared" si="103"/>
        <v/>
      </c>
      <c r="L224" s="359" t="str">
        <f t="shared" si="103"/>
        <v/>
      </c>
      <c r="M224" s="359" t="str">
        <f t="shared" si="103"/>
        <v/>
      </c>
      <c r="N224" s="359" t="str">
        <f t="shared" si="103"/>
        <v/>
      </c>
      <c r="O224" s="359" t="str">
        <f t="shared" si="103"/>
        <v/>
      </c>
      <c r="P224" s="359" t="str">
        <f t="shared" si="103"/>
        <v/>
      </c>
      <c r="Q224" s="359" t="str">
        <f t="shared" si="103"/>
        <v/>
      </c>
      <c r="R224" s="359" t="str">
        <f t="shared" si="103"/>
        <v/>
      </c>
      <c r="S224" s="359" t="str">
        <f t="shared" si="103"/>
        <v/>
      </c>
      <c r="T224" s="359" t="str">
        <f t="shared" si="103"/>
        <v/>
      </c>
      <c r="U224" s="359" t="str">
        <f t="shared" si="103"/>
        <v/>
      </c>
      <c r="V224" s="359" t="str">
        <f t="shared" si="103"/>
        <v/>
      </c>
      <c r="W224" s="359" t="str">
        <f t="shared" si="103"/>
        <v/>
      </c>
      <c r="X224" s="359" t="str">
        <f t="shared" si="103"/>
        <v/>
      </c>
      <c r="Y224" s="359" t="str">
        <f t="shared" si="103"/>
        <v/>
      </c>
      <c r="Z224" s="359" t="str">
        <f t="shared" si="103"/>
        <v/>
      </c>
      <c r="AA224" s="359" t="str">
        <f t="shared" si="103"/>
        <v/>
      </c>
      <c r="AB224" s="359" t="str">
        <f t="shared" si="103"/>
        <v/>
      </c>
      <c r="AC224" s="359" t="str">
        <f t="shared" si="103"/>
        <v/>
      </c>
      <c r="AD224" s="359" t="str">
        <f t="shared" si="103"/>
        <v/>
      </c>
      <c r="AE224" s="359" t="str">
        <f t="shared" si="103"/>
        <v/>
      </c>
      <c r="AF224" s="359" t="str">
        <f t="shared" si="103"/>
        <v/>
      </c>
      <c r="AG224" s="359" t="str">
        <f t="shared" si="103"/>
        <v/>
      </c>
      <c r="AH224" s="359" t="str">
        <f t="shared" si="103"/>
        <v/>
      </c>
      <c r="AI224" s="359" t="str">
        <f t="shared" si="103"/>
        <v/>
      </c>
      <c r="AJ224" s="359" t="str">
        <f t="shared" si="103"/>
        <v/>
      </c>
      <c r="AK224" s="359" t="str">
        <f t="shared" si="103"/>
        <v/>
      </c>
      <c r="AL224" s="359" t="str">
        <f t="shared" si="103"/>
        <v/>
      </c>
      <c r="AM224" s="359" t="str">
        <f t="shared" si="103"/>
        <v/>
      </c>
      <c r="AN224" s="359" t="str">
        <f t="shared" si="103"/>
        <v/>
      </c>
      <c r="AO224" s="359" t="str">
        <f t="shared" si="103"/>
        <v/>
      </c>
      <c r="AP224" s="359" t="str">
        <f t="shared" si="103"/>
        <v/>
      </c>
      <c r="AQ224" s="362" t="str">
        <f t="shared" si="103"/>
        <v/>
      </c>
      <c r="AR224" s="86"/>
    </row>
    <row r="225" spans="1:57" s="344" customFormat="1" ht="14" hidden="1">
      <c r="A225" s="444" t="s">
        <v>388</v>
      </c>
      <c r="B225" s="445"/>
      <c r="C225" s="445"/>
      <c r="D225" s="361"/>
      <c r="E225" s="359" t="str">
        <f t="shared" si="103"/>
        <v/>
      </c>
      <c r="F225" s="359" t="str">
        <f t="shared" si="103"/>
        <v/>
      </c>
      <c r="G225" s="359" t="str">
        <f t="shared" si="103"/>
        <v/>
      </c>
      <c r="H225" s="359" t="str">
        <f t="shared" si="103"/>
        <v/>
      </c>
      <c r="I225" s="359" t="str">
        <f t="shared" si="103"/>
        <v/>
      </c>
      <c r="J225" s="359" t="str">
        <f t="shared" si="103"/>
        <v/>
      </c>
      <c r="K225" s="359" t="str">
        <f t="shared" si="103"/>
        <v/>
      </c>
      <c r="L225" s="359" t="str">
        <f t="shared" si="103"/>
        <v/>
      </c>
      <c r="M225" s="359" t="str">
        <f t="shared" si="103"/>
        <v/>
      </c>
      <c r="N225" s="359" t="str">
        <f t="shared" si="103"/>
        <v/>
      </c>
      <c r="O225" s="359" t="str">
        <f t="shared" si="103"/>
        <v/>
      </c>
      <c r="P225" s="359" t="str">
        <f t="shared" si="103"/>
        <v/>
      </c>
      <c r="Q225" s="359" t="str">
        <f t="shared" si="103"/>
        <v/>
      </c>
      <c r="R225" s="359" t="str">
        <f t="shared" si="103"/>
        <v/>
      </c>
      <c r="S225" s="359" t="str">
        <f t="shared" si="103"/>
        <v/>
      </c>
      <c r="T225" s="359" t="str">
        <f t="shared" si="103"/>
        <v/>
      </c>
      <c r="U225" s="359" t="str">
        <f t="shared" si="103"/>
        <v/>
      </c>
      <c r="V225" s="359" t="str">
        <f t="shared" si="103"/>
        <v/>
      </c>
      <c r="W225" s="359" t="str">
        <f t="shared" si="103"/>
        <v/>
      </c>
      <c r="X225" s="359" t="str">
        <f t="shared" si="103"/>
        <v/>
      </c>
      <c r="Y225" s="359" t="str">
        <f t="shared" si="103"/>
        <v/>
      </c>
      <c r="Z225" s="359" t="str">
        <f t="shared" si="103"/>
        <v/>
      </c>
      <c r="AA225" s="359" t="str">
        <f t="shared" si="103"/>
        <v/>
      </c>
      <c r="AB225" s="359" t="str">
        <f t="shared" si="103"/>
        <v/>
      </c>
      <c r="AC225" s="359" t="str">
        <f t="shared" si="103"/>
        <v/>
      </c>
      <c r="AD225" s="359" t="str">
        <f t="shared" si="103"/>
        <v/>
      </c>
      <c r="AE225" s="359" t="str">
        <f t="shared" si="103"/>
        <v/>
      </c>
      <c r="AF225" s="359" t="str">
        <f t="shared" si="103"/>
        <v/>
      </c>
      <c r="AG225" s="359" t="str">
        <f t="shared" si="103"/>
        <v/>
      </c>
      <c r="AH225" s="359" t="str">
        <f t="shared" si="103"/>
        <v/>
      </c>
      <c r="AI225" s="359" t="str">
        <f t="shared" si="103"/>
        <v/>
      </c>
      <c r="AJ225" s="359" t="str">
        <f t="shared" si="103"/>
        <v/>
      </c>
      <c r="AK225" s="359" t="str">
        <f t="shared" si="103"/>
        <v/>
      </c>
      <c r="AL225" s="359" t="str">
        <f t="shared" si="103"/>
        <v/>
      </c>
      <c r="AM225" s="359" t="str">
        <f t="shared" si="103"/>
        <v/>
      </c>
      <c r="AN225" s="359" t="str">
        <f t="shared" si="103"/>
        <v/>
      </c>
      <c r="AO225" s="359" t="str">
        <f t="shared" si="103"/>
        <v/>
      </c>
      <c r="AP225" s="359" t="str">
        <f t="shared" si="103"/>
        <v/>
      </c>
      <c r="AQ225" s="362" t="str">
        <f t="shared" si="103"/>
        <v/>
      </c>
      <c r="AR225" s="363"/>
    </row>
    <row r="226" spans="1:57" s="344" customFormat="1" ht="14" hidden="1">
      <c r="A226" s="446" t="s">
        <v>389</v>
      </c>
      <c r="B226" s="447"/>
      <c r="C226" s="447"/>
      <c r="D226" s="364"/>
      <c r="E226" s="359" t="str">
        <f t="shared" si="103"/>
        <v/>
      </c>
      <c r="F226" s="359" t="str">
        <f t="shared" si="103"/>
        <v/>
      </c>
      <c r="G226" s="359" t="str">
        <f t="shared" si="103"/>
        <v/>
      </c>
      <c r="H226" s="359" t="str">
        <f t="shared" si="103"/>
        <v/>
      </c>
      <c r="I226" s="359" t="str">
        <f t="shared" si="103"/>
        <v/>
      </c>
      <c r="J226" s="359" t="str">
        <f t="shared" si="103"/>
        <v/>
      </c>
      <c r="K226" s="359" t="str">
        <f t="shared" si="103"/>
        <v/>
      </c>
      <c r="L226" s="359" t="str">
        <f t="shared" si="103"/>
        <v/>
      </c>
      <c r="M226" s="359" t="str">
        <f t="shared" si="103"/>
        <v/>
      </c>
      <c r="N226" s="359" t="str">
        <f t="shared" si="103"/>
        <v/>
      </c>
      <c r="O226" s="359" t="str">
        <f t="shared" si="103"/>
        <v/>
      </c>
      <c r="P226" s="359" t="str">
        <f t="shared" si="103"/>
        <v/>
      </c>
      <c r="Q226" s="359" t="str">
        <f t="shared" si="103"/>
        <v/>
      </c>
      <c r="R226" s="359" t="str">
        <f t="shared" si="103"/>
        <v/>
      </c>
      <c r="S226" s="359" t="str">
        <f t="shared" si="103"/>
        <v/>
      </c>
      <c r="T226" s="359" t="str">
        <f t="shared" si="103"/>
        <v/>
      </c>
      <c r="U226" s="359" t="str">
        <f t="shared" si="103"/>
        <v/>
      </c>
      <c r="V226" s="359" t="str">
        <f t="shared" si="103"/>
        <v/>
      </c>
      <c r="W226" s="359" t="str">
        <f t="shared" si="103"/>
        <v/>
      </c>
      <c r="X226" s="359" t="str">
        <f t="shared" si="103"/>
        <v/>
      </c>
      <c r="Y226" s="359" t="str">
        <f t="shared" si="103"/>
        <v/>
      </c>
      <c r="Z226" s="359" t="str">
        <f t="shared" si="103"/>
        <v/>
      </c>
      <c r="AA226" s="359" t="str">
        <f t="shared" si="103"/>
        <v/>
      </c>
      <c r="AB226" s="359" t="str">
        <f t="shared" si="103"/>
        <v/>
      </c>
      <c r="AC226" s="359" t="str">
        <f t="shared" si="103"/>
        <v/>
      </c>
      <c r="AD226" s="359" t="str">
        <f t="shared" si="103"/>
        <v/>
      </c>
      <c r="AE226" s="359" t="str">
        <f t="shared" si="103"/>
        <v/>
      </c>
      <c r="AF226" s="359" t="str">
        <f t="shared" si="103"/>
        <v/>
      </c>
      <c r="AG226" s="359" t="str">
        <f t="shared" si="103"/>
        <v/>
      </c>
      <c r="AH226" s="359" t="str">
        <f t="shared" si="103"/>
        <v/>
      </c>
      <c r="AI226" s="359" t="str">
        <f t="shared" si="103"/>
        <v/>
      </c>
      <c r="AJ226" s="359" t="str">
        <f t="shared" si="103"/>
        <v/>
      </c>
      <c r="AK226" s="359" t="str">
        <f t="shared" si="103"/>
        <v/>
      </c>
      <c r="AL226" s="359" t="str">
        <f t="shared" si="103"/>
        <v/>
      </c>
      <c r="AM226" s="359" t="str">
        <f t="shared" si="103"/>
        <v/>
      </c>
      <c r="AN226" s="359" t="str">
        <f t="shared" si="103"/>
        <v/>
      </c>
      <c r="AO226" s="359" t="str">
        <f t="shared" si="103"/>
        <v/>
      </c>
      <c r="AP226" s="359" t="str">
        <f t="shared" si="103"/>
        <v/>
      </c>
      <c r="AQ226" s="362" t="str">
        <f t="shared" si="103"/>
        <v/>
      </c>
      <c r="AR226" s="363"/>
    </row>
    <row r="227" spans="1:57" s="344" customFormat="1" ht="14" hidden="1">
      <c r="A227" s="444" t="s">
        <v>360</v>
      </c>
      <c r="B227" s="445"/>
      <c r="C227" s="445"/>
      <c r="D227" s="399"/>
      <c r="E227" s="365">
        <f t="shared" ref="E227:AQ227" si="104">IF(E219="",0,E219)</f>
        <v>0</v>
      </c>
      <c r="F227" s="365">
        <f t="shared" si="104"/>
        <v>0</v>
      </c>
      <c r="G227" s="365">
        <f t="shared" si="104"/>
        <v>0</v>
      </c>
      <c r="H227" s="365">
        <f t="shared" si="104"/>
        <v>0</v>
      </c>
      <c r="I227" s="365">
        <f t="shared" si="104"/>
        <v>0</v>
      </c>
      <c r="J227" s="365">
        <f t="shared" si="104"/>
        <v>0</v>
      </c>
      <c r="K227" s="365">
        <f t="shared" si="104"/>
        <v>0</v>
      </c>
      <c r="L227" s="365">
        <f t="shared" si="104"/>
        <v>0</v>
      </c>
      <c r="M227" s="365">
        <f t="shared" si="104"/>
        <v>0</v>
      </c>
      <c r="N227" s="365">
        <f t="shared" si="104"/>
        <v>0</v>
      </c>
      <c r="O227" s="365">
        <f t="shared" si="104"/>
        <v>0</v>
      </c>
      <c r="P227" s="365">
        <f t="shared" si="104"/>
        <v>0</v>
      </c>
      <c r="Q227" s="365">
        <f t="shared" si="104"/>
        <v>0</v>
      </c>
      <c r="R227" s="365">
        <f t="shared" si="104"/>
        <v>0</v>
      </c>
      <c r="S227" s="365">
        <f t="shared" si="104"/>
        <v>0</v>
      </c>
      <c r="T227" s="365">
        <f t="shared" si="104"/>
        <v>0</v>
      </c>
      <c r="U227" s="365">
        <f t="shared" si="104"/>
        <v>0</v>
      </c>
      <c r="V227" s="365">
        <f t="shared" si="104"/>
        <v>0</v>
      </c>
      <c r="W227" s="365">
        <f t="shared" si="104"/>
        <v>0</v>
      </c>
      <c r="X227" s="365">
        <f t="shared" si="104"/>
        <v>0</v>
      </c>
      <c r="Y227" s="365">
        <f t="shared" si="104"/>
        <v>0</v>
      </c>
      <c r="Z227" s="365">
        <f t="shared" si="104"/>
        <v>0</v>
      </c>
      <c r="AA227" s="365">
        <f t="shared" si="104"/>
        <v>0</v>
      </c>
      <c r="AB227" s="365">
        <f t="shared" si="104"/>
        <v>0</v>
      </c>
      <c r="AC227" s="365">
        <f t="shared" si="104"/>
        <v>0</v>
      </c>
      <c r="AD227" s="365">
        <f t="shared" si="104"/>
        <v>0</v>
      </c>
      <c r="AE227" s="365">
        <f t="shared" si="104"/>
        <v>0</v>
      </c>
      <c r="AF227" s="365">
        <f t="shared" si="104"/>
        <v>0</v>
      </c>
      <c r="AG227" s="365">
        <f t="shared" si="104"/>
        <v>0</v>
      </c>
      <c r="AH227" s="365">
        <f t="shared" si="104"/>
        <v>0</v>
      </c>
      <c r="AI227" s="365">
        <f t="shared" si="104"/>
        <v>0</v>
      </c>
      <c r="AJ227" s="365">
        <f t="shared" si="104"/>
        <v>0</v>
      </c>
      <c r="AK227" s="365">
        <f t="shared" si="104"/>
        <v>0</v>
      </c>
      <c r="AL227" s="365">
        <f t="shared" si="104"/>
        <v>0</v>
      </c>
      <c r="AM227" s="365">
        <f t="shared" si="104"/>
        <v>0</v>
      </c>
      <c r="AN227" s="365">
        <f t="shared" si="104"/>
        <v>0</v>
      </c>
      <c r="AO227" s="365">
        <f t="shared" si="104"/>
        <v>0</v>
      </c>
      <c r="AP227" s="365">
        <f t="shared" si="104"/>
        <v>0</v>
      </c>
      <c r="AQ227" s="366">
        <f t="shared" si="104"/>
        <v>0</v>
      </c>
      <c r="AR227" s="86"/>
    </row>
    <row r="228" spans="1:57" s="344" customFormat="1" ht="14" hidden="1">
      <c r="A228" s="448" t="s">
        <v>361</v>
      </c>
      <c r="B228" s="449"/>
      <c r="C228" s="450"/>
      <c r="D228" s="367">
        <f>SUM(D216:G216)</f>
        <v>0</v>
      </c>
      <c r="E228" s="368">
        <f t="shared" ref="E228:AQ228" si="105">D228+D227</f>
        <v>0</v>
      </c>
      <c r="F228" s="368">
        <f t="shared" si="105"/>
        <v>0</v>
      </c>
      <c r="G228" s="368">
        <f t="shared" si="105"/>
        <v>0</v>
      </c>
      <c r="H228" s="368">
        <f t="shared" si="105"/>
        <v>0</v>
      </c>
      <c r="I228" s="368">
        <f t="shared" si="105"/>
        <v>0</v>
      </c>
      <c r="J228" s="368">
        <f t="shared" si="105"/>
        <v>0</v>
      </c>
      <c r="K228" s="368">
        <f t="shared" si="105"/>
        <v>0</v>
      </c>
      <c r="L228" s="368">
        <f t="shared" si="105"/>
        <v>0</v>
      </c>
      <c r="M228" s="368">
        <f t="shared" si="105"/>
        <v>0</v>
      </c>
      <c r="N228" s="368">
        <f t="shared" si="105"/>
        <v>0</v>
      </c>
      <c r="O228" s="368">
        <f t="shared" si="105"/>
        <v>0</v>
      </c>
      <c r="P228" s="368">
        <f t="shared" si="105"/>
        <v>0</v>
      </c>
      <c r="Q228" s="368">
        <f t="shared" si="105"/>
        <v>0</v>
      </c>
      <c r="R228" s="368">
        <f t="shared" si="105"/>
        <v>0</v>
      </c>
      <c r="S228" s="368">
        <f t="shared" si="105"/>
        <v>0</v>
      </c>
      <c r="T228" s="368">
        <f t="shared" si="105"/>
        <v>0</v>
      </c>
      <c r="U228" s="368">
        <f t="shared" si="105"/>
        <v>0</v>
      </c>
      <c r="V228" s="368">
        <f t="shared" si="105"/>
        <v>0</v>
      </c>
      <c r="W228" s="368">
        <f t="shared" si="105"/>
        <v>0</v>
      </c>
      <c r="X228" s="368">
        <f t="shared" si="105"/>
        <v>0</v>
      </c>
      <c r="Y228" s="368">
        <f t="shared" si="105"/>
        <v>0</v>
      </c>
      <c r="Z228" s="368">
        <f t="shared" si="105"/>
        <v>0</v>
      </c>
      <c r="AA228" s="368">
        <f t="shared" si="105"/>
        <v>0</v>
      </c>
      <c r="AB228" s="368">
        <f t="shared" si="105"/>
        <v>0</v>
      </c>
      <c r="AC228" s="368">
        <f t="shared" si="105"/>
        <v>0</v>
      </c>
      <c r="AD228" s="368">
        <f t="shared" si="105"/>
        <v>0</v>
      </c>
      <c r="AE228" s="368">
        <f t="shared" si="105"/>
        <v>0</v>
      </c>
      <c r="AF228" s="368">
        <f t="shared" si="105"/>
        <v>0</v>
      </c>
      <c r="AG228" s="368">
        <f t="shared" si="105"/>
        <v>0</v>
      </c>
      <c r="AH228" s="368">
        <f t="shared" si="105"/>
        <v>0</v>
      </c>
      <c r="AI228" s="368">
        <f t="shared" si="105"/>
        <v>0</v>
      </c>
      <c r="AJ228" s="368">
        <f t="shared" si="105"/>
        <v>0</v>
      </c>
      <c r="AK228" s="368">
        <f t="shared" si="105"/>
        <v>0</v>
      </c>
      <c r="AL228" s="368">
        <f t="shared" si="105"/>
        <v>0</v>
      </c>
      <c r="AM228" s="368">
        <f t="shared" si="105"/>
        <v>0</v>
      </c>
      <c r="AN228" s="368">
        <f t="shared" si="105"/>
        <v>0</v>
      </c>
      <c r="AO228" s="368">
        <f t="shared" si="105"/>
        <v>0</v>
      </c>
      <c r="AP228" s="368">
        <f t="shared" si="105"/>
        <v>0</v>
      </c>
      <c r="AQ228" s="369">
        <f t="shared" si="105"/>
        <v>0</v>
      </c>
      <c r="AR228"/>
    </row>
    <row r="229" spans="1:57" s="344" customFormat="1" ht="14" hidden="1">
      <c r="A229" s="448" t="s">
        <v>362</v>
      </c>
      <c r="B229" s="449"/>
      <c r="C229" s="450"/>
      <c r="D229" s="370" t="e">
        <f t="shared" ref="D229:AQ229" si="106">(D228)/SUM($D$5:$G$5)*100</f>
        <v>#DIV/0!</v>
      </c>
      <c r="E229" s="370" t="e">
        <f t="shared" si="106"/>
        <v>#DIV/0!</v>
      </c>
      <c r="F229" s="370" t="e">
        <f t="shared" si="106"/>
        <v>#DIV/0!</v>
      </c>
      <c r="G229" s="370" t="e">
        <f t="shared" si="106"/>
        <v>#DIV/0!</v>
      </c>
      <c r="H229" s="370" t="e">
        <f t="shared" si="106"/>
        <v>#DIV/0!</v>
      </c>
      <c r="I229" s="370" t="e">
        <f t="shared" si="106"/>
        <v>#DIV/0!</v>
      </c>
      <c r="J229" s="370" t="e">
        <f t="shared" si="106"/>
        <v>#DIV/0!</v>
      </c>
      <c r="K229" s="370" t="e">
        <f t="shared" si="106"/>
        <v>#DIV/0!</v>
      </c>
      <c r="L229" s="370" t="e">
        <f t="shared" si="106"/>
        <v>#DIV/0!</v>
      </c>
      <c r="M229" s="370" t="e">
        <f t="shared" si="106"/>
        <v>#DIV/0!</v>
      </c>
      <c r="N229" s="370" t="e">
        <f t="shared" si="106"/>
        <v>#DIV/0!</v>
      </c>
      <c r="O229" s="370" t="e">
        <f t="shared" si="106"/>
        <v>#DIV/0!</v>
      </c>
      <c r="P229" s="370" t="e">
        <f t="shared" si="106"/>
        <v>#DIV/0!</v>
      </c>
      <c r="Q229" s="370" t="e">
        <f t="shared" si="106"/>
        <v>#DIV/0!</v>
      </c>
      <c r="R229" s="370" t="e">
        <f t="shared" si="106"/>
        <v>#DIV/0!</v>
      </c>
      <c r="S229" s="370" t="e">
        <f t="shared" si="106"/>
        <v>#DIV/0!</v>
      </c>
      <c r="T229" s="370" t="e">
        <f t="shared" si="106"/>
        <v>#DIV/0!</v>
      </c>
      <c r="U229" s="370" t="e">
        <f t="shared" si="106"/>
        <v>#DIV/0!</v>
      </c>
      <c r="V229" s="370" t="e">
        <f t="shared" si="106"/>
        <v>#DIV/0!</v>
      </c>
      <c r="W229" s="370" t="e">
        <f t="shared" si="106"/>
        <v>#DIV/0!</v>
      </c>
      <c r="X229" s="370" t="e">
        <f t="shared" si="106"/>
        <v>#DIV/0!</v>
      </c>
      <c r="Y229" s="370" t="e">
        <f t="shared" si="106"/>
        <v>#DIV/0!</v>
      </c>
      <c r="Z229" s="370" t="e">
        <f t="shared" si="106"/>
        <v>#DIV/0!</v>
      </c>
      <c r="AA229" s="370" t="e">
        <f t="shared" si="106"/>
        <v>#DIV/0!</v>
      </c>
      <c r="AB229" s="370" t="e">
        <f t="shared" si="106"/>
        <v>#DIV/0!</v>
      </c>
      <c r="AC229" s="370" t="e">
        <f t="shared" si="106"/>
        <v>#DIV/0!</v>
      </c>
      <c r="AD229" s="370" t="e">
        <f t="shared" si="106"/>
        <v>#DIV/0!</v>
      </c>
      <c r="AE229" s="370" t="e">
        <f t="shared" si="106"/>
        <v>#DIV/0!</v>
      </c>
      <c r="AF229" s="370" t="e">
        <f t="shared" si="106"/>
        <v>#DIV/0!</v>
      </c>
      <c r="AG229" s="370" t="e">
        <f t="shared" si="106"/>
        <v>#DIV/0!</v>
      </c>
      <c r="AH229" s="370" t="e">
        <f t="shared" si="106"/>
        <v>#DIV/0!</v>
      </c>
      <c r="AI229" s="370" t="e">
        <f t="shared" si="106"/>
        <v>#DIV/0!</v>
      </c>
      <c r="AJ229" s="370" t="e">
        <f t="shared" si="106"/>
        <v>#DIV/0!</v>
      </c>
      <c r="AK229" s="370" t="e">
        <f t="shared" si="106"/>
        <v>#DIV/0!</v>
      </c>
      <c r="AL229" s="370" t="e">
        <f t="shared" si="106"/>
        <v>#DIV/0!</v>
      </c>
      <c r="AM229" s="370" t="e">
        <f t="shared" si="106"/>
        <v>#DIV/0!</v>
      </c>
      <c r="AN229" s="370" t="e">
        <f t="shared" si="106"/>
        <v>#DIV/0!</v>
      </c>
      <c r="AO229" s="370" t="e">
        <f t="shared" si="106"/>
        <v>#DIV/0!</v>
      </c>
      <c r="AP229" s="370" t="e">
        <f t="shared" si="106"/>
        <v>#DIV/0!</v>
      </c>
      <c r="AQ229" s="371" t="e">
        <f t="shared" si="106"/>
        <v>#DIV/0!</v>
      </c>
      <c r="AR229"/>
    </row>
    <row r="230" spans="1:57" s="344" customFormat="1" ht="14.5" hidden="1" thickBot="1">
      <c r="A230" s="451" t="s">
        <v>362</v>
      </c>
      <c r="B230" s="452"/>
      <c r="C230" s="453"/>
      <c r="D230" s="372" t="str">
        <f t="shared" ref="D230:AQ230" si="107">IFERROR(D229,"")</f>
        <v/>
      </c>
      <c r="E230" s="373" t="str">
        <f t="shared" si="107"/>
        <v/>
      </c>
      <c r="F230" s="373" t="str">
        <f t="shared" si="107"/>
        <v/>
      </c>
      <c r="G230" s="373" t="str">
        <f t="shared" si="107"/>
        <v/>
      </c>
      <c r="H230" s="373" t="str">
        <f t="shared" si="107"/>
        <v/>
      </c>
      <c r="I230" s="373" t="str">
        <f t="shared" si="107"/>
        <v/>
      </c>
      <c r="J230" s="373" t="str">
        <f t="shared" si="107"/>
        <v/>
      </c>
      <c r="K230" s="373" t="str">
        <f t="shared" si="107"/>
        <v/>
      </c>
      <c r="L230" s="373" t="str">
        <f t="shared" si="107"/>
        <v/>
      </c>
      <c r="M230" s="373" t="str">
        <f t="shared" si="107"/>
        <v/>
      </c>
      <c r="N230" s="373" t="str">
        <f t="shared" si="107"/>
        <v/>
      </c>
      <c r="O230" s="373" t="str">
        <f t="shared" si="107"/>
        <v/>
      </c>
      <c r="P230" s="373" t="str">
        <f t="shared" si="107"/>
        <v/>
      </c>
      <c r="Q230" s="373" t="str">
        <f t="shared" si="107"/>
        <v/>
      </c>
      <c r="R230" s="373" t="str">
        <f t="shared" si="107"/>
        <v/>
      </c>
      <c r="S230" s="373" t="str">
        <f t="shared" si="107"/>
        <v/>
      </c>
      <c r="T230" s="373" t="str">
        <f t="shared" si="107"/>
        <v/>
      </c>
      <c r="U230" s="373" t="str">
        <f t="shared" si="107"/>
        <v/>
      </c>
      <c r="V230" s="373" t="str">
        <f t="shared" si="107"/>
        <v/>
      </c>
      <c r="W230" s="373" t="str">
        <f t="shared" si="107"/>
        <v/>
      </c>
      <c r="X230" s="373" t="str">
        <f t="shared" si="107"/>
        <v/>
      </c>
      <c r="Y230" s="373" t="str">
        <f t="shared" si="107"/>
        <v/>
      </c>
      <c r="Z230" s="373" t="str">
        <f t="shared" si="107"/>
        <v/>
      </c>
      <c r="AA230" s="373" t="str">
        <f t="shared" si="107"/>
        <v/>
      </c>
      <c r="AB230" s="373" t="str">
        <f t="shared" si="107"/>
        <v/>
      </c>
      <c r="AC230" s="373" t="str">
        <f t="shared" si="107"/>
        <v/>
      </c>
      <c r="AD230" s="373" t="str">
        <f t="shared" si="107"/>
        <v/>
      </c>
      <c r="AE230" s="373" t="str">
        <f t="shared" si="107"/>
        <v/>
      </c>
      <c r="AF230" s="373" t="str">
        <f t="shared" si="107"/>
        <v/>
      </c>
      <c r="AG230" s="373" t="str">
        <f t="shared" si="107"/>
        <v/>
      </c>
      <c r="AH230" s="373" t="str">
        <f t="shared" si="107"/>
        <v/>
      </c>
      <c r="AI230" s="373" t="str">
        <f t="shared" si="107"/>
        <v/>
      </c>
      <c r="AJ230" s="373" t="str">
        <f t="shared" si="107"/>
        <v/>
      </c>
      <c r="AK230" s="373" t="str">
        <f t="shared" si="107"/>
        <v/>
      </c>
      <c r="AL230" s="373" t="str">
        <f t="shared" si="107"/>
        <v/>
      </c>
      <c r="AM230" s="373" t="str">
        <f t="shared" si="107"/>
        <v/>
      </c>
      <c r="AN230" s="373" t="str">
        <f t="shared" si="107"/>
        <v/>
      </c>
      <c r="AO230" s="373" t="str">
        <f t="shared" si="107"/>
        <v/>
      </c>
      <c r="AP230" s="373" t="str">
        <f t="shared" si="107"/>
        <v/>
      </c>
      <c r="AQ230" s="374" t="str">
        <f t="shared" si="107"/>
        <v/>
      </c>
      <c r="AR230" s="86"/>
    </row>
    <row r="231" spans="1:57" hidden="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 hidden="1"/>
    <row r="233" spans="1:57" s="344" customFormat="1" ht="14" hidden="1">
      <c r="A233" s="454" t="s">
        <v>41</v>
      </c>
      <c r="B233" s="454"/>
      <c r="C233" s="455"/>
      <c r="E233" s="375" t="e">
        <f t="shared" ref="E233:AQ233" si="108">IF(S163="",NA(),S163*(-10))</f>
        <v>#N/A</v>
      </c>
      <c r="F233" s="375" t="e">
        <f t="shared" si="108"/>
        <v>#N/A</v>
      </c>
      <c r="G233" s="375" t="e">
        <f t="shared" si="108"/>
        <v>#N/A</v>
      </c>
      <c r="H233" s="375" t="e">
        <f t="shared" si="108"/>
        <v>#N/A</v>
      </c>
      <c r="I233" s="375" t="e">
        <f t="shared" si="108"/>
        <v>#N/A</v>
      </c>
      <c r="J233" s="375" t="e">
        <f t="shared" si="108"/>
        <v>#N/A</v>
      </c>
      <c r="K233" s="375" t="e">
        <f t="shared" si="108"/>
        <v>#N/A</v>
      </c>
      <c r="L233" s="375" t="e">
        <f t="shared" si="108"/>
        <v>#N/A</v>
      </c>
      <c r="M233" s="375" t="e">
        <f t="shared" si="108"/>
        <v>#N/A</v>
      </c>
      <c r="N233" s="375" t="e">
        <f t="shared" si="108"/>
        <v>#N/A</v>
      </c>
      <c r="O233" s="375" t="e">
        <f t="shared" si="108"/>
        <v>#N/A</v>
      </c>
      <c r="P233" s="375" t="e">
        <f t="shared" si="108"/>
        <v>#N/A</v>
      </c>
      <c r="Q233" s="375" t="e">
        <f t="shared" si="108"/>
        <v>#N/A</v>
      </c>
      <c r="R233" s="375" t="e">
        <f t="shared" si="108"/>
        <v>#N/A</v>
      </c>
      <c r="S233" s="375" t="e">
        <f t="shared" si="108"/>
        <v>#N/A</v>
      </c>
      <c r="T233" s="375" t="e">
        <f t="shared" si="108"/>
        <v>#N/A</v>
      </c>
      <c r="U233" s="375" t="e">
        <f t="shared" si="108"/>
        <v>#N/A</v>
      </c>
      <c r="V233" s="375" t="e">
        <f t="shared" si="108"/>
        <v>#N/A</v>
      </c>
      <c r="W233" s="375" t="e">
        <f t="shared" si="108"/>
        <v>#N/A</v>
      </c>
      <c r="X233" s="375" t="e">
        <f t="shared" si="108"/>
        <v>#N/A</v>
      </c>
      <c r="Y233" s="375" t="e">
        <f t="shared" si="108"/>
        <v>#N/A</v>
      </c>
      <c r="Z233" s="375" t="e">
        <f t="shared" si="108"/>
        <v>#N/A</v>
      </c>
      <c r="AA233" s="375" t="e">
        <f t="shared" si="108"/>
        <v>#N/A</v>
      </c>
      <c r="AB233" s="375" t="e">
        <f t="shared" si="108"/>
        <v>#N/A</v>
      </c>
      <c r="AC233" s="375" t="e">
        <f t="shared" si="108"/>
        <v>#N/A</v>
      </c>
      <c r="AD233" s="375" t="e">
        <f t="shared" si="108"/>
        <v>#N/A</v>
      </c>
      <c r="AE233" s="375" t="e">
        <f t="shared" si="108"/>
        <v>#N/A</v>
      </c>
      <c r="AF233" s="375" t="e">
        <f t="shared" si="108"/>
        <v>#N/A</v>
      </c>
      <c r="AG233" s="375" t="e">
        <f t="shared" si="108"/>
        <v>#N/A</v>
      </c>
      <c r="AH233" s="375" t="e">
        <f t="shared" si="108"/>
        <v>#N/A</v>
      </c>
      <c r="AI233" s="375" t="e">
        <f t="shared" si="108"/>
        <v>#N/A</v>
      </c>
      <c r="AJ233" s="375" t="e">
        <f t="shared" si="108"/>
        <v>#N/A</v>
      </c>
      <c r="AK233" s="375" t="e">
        <f t="shared" si="108"/>
        <v>#N/A</v>
      </c>
      <c r="AL233" s="375" t="e">
        <f t="shared" si="108"/>
        <v>#N/A</v>
      </c>
      <c r="AM233" s="375" t="e">
        <f t="shared" si="108"/>
        <v>#N/A</v>
      </c>
      <c r="AN233" s="375" t="e">
        <f t="shared" si="108"/>
        <v>#N/A</v>
      </c>
      <c r="AO233" s="375" t="e">
        <f t="shared" si="108"/>
        <v>#N/A</v>
      </c>
      <c r="AP233" s="375" t="e">
        <f t="shared" si="108"/>
        <v>#N/A</v>
      </c>
      <c r="AQ233" s="375" t="e">
        <f t="shared" si="108"/>
        <v>#N/A</v>
      </c>
    </row>
    <row r="234" spans="1:57" s="344" customFormat="1" ht="14" hidden="1">
      <c r="A234" s="376"/>
      <c r="B234" s="433" t="s">
        <v>32</v>
      </c>
      <c r="C234" s="435"/>
      <c r="E234" s="377" t="e">
        <f t="shared" ref="E234:AQ234" si="109">IF(S163="",NA(),ROUND(1443/(1443+E233),4))</f>
        <v>#N/A</v>
      </c>
      <c r="F234" s="377" t="e">
        <f t="shared" si="109"/>
        <v>#N/A</v>
      </c>
      <c r="G234" s="377" t="e">
        <f t="shared" si="109"/>
        <v>#N/A</v>
      </c>
      <c r="H234" s="377" t="e">
        <f t="shared" si="109"/>
        <v>#N/A</v>
      </c>
      <c r="I234" s="377" t="e">
        <f t="shared" si="109"/>
        <v>#N/A</v>
      </c>
      <c r="J234" s="377" t="e">
        <f t="shared" si="109"/>
        <v>#N/A</v>
      </c>
      <c r="K234" s="377" t="e">
        <f t="shared" si="109"/>
        <v>#N/A</v>
      </c>
      <c r="L234" s="377" t="e">
        <f t="shared" si="109"/>
        <v>#N/A</v>
      </c>
      <c r="M234" s="377" t="e">
        <f t="shared" si="109"/>
        <v>#N/A</v>
      </c>
      <c r="N234" s="377" t="e">
        <f t="shared" si="109"/>
        <v>#N/A</v>
      </c>
      <c r="O234" s="377" t="e">
        <f t="shared" si="109"/>
        <v>#N/A</v>
      </c>
      <c r="P234" s="377" t="e">
        <f t="shared" si="109"/>
        <v>#N/A</v>
      </c>
      <c r="Q234" s="377" t="e">
        <f t="shared" si="109"/>
        <v>#N/A</v>
      </c>
      <c r="R234" s="377" t="e">
        <f t="shared" si="109"/>
        <v>#N/A</v>
      </c>
      <c r="S234" s="377" t="e">
        <f t="shared" si="109"/>
        <v>#N/A</v>
      </c>
      <c r="T234" s="377" t="e">
        <f t="shared" si="109"/>
        <v>#N/A</v>
      </c>
      <c r="U234" s="377" t="e">
        <f t="shared" si="109"/>
        <v>#N/A</v>
      </c>
      <c r="V234" s="377" t="e">
        <f t="shared" si="109"/>
        <v>#N/A</v>
      </c>
      <c r="W234" s="377" t="e">
        <f t="shared" si="109"/>
        <v>#N/A</v>
      </c>
      <c r="X234" s="377" t="e">
        <f t="shared" si="109"/>
        <v>#N/A</v>
      </c>
      <c r="Y234" s="377" t="e">
        <f t="shared" si="109"/>
        <v>#N/A</v>
      </c>
      <c r="Z234" s="377" t="e">
        <f t="shared" si="109"/>
        <v>#N/A</v>
      </c>
      <c r="AA234" s="377" t="e">
        <f t="shared" si="109"/>
        <v>#N/A</v>
      </c>
      <c r="AB234" s="377" t="e">
        <f t="shared" si="109"/>
        <v>#N/A</v>
      </c>
      <c r="AC234" s="377" t="e">
        <f t="shared" si="109"/>
        <v>#N/A</v>
      </c>
      <c r="AD234" s="377" t="e">
        <f t="shared" si="109"/>
        <v>#N/A</v>
      </c>
      <c r="AE234" s="377" t="e">
        <f t="shared" si="109"/>
        <v>#N/A</v>
      </c>
      <c r="AF234" s="377" t="e">
        <f t="shared" si="109"/>
        <v>#N/A</v>
      </c>
      <c r="AG234" s="377" t="e">
        <f t="shared" si="109"/>
        <v>#N/A</v>
      </c>
      <c r="AH234" s="377" t="e">
        <f t="shared" si="109"/>
        <v>#N/A</v>
      </c>
      <c r="AI234" s="377" t="e">
        <f t="shared" si="109"/>
        <v>#N/A</v>
      </c>
      <c r="AJ234" s="377" t="e">
        <f t="shared" si="109"/>
        <v>#N/A</v>
      </c>
      <c r="AK234" s="377" t="e">
        <f t="shared" si="109"/>
        <v>#N/A</v>
      </c>
      <c r="AL234" s="377" t="e">
        <f t="shared" si="109"/>
        <v>#N/A</v>
      </c>
      <c r="AM234" s="377" t="e">
        <f t="shared" si="109"/>
        <v>#N/A</v>
      </c>
      <c r="AN234" s="377" t="e">
        <f t="shared" si="109"/>
        <v>#N/A</v>
      </c>
      <c r="AO234" s="377" t="e">
        <f t="shared" si="109"/>
        <v>#N/A</v>
      </c>
      <c r="AP234" s="377" t="e">
        <f t="shared" si="109"/>
        <v>#N/A</v>
      </c>
      <c r="AQ234" s="377" t="e">
        <f t="shared" si="109"/>
        <v>#N/A</v>
      </c>
    </row>
    <row r="235" spans="1:57" s="344" customFormat="1" ht="14" hidden="1">
      <c r="A235" s="376"/>
      <c r="B235" s="433" t="s">
        <v>33</v>
      </c>
      <c r="C235" s="435"/>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 hidden="1">
      <c r="A236" s="433" t="s">
        <v>3</v>
      </c>
      <c r="B236" s="433"/>
      <c r="C236" s="433"/>
      <c r="E236" s="378" t="e">
        <f t="shared" ref="E236:AQ236" si="110">IFERROR(ROUNDDOWN((E234-E235)*260+0.21,1),NA())</f>
        <v>#N/A</v>
      </c>
      <c r="F236" s="378" t="e">
        <f>IFERROR(ROUNDDOWN((F234-F235)*260+0.21,1),NA())</f>
        <v>#N/A</v>
      </c>
      <c r="G236" s="378" t="e">
        <f t="shared" si="110"/>
        <v>#N/A</v>
      </c>
      <c r="H236" s="378" t="e">
        <f t="shared" si="110"/>
        <v>#N/A</v>
      </c>
      <c r="I236" s="378" t="e">
        <f t="shared" si="110"/>
        <v>#N/A</v>
      </c>
      <c r="J236" s="378" t="e">
        <f t="shared" si="110"/>
        <v>#N/A</v>
      </c>
      <c r="K236" s="378" t="e">
        <f>IFERROR(ROUNDDOWN((K234-K235)*260+0.21,1),NA())</f>
        <v>#N/A</v>
      </c>
      <c r="L236" s="378" t="e">
        <f t="shared" si="110"/>
        <v>#N/A</v>
      </c>
      <c r="M236" s="378" t="e">
        <f t="shared" si="110"/>
        <v>#N/A</v>
      </c>
      <c r="N236" s="378" t="e">
        <f>IFERROR(ROUNDDOWN((N234-N235)*260+0.21,1),NA())</f>
        <v>#N/A</v>
      </c>
      <c r="O236" s="378" t="e">
        <f t="shared" si="110"/>
        <v>#N/A</v>
      </c>
      <c r="P236" s="378" t="e">
        <f t="shared" si="110"/>
        <v>#N/A</v>
      </c>
      <c r="Q236" s="378" t="e">
        <f t="shared" si="110"/>
        <v>#N/A</v>
      </c>
      <c r="R236" s="378" t="e">
        <f t="shared" si="110"/>
        <v>#N/A</v>
      </c>
      <c r="S236" s="378" t="e">
        <f t="shared" si="110"/>
        <v>#N/A</v>
      </c>
      <c r="T236" s="378" t="e">
        <f t="shared" si="110"/>
        <v>#N/A</v>
      </c>
      <c r="U236" s="378" t="e">
        <f t="shared" si="110"/>
        <v>#N/A</v>
      </c>
      <c r="V236" s="378" t="e">
        <f t="shared" si="110"/>
        <v>#N/A</v>
      </c>
      <c r="W236" s="378" t="e">
        <f t="shared" si="110"/>
        <v>#N/A</v>
      </c>
      <c r="X236" s="378" t="e">
        <f t="shared" si="110"/>
        <v>#N/A</v>
      </c>
      <c r="Y236" s="378" t="e">
        <f t="shared" si="110"/>
        <v>#N/A</v>
      </c>
      <c r="Z236" s="378" t="e">
        <f t="shared" si="110"/>
        <v>#N/A</v>
      </c>
      <c r="AA236" s="378" t="e">
        <f t="shared" si="110"/>
        <v>#N/A</v>
      </c>
      <c r="AB236" s="378" t="e">
        <f t="shared" si="110"/>
        <v>#N/A</v>
      </c>
      <c r="AC236" s="378" t="e">
        <f t="shared" si="110"/>
        <v>#N/A</v>
      </c>
      <c r="AD236" s="378" t="e">
        <f t="shared" si="110"/>
        <v>#N/A</v>
      </c>
      <c r="AE236" s="378" t="e">
        <f t="shared" si="110"/>
        <v>#N/A</v>
      </c>
      <c r="AF236" s="378" t="e">
        <f t="shared" si="110"/>
        <v>#N/A</v>
      </c>
      <c r="AG236" s="378" t="e">
        <f t="shared" si="110"/>
        <v>#N/A</v>
      </c>
      <c r="AH236" s="378" t="e">
        <f t="shared" si="110"/>
        <v>#N/A</v>
      </c>
      <c r="AI236" s="378" t="e">
        <f t="shared" si="110"/>
        <v>#N/A</v>
      </c>
      <c r="AJ236" s="378" t="e">
        <f t="shared" si="110"/>
        <v>#N/A</v>
      </c>
      <c r="AK236" s="378" t="e">
        <f t="shared" si="110"/>
        <v>#N/A</v>
      </c>
      <c r="AL236" s="378" t="e">
        <f t="shared" si="110"/>
        <v>#N/A</v>
      </c>
      <c r="AM236" s="378" t="e">
        <f t="shared" si="110"/>
        <v>#N/A</v>
      </c>
      <c r="AN236" s="378" t="e">
        <f t="shared" si="110"/>
        <v>#N/A</v>
      </c>
      <c r="AO236" s="378" t="e">
        <f t="shared" si="110"/>
        <v>#N/A</v>
      </c>
      <c r="AP236" s="378" t="e">
        <f t="shared" si="110"/>
        <v>#N/A</v>
      </c>
      <c r="AQ236" s="378" t="e">
        <f t="shared" si="110"/>
        <v>#N/A</v>
      </c>
    </row>
    <row r="237" spans="1:57" s="344" customFormat="1" ht="14" hidden="1">
      <c r="A237" s="433" t="s">
        <v>383</v>
      </c>
      <c r="B237" s="433"/>
      <c r="C237" s="433"/>
      <c r="E237" s="379" t="e">
        <f t="shared" ref="E237:AQ237" si="111">IF(E222=0,NA(),ROUNDDOWN(E222*1.5848,1))</f>
        <v>#N/A</v>
      </c>
      <c r="F237" s="379" t="e">
        <f t="shared" si="111"/>
        <v>#N/A</v>
      </c>
      <c r="G237" s="379" t="e">
        <f t="shared" si="111"/>
        <v>#N/A</v>
      </c>
      <c r="H237" s="379" t="e">
        <f t="shared" si="111"/>
        <v>#N/A</v>
      </c>
      <c r="I237" s="379" t="e">
        <f t="shared" si="111"/>
        <v>#N/A</v>
      </c>
      <c r="J237" s="379" t="e">
        <f t="shared" si="111"/>
        <v>#N/A</v>
      </c>
      <c r="K237" s="379" t="e">
        <f t="shared" si="111"/>
        <v>#N/A</v>
      </c>
      <c r="L237" s="379" t="e">
        <f t="shared" si="111"/>
        <v>#N/A</v>
      </c>
      <c r="M237" s="379" t="e">
        <f t="shared" si="111"/>
        <v>#N/A</v>
      </c>
      <c r="N237" s="379" t="e">
        <f t="shared" si="111"/>
        <v>#N/A</v>
      </c>
      <c r="O237" s="379" t="e">
        <f t="shared" si="111"/>
        <v>#N/A</v>
      </c>
      <c r="P237" s="379" t="e">
        <f t="shared" si="111"/>
        <v>#N/A</v>
      </c>
      <c r="Q237" s="379" t="e">
        <f t="shared" si="111"/>
        <v>#N/A</v>
      </c>
      <c r="R237" s="379" t="e">
        <f t="shared" si="111"/>
        <v>#N/A</v>
      </c>
      <c r="S237" s="379" t="e">
        <f t="shared" si="111"/>
        <v>#N/A</v>
      </c>
      <c r="T237" s="379" t="e">
        <f t="shared" si="111"/>
        <v>#N/A</v>
      </c>
      <c r="U237" s="379" t="e">
        <f t="shared" si="111"/>
        <v>#N/A</v>
      </c>
      <c r="V237" s="379" t="e">
        <f t="shared" si="111"/>
        <v>#N/A</v>
      </c>
      <c r="W237" s="379" t="e">
        <f t="shared" si="111"/>
        <v>#N/A</v>
      </c>
      <c r="X237" s="379" t="e">
        <f t="shared" si="111"/>
        <v>#N/A</v>
      </c>
      <c r="Y237" s="379" t="e">
        <f t="shared" si="111"/>
        <v>#N/A</v>
      </c>
      <c r="Z237" s="379" t="e">
        <f t="shared" si="111"/>
        <v>#N/A</v>
      </c>
      <c r="AA237" s="379" t="e">
        <f t="shared" si="111"/>
        <v>#N/A</v>
      </c>
      <c r="AB237" s="379" t="e">
        <f t="shared" si="111"/>
        <v>#N/A</v>
      </c>
      <c r="AC237" s="379" t="e">
        <f t="shared" si="111"/>
        <v>#N/A</v>
      </c>
      <c r="AD237" s="379" t="e">
        <f t="shared" si="111"/>
        <v>#N/A</v>
      </c>
      <c r="AE237" s="379" t="e">
        <f t="shared" si="111"/>
        <v>#N/A</v>
      </c>
      <c r="AF237" s="379" t="e">
        <f t="shared" si="111"/>
        <v>#N/A</v>
      </c>
      <c r="AG237" s="379" t="e">
        <f t="shared" si="111"/>
        <v>#N/A</v>
      </c>
      <c r="AH237" s="379" t="e">
        <f t="shared" si="111"/>
        <v>#N/A</v>
      </c>
      <c r="AI237" s="379" t="e">
        <f t="shared" si="111"/>
        <v>#N/A</v>
      </c>
      <c r="AJ237" s="379" t="e">
        <f t="shared" si="111"/>
        <v>#N/A</v>
      </c>
      <c r="AK237" s="379" t="e">
        <f t="shared" si="111"/>
        <v>#N/A</v>
      </c>
      <c r="AL237" s="379" t="e">
        <f t="shared" si="111"/>
        <v>#N/A</v>
      </c>
      <c r="AM237" s="379" t="e">
        <f t="shared" si="111"/>
        <v>#N/A</v>
      </c>
      <c r="AN237" s="379" t="e">
        <f t="shared" si="111"/>
        <v>#N/A</v>
      </c>
      <c r="AO237" s="379" t="e">
        <f t="shared" si="111"/>
        <v>#N/A</v>
      </c>
      <c r="AP237" s="379" t="e">
        <f t="shared" si="111"/>
        <v>#N/A</v>
      </c>
      <c r="AQ237" s="379" t="e">
        <f t="shared" si="111"/>
        <v>#N/A</v>
      </c>
    </row>
    <row r="238" spans="1:57" s="344" customFormat="1" ht="14" hidden="1">
      <c r="A238" s="433" t="s">
        <v>146</v>
      </c>
      <c r="B238" s="433"/>
      <c r="C238" s="433"/>
      <c r="E238" s="379" t="e">
        <f t="shared" ref="E238:AQ238" si="112">IF(E236="",NA(),ROUNDDOWN(E236+E237,1))</f>
        <v>#N/A</v>
      </c>
      <c r="F238" s="379" t="e">
        <f>IF(F236="",NA(),ROUNDDOWN(F236+F237,1))</f>
        <v>#N/A</v>
      </c>
      <c r="G238" s="379" t="e">
        <f t="shared" si="112"/>
        <v>#N/A</v>
      </c>
      <c r="H238" s="379" t="e">
        <f t="shared" si="112"/>
        <v>#N/A</v>
      </c>
      <c r="I238" s="379" t="e">
        <f t="shared" si="112"/>
        <v>#N/A</v>
      </c>
      <c r="J238" s="379" t="e">
        <f t="shared" si="112"/>
        <v>#N/A</v>
      </c>
      <c r="K238" s="379" t="e">
        <f t="shared" si="112"/>
        <v>#N/A</v>
      </c>
      <c r="L238" s="379" t="e">
        <f t="shared" si="112"/>
        <v>#N/A</v>
      </c>
      <c r="M238" s="379" t="e">
        <f t="shared" si="112"/>
        <v>#N/A</v>
      </c>
      <c r="N238" s="379" t="e">
        <f>IF(N236="",NA(),ROUNDDOWN(N236+N237,1))</f>
        <v>#N/A</v>
      </c>
      <c r="O238" s="379" t="e">
        <f t="shared" si="112"/>
        <v>#N/A</v>
      </c>
      <c r="P238" s="379" t="e">
        <f t="shared" si="112"/>
        <v>#N/A</v>
      </c>
      <c r="Q238" s="379" t="e">
        <f t="shared" si="112"/>
        <v>#N/A</v>
      </c>
      <c r="R238" s="379" t="e">
        <f t="shared" si="112"/>
        <v>#N/A</v>
      </c>
      <c r="S238" s="379" t="e">
        <f t="shared" si="112"/>
        <v>#N/A</v>
      </c>
      <c r="T238" s="379" t="e">
        <f t="shared" si="112"/>
        <v>#N/A</v>
      </c>
      <c r="U238" s="379" t="e">
        <f t="shared" si="112"/>
        <v>#N/A</v>
      </c>
      <c r="V238" s="379" t="e">
        <f t="shared" si="112"/>
        <v>#N/A</v>
      </c>
      <c r="W238" s="379" t="e">
        <f t="shared" si="112"/>
        <v>#N/A</v>
      </c>
      <c r="X238" s="379" t="e">
        <f t="shared" si="112"/>
        <v>#N/A</v>
      </c>
      <c r="Y238" s="379" t="e">
        <f t="shared" si="112"/>
        <v>#N/A</v>
      </c>
      <c r="Z238" s="379" t="e">
        <f t="shared" si="112"/>
        <v>#N/A</v>
      </c>
      <c r="AA238" s="379" t="e">
        <f t="shared" si="112"/>
        <v>#N/A</v>
      </c>
      <c r="AB238" s="379" t="e">
        <f t="shared" si="112"/>
        <v>#N/A</v>
      </c>
      <c r="AC238" s="379" t="e">
        <f t="shared" si="112"/>
        <v>#N/A</v>
      </c>
      <c r="AD238" s="379" t="e">
        <f t="shared" si="112"/>
        <v>#N/A</v>
      </c>
      <c r="AE238" s="379" t="e">
        <f t="shared" si="112"/>
        <v>#N/A</v>
      </c>
      <c r="AF238" s="379" t="e">
        <f t="shared" si="112"/>
        <v>#N/A</v>
      </c>
      <c r="AG238" s="379" t="e">
        <f t="shared" si="112"/>
        <v>#N/A</v>
      </c>
      <c r="AH238" s="379" t="e">
        <f t="shared" si="112"/>
        <v>#N/A</v>
      </c>
      <c r="AI238" s="379" t="e">
        <f t="shared" si="112"/>
        <v>#N/A</v>
      </c>
      <c r="AJ238" s="379" t="e">
        <f t="shared" si="112"/>
        <v>#N/A</v>
      </c>
      <c r="AK238" s="379" t="e">
        <f t="shared" si="112"/>
        <v>#N/A</v>
      </c>
      <c r="AL238" s="379" t="e">
        <f t="shared" si="112"/>
        <v>#N/A</v>
      </c>
      <c r="AM238" s="379" t="e">
        <f t="shared" si="112"/>
        <v>#N/A</v>
      </c>
      <c r="AN238" s="379" t="e">
        <f t="shared" si="112"/>
        <v>#N/A</v>
      </c>
      <c r="AO238" s="379" t="e">
        <f t="shared" si="112"/>
        <v>#N/A</v>
      </c>
      <c r="AP238" s="379" t="e">
        <f t="shared" si="112"/>
        <v>#N/A</v>
      </c>
      <c r="AQ238" s="379" t="e">
        <f t="shared" si="112"/>
        <v>#N/A</v>
      </c>
    </row>
    <row r="239" spans="1:57" s="344" customFormat="1" ht="14" hidden="1">
      <c r="A239" s="433" t="s">
        <v>182</v>
      </c>
      <c r="B239" s="433"/>
      <c r="C239" s="433"/>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13">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13"/>
        <v>#DIV/0!</v>
      </c>
      <c r="H239" s="380" t="e">
        <f t="shared" ca="1" si="113"/>
        <v>#DIV/0!</v>
      </c>
      <c r="I239" s="380" t="e">
        <f t="shared" ca="1" si="113"/>
        <v>#DIV/0!</v>
      </c>
      <c r="J239" s="380" t="e">
        <f t="shared" ca="1" si="113"/>
        <v>#DIV/0!</v>
      </c>
      <c r="K239" s="380" t="e">
        <f t="shared" ca="1" si="113"/>
        <v>#DIV/0!</v>
      </c>
      <c r="L239" s="380" t="e">
        <f t="shared" ca="1" si="113"/>
        <v>#DIV/0!</v>
      </c>
      <c r="M239" s="380" t="e">
        <f t="shared" ca="1" si="113"/>
        <v>#DIV/0!</v>
      </c>
      <c r="N239" s="380" t="e">
        <f t="shared" ca="1" si="113"/>
        <v>#DIV/0!</v>
      </c>
      <c r="O239" s="380" t="e">
        <f t="shared" ca="1" si="113"/>
        <v>#DIV/0!</v>
      </c>
      <c r="P239" s="380" t="e">
        <f t="shared" ca="1" si="113"/>
        <v>#DIV/0!</v>
      </c>
      <c r="Q239" s="380" t="e">
        <f t="shared" ca="1" si="113"/>
        <v>#DIV/0!</v>
      </c>
      <c r="R239" s="380" t="e">
        <f t="shared" ca="1" si="113"/>
        <v>#DIV/0!</v>
      </c>
      <c r="S239" s="380" t="e">
        <f t="shared" ca="1" si="113"/>
        <v>#DIV/0!</v>
      </c>
      <c r="T239" s="380" t="e">
        <f t="shared" ca="1" si="113"/>
        <v>#DIV/0!</v>
      </c>
      <c r="U239" s="380" t="e">
        <f t="shared" ca="1" si="113"/>
        <v>#DIV/0!</v>
      </c>
      <c r="V239" s="380" t="e">
        <f t="shared" ca="1" si="113"/>
        <v>#DIV/0!</v>
      </c>
      <c r="W239" s="380" t="e">
        <f t="shared" ca="1" si="113"/>
        <v>#DIV/0!</v>
      </c>
      <c r="X239" s="380" t="e">
        <f t="shared" ca="1" si="113"/>
        <v>#DIV/0!</v>
      </c>
      <c r="Y239" s="380" t="e">
        <f t="shared" ca="1" si="113"/>
        <v>#DIV/0!</v>
      </c>
      <c r="Z239" s="380" t="e">
        <f t="shared" ca="1" si="113"/>
        <v>#DIV/0!</v>
      </c>
      <c r="AA239" s="380" t="e">
        <f t="shared" ca="1" si="113"/>
        <v>#DIV/0!</v>
      </c>
      <c r="AB239" s="380" t="e">
        <f t="shared" ca="1" si="113"/>
        <v>#DIV/0!</v>
      </c>
      <c r="AC239" s="380" t="e">
        <f t="shared" ca="1" si="113"/>
        <v>#DIV/0!</v>
      </c>
      <c r="AD239" s="380" t="e">
        <f t="shared" ca="1" si="113"/>
        <v>#DIV/0!</v>
      </c>
      <c r="AE239" s="380" t="e">
        <f t="shared" ca="1" si="113"/>
        <v>#DIV/0!</v>
      </c>
      <c r="AF239" s="380" t="e">
        <f t="shared" ca="1" si="113"/>
        <v>#DIV/0!</v>
      </c>
      <c r="AG239" s="380" t="e">
        <f t="shared" ca="1" si="113"/>
        <v>#DIV/0!</v>
      </c>
      <c r="AH239" s="380" t="e">
        <f t="shared" ca="1" si="113"/>
        <v>#DIV/0!</v>
      </c>
      <c r="AI239" s="380" t="e">
        <f t="shared" ca="1" si="113"/>
        <v>#DIV/0!</v>
      </c>
      <c r="AJ239" s="380" t="e">
        <f t="shared" ca="1" si="113"/>
        <v>#DIV/0!</v>
      </c>
      <c r="AK239" s="380" t="e">
        <f t="shared" ca="1" si="113"/>
        <v>#DIV/0!</v>
      </c>
      <c r="AL239" s="380" t="e">
        <f t="shared" ca="1" si="113"/>
        <v>#DIV/0!</v>
      </c>
      <c r="AM239" s="380" t="e">
        <f t="shared" ca="1" si="113"/>
        <v>#DIV/0!</v>
      </c>
      <c r="AN239" s="380" t="e">
        <f t="shared" ca="1" si="113"/>
        <v>#DIV/0!</v>
      </c>
      <c r="AO239" s="380" t="e">
        <f t="shared" ca="1" si="113"/>
        <v>#DIV/0!</v>
      </c>
      <c r="AP239" s="380" t="e">
        <f t="shared" ca="1" si="113"/>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 hidden="1">
      <c r="A240" s="434" t="s">
        <v>384</v>
      </c>
      <c r="B240" s="433"/>
      <c r="C240" s="435"/>
      <c r="E240" s="381" t="e">
        <f ca="1">IF(E239=0,NA(),ROUND(E239*1.5848,1))</f>
        <v>#DIV/0!</v>
      </c>
      <c r="F240" s="381" t="e">
        <f ca="1">IF(F239=0,NA(),ROUND(F239*1.5848,1))</f>
        <v>#DIV/0!</v>
      </c>
      <c r="G240" s="381" t="e">
        <f t="shared" ref="G240:AQ240" ca="1" si="114">IF(G239=0,NA(),ROUND(G239*1.5848,1))</f>
        <v>#DIV/0!</v>
      </c>
      <c r="H240" s="381" t="e">
        <f t="shared" ca="1" si="114"/>
        <v>#DIV/0!</v>
      </c>
      <c r="I240" s="381" t="e">
        <f t="shared" ca="1" si="114"/>
        <v>#DIV/0!</v>
      </c>
      <c r="J240" s="381" t="e">
        <f t="shared" ca="1" si="114"/>
        <v>#DIV/0!</v>
      </c>
      <c r="K240" s="381" t="e">
        <f t="shared" ca="1" si="114"/>
        <v>#DIV/0!</v>
      </c>
      <c r="L240" s="381" t="e">
        <f t="shared" ca="1" si="114"/>
        <v>#DIV/0!</v>
      </c>
      <c r="M240" s="381" t="e">
        <f t="shared" ca="1" si="114"/>
        <v>#DIV/0!</v>
      </c>
      <c r="N240" s="381" t="e">
        <f t="shared" ca="1" si="114"/>
        <v>#DIV/0!</v>
      </c>
      <c r="O240" s="381" t="e">
        <f t="shared" ca="1" si="114"/>
        <v>#DIV/0!</v>
      </c>
      <c r="P240" s="381" t="e">
        <f t="shared" ca="1" si="114"/>
        <v>#DIV/0!</v>
      </c>
      <c r="Q240" s="381" t="e">
        <f t="shared" ca="1" si="114"/>
        <v>#DIV/0!</v>
      </c>
      <c r="R240" s="381" t="e">
        <f t="shared" ca="1" si="114"/>
        <v>#DIV/0!</v>
      </c>
      <c r="S240" s="381" t="e">
        <f t="shared" ca="1" si="114"/>
        <v>#DIV/0!</v>
      </c>
      <c r="T240" s="381" t="e">
        <f t="shared" ca="1" si="114"/>
        <v>#DIV/0!</v>
      </c>
      <c r="U240" s="381" t="e">
        <f t="shared" ca="1" si="114"/>
        <v>#DIV/0!</v>
      </c>
      <c r="V240" s="381" t="e">
        <f t="shared" ca="1" si="114"/>
        <v>#DIV/0!</v>
      </c>
      <c r="W240" s="381" t="e">
        <f t="shared" ca="1" si="114"/>
        <v>#DIV/0!</v>
      </c>
      <c r="X240" s="381" t="e">
        <f t="shared" ca="1" si="114"/>
        <v>#DIV/0!</v>
      </c>
      <c r="Y240" s="381" t="e">
        <f t="shared" ca="1" si="114"/>
        <v>#DIV/0!</v>
      </c>
      <c r="Z240" s="381" t="e">
        <f t="shared" ca="1" si="114"/>
        <v>#DIV/0!</v>
      </c>
      <c r="AA240" s="381" t="e">
        <f t="shared" ca="1" si="114"/>
        <v>#DIV/0!</v>
      </c>
      <c r="AB240" s="381" t="e">
        <f t="shared" ca="1" si="114"/>
        <v>#DIV/0!</v>
      </c>
      <c r="AC240" s="381" t="e">
        <f t="shared" ca="1" si="114"/>
        <v>#DIV/0!</v>
      </c>
      <c r="AD240" s="381" t="e">
        <f t="shared" ca="1" si="114"/>
        <v>#DIV/0!</v>
      </c>
      <c r="AE240" s="381" t="e">
        <f t="shared" ca="1" si="114"/>
        <v>#DIV/0!</v>
      </c>
      <c r="AF240" s="381" t="e">
        <f t="shared" ca="1" si="114"/>
        <v>#DIV/0!</v>
      </c>
      <c r="AG240" s="381" t="e">
        <f t="shared" ca="1" si="114"/>
        <v>#DIV/0!</v>
      </c>
      <c r="AH240" s="381" t="e">
        <f t="shared" ca="1" si="114"/>
        <v>#DIV/0!</v>
      </c>
      <c r="AI240" s="381" t="e">
        <f t="shared" ca="1" si="114"/>
        <v>#DIV/0!</v>
      </c>
      <c r="AJ240" s="381" t="e">
        <f t="shared" ca="1" si="114"/>
        <v>#DIV/0!</v>
      </c>
      <c r="AK240" s="381" t="e">
        <f t="shared" ca="1" si="114"/>
        <v>#DIV/0!</v>
      </c>
      <c r="AL240" s="381" t="e">
        <f t="shared" ca="1" si="114"/>
        <v>#DIV/0!</v>
      </c>
      <c r="AM240" s="381" t="e">
        <f t="shared" ca="1" si="114"/>
        <v>#DIV/0!</v>
      </c>
      <c r="AN240" s="381" t="e">
        <f t="shared" ca="1" si="114"/>
        <v>#DIV/0!</v>
      </c>
      <c r="AO240" s="381" t="e">
        <f t="shared" ca="1" si="114"/>
        <v>#DIV/0!</v>
      </c>
      <c r="AP240" s="381" t="e">
        <f t="shared" ca="1" si="114"/>
        <v>#DIV/0!</v>
      </c>
      <c r="AQ240" s="381" t="e">
        <f t="shared" ca="1" si="114"/>
        <v>#DIV/0!</v>
      </c>
    </row>
    <row r="241" spans="1:60" s="344" customFormat="1" ht="14" hidden="1">
      <c r="A241" s="434" t="s">
        <v>385</v>
      </c>
      <c r="B241" s="433"/>
      <c r="C241" s="435"/>
      <c r="E241" s="381" t="e">
        <f>IF(E242="",NA(),ROUND(E242-E240,1))</f>
        <v>#N/A</v>
      </c>
      <c r="F241" s="381" t="e">
        <f>IF(F242="",NA(),ROUND(F242-F240,1))</f>
        <v>#N/A</v>
      </c>
      <c r="G241" s="381" t="e">
        <f t="shared" ref="G241:AQ241" si="115">IF(G242="",NA(),ROUND(G242-G240,1))</f>
        <v>#N/A</v>
      </c>
      <c r="H241" s="381" t="e">
        <f t="shared" si="115"/>
        <v>#N/A</v>
      </c>
      <c r="I241" s="381" t="e">
        <f t="shared" si="115"/>
        <v>#N/A</v>
      </c>
      <c r="J241" s="381" t="e">
        <f t="shared" si="115"/>
        <v>#N/A</v>
      </c>
      <c r="K241" s="381" t="e">
        <f t="shared" si="115"/>
        <v>#N/A</v>
      </c>
      <c r="L241" s="381" t="e">
        <f t="shared" si="115"/>
        <v>#N/A</v>
      </c>
      <c r="M241" s="381" t="e">
        <f t="shared" si="115"/>
        <v>#N/A</v>
      </c>
      <c r="N241" s="381" t="e">
        <f t="shared" si="115"/>
        <v>#N/A</v>
      </c>
      <c r="O241" s="381" t="e">
        <f t="shared" si="115"/>
        <v>#N/A</v>
      </c>
      <c r="P241" s="381" t="e">
        <f t="shared" si="115"/>
        <v>#N/A</v>
      </c>
      <c r="Q241" s="381" t="e">
        <f t="shared" si="115"/>
        <v>#N/A</v>
      </c>
      <c r="R241" s="381" t="e">
        <f t="shared" si="115"/>
        <v>#N/A</v>
      </c>
      <c r="S241" s="381" t="e">
        <f t="shared" si="115"/>
        <v>#N/A</v>
      </c>
      <c r="T241" s="381" t="e">
        <f t="shared" si="115"/>
        <v>#N/A</v>
      </c>
      <c r="U241" s="381" t="e">
        <f t="shared" si="115"/>
        <v>#N/A</v>
      </c>
      <c r="V241" s="381" t="e">
        <f t="shared" si="115"/>
        <v>#N/A</v>
      </c>
      <c r="W241" s="381" t="e">
        <f t="shared" si="115"/>
        <v>#N/A</v>
      </c>
      <c r="X241" s="381" t="e">
        <f t="shared" si="115"/>
        <v>#N/A</v>
      </c>
      <c r="Y241" s="381" t="e">
        <f t="shared" si="115"/>
        <v>#N/A</v>
      </c>
      <c r="Z241" s="381" t="e">
        <f t="shared" si="115"/>
        <v>#N/A</v>
      </c>
      <c r="AA241" s="381" t="e">
        <f t="shared" si="115"/>
        <v>#N/A</v>
      </c>
      <c r="AB241" s="381" t="e">
        <f t="shared" si="115"/>
        <v>#N/A</v>
      </c>
      <c r="AC241" s="381" t="e">
        <f t="shared" si="115"/>
        <v>#N/A</v>
      </c>
      <c r="AD241" s="381" t="e">
        <f t="shared" si="115"/>
        <v>#N/A</v>
      </c>
      <c r="AE241" s="381" t="e">
        <f t="shared" si="115"/>
        <v>#N/A</v>
      </c>
      <c r="AF241" s="381" t="e">
        <f t="shared" si="115"/>
        <v>#N/A</v>
      </c>
      <c r="AG241" s="381" t="e">
        <f t="shared" si="115"/>
        <v>#N/A</v>
      </c>
      <c r="AH241" s="381" t="e">
        <f t="shared" si="115"/>
        <v>#N/A</v>
      </c>
      <c r="AI241" s="381" t="e">
        <f t="shared" si="115"/>
        <v>#N/A</v>
      </c>
      <c r="AJ241" s="381" t="e">
        <f t="shared" si="115"/>
        <v>#N/A</v>
      </c>
      <c r="AK241" s="381" t="e">
        <f t="shared" si="115"/>
        <v>#N/A</v>
      </c>
      <c r="AL241" s="381" t="e">
        <f t="shared" si="115"/>
        <v>#N/A</v>
      </c>
      <c r="AM241" s="381" t="e">
        <f t="shared" si="115"/>
        <v>#N/A</v>
      </c>
      <c r="AN241" s="381" t="e">
        <f t="shared" si="115"/>
        <v>#N/A</v>
      </c>
      <c r="AO241" s="381" t="e">
        <f t="shared" si="115"/>
        <v>#N/A</v>
      </c>
      <c r="AP241" s="381" t="e">
        <f t="shared" si="115"/>
        <v>#N/A</v>
      </c>
      <c r="AQ241" s="381" t="e">
        <f t="shared" si="115"/>
        <v>#N/A</v>
      </c>
    </row>
    <row r="242" spans="1:60" s="344" customFormat="1" ht="14" hidden="1">
      <c r="A242" s="434" t="s">
        <v>386</v>
      </c>
      <c r="B242" s="433"/>
      <c r="C242" s="435"/>
      <c r="E242" s="380" t="e">
        <f t="shared" ref="E242:AQ242" si="116">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16"/>
        <v>#N/A</v>
      </c>
      <c r="G242" s="380" t="e">
        <f t="shared" si="116"/>
        <v>#N/A</v>
      </c>
      <c r="H242" s="380" t="e">
        <f t="shared" si="116"/>
        <v>#N/A</v>
      </c>
      <c r="I242" s="380" t="e">
        <f t="shared" si="116"/>
        <v>#N/A</v>
      </c>
      <c r="J242" s="380" t="e">
        <f t="shared" si="116"/>
        <v>#N/A</v>
      </c>
      <c r="K242" s="380" t="e">
        <f t="shared" si="116"/>
        <v>#N/A</v>
      </c>
      <c r="L242" s="380" t="e">
        <f t="shared" si="116"/>
        <v>#N/A</v>
      </c>
      <c r="M242" s="380" t="e">
        <f t="shared" si="116"/>
        <v>#N/A</v>
      </c>
      <c r="N242" s="380" t="e">
        <f t="shared" si="116"/>
        <v>#N/A</v>
      </c>
      <c r="O242" s="380" t="e">
        <f t="shared" si="116"/>
        <v>#N/A</v>
      </c>
      <c r="P242" s="380" t="e">
        <f t="shared" si="116"/>
        <v>#N/A</v>
      </c>
      <c r="Q242" s="380" t="e">
        <f t="shared" si="116"/>
        <v>#N/A</v>
      </c>
      <c r="R242" s="380" t="e">
        <f t="shared" si="116"/>
        <v>#N/A</v>
      </c>
      <c r="S242" s="380" t="e">
        <f t="shared" si="116"/>
        <v>#N/A</v>
      </c>
      <c r="T242" s="380" t="e">
        <f t="shared" si="116"/>
        <v>#N/A</v>
      </c>
      <c r="U242" s="380" t="e">
        <f t="shared" si="116"/>
        <v>#N/A</v>
      </c>
      <c r="V242" s="380" t="e">
        <f t="shared" si="116"/>
        <v>#N/A</v>
      </c>
      <c r="W242" s="380" t="e">
        <f t="shared" si="116"/>
        <v>#N/A</v>
      </c>
      <c r="X242" s="380" t="e">
        <f t="shared" si="116"/>
        <v>#N/A</v>
      </c>
      <c r="Y242" s="380" t="e">
        <f t="shared" si="116"/>
        <v>#N/A</v>
      </c>
      <c r="Z242" s="380" t="e">
        <f t="shared" si="116"/>
        <v>#N/A</v>
      </c>
      <c r="AA242" s="380" t="e">
        <f t="shared" si="116"/>
        <v>#N/A</v>
      </c>
      <c r="AB242" s="380" t="e">
        <f t="shared" si="116"/>
        <v>#N/A</v>
      </c>
      <c r="AC242" s="380" t="e">
        <f t="shared" si="116"/>
        <v>#N/A</v>
      </c>
      <c r="AD242" s="380" t="e">
        <f t="shared" si="116"/>
        <v>#N/A</v>
      </c>
      <c r="AE242" s="380" t="e">
        <f t="shared" si="116"/>
        <v>#N/A</v>
      </c>
      <c r="AF242" s="380" t="e">
        <f t="shared" si="116"/>
        <v>#N/A</v>
      </c>
      <c r="AG242" s="380" t="e">
        <f t="shared" si="116"/>
        <v>#N/A</v>
      </c>
      <c r="AH242" s="380" t="e">
        <f t="shared" si="116"/>
        <v>#N/A</v>
      </c>
      <c r="AI242" s="380" t="e">
        <f t="shared" si="116"/>
        <v>#N/A</v>
      </c>
      <c r="AJ242" s="380" t="e">
        <f t="shared" si="116"/>
        <v>#N/A</v>
      </c>
      <c r="AK242" s="380" t="e">
        <f t="shared" si="116"/>
        <v>#N/A</v>
      </c>
      <c r="AL242" s="380" t="e">
        <f t="shared" si="116"/>
        <v>#N/A</v>
      </c>
      <c r="AM242" s="380" t="e">
        <f t="shared" si="116"/>
        <v>#N/A</v>
      </c>
      <c r="AN242" s="380" t="e">
        <f t="shared" si="116"/>
        <v>#N/A</v>
      </c>
      <c r="AO242" s="380" t="e">
        <f t="shared" si="116"/>
        <v>#N/A</v>
      </c>
      <c r="AP242" s="380" t="e">
        <f t="shared" si="116"/>
        <v>#N/A</v>
      </c>
      <c r="AQ242" s="380" t="e">
        <f t="shared" si="116"/>
        <v>#N/A</v>
      </c>
    </row>
    <row r="243" spans="1:60" s="344" customFormat="1" ht="14.5" hidden="1" thickBot="1">
      <c r="A243" s="436" t="s">
        <v>387</v>
      </c>
      <c r="B243" s="437"/>
      <c r="C243" s="437"/>
      <c r="E243" s="382" t="e">
        <f>IF(E242="",NA(),ROUND(E240/E242*100,1))</f>
        <v>#N/A</v>
      </c>
      <c r="F243" s="382" t="e">
        <f>IF(F242="",NA(),ROUND(F240/F242*100,1))</f>
        <v>#N/A</v>
      </c>
      <c r="G243" s="382" t="e">
        <f t="shared" ref="G243:AQ243" si="117">IF(G242="",NA(),ROUND(G240/G242*100,1))</f>
        <v>#N/A</v>
      </c>
      <c r="H243" s="382" t="e">
        <f t="shared" si="117"/>
        <v>#N/A</v>
      </c>
      <c r="I243" s="382" t="e">
        <f t="shared" si="117"/>
        <v>#N/A</v>
      </c>
      <c r="J243" s="382" t="e">
        <f t="shared" si="117"/>
        <v>#N/A</v>
      </c>
      <c r="K243" s="382" t="e">
        <f t="shared" si="117"/>
        <v>#N/A</v>
      </c>
      <c r="L243" s="382" t="e">
        <f t="shared" si="117"/>
        <v>#N/A</v>
      </c>
      <c r="M243" s="382" t="e">
        <f t="shared" si="117"/>
        <v>#N/A</v>
      </c>
      <c r="N243" s="382" t="e">
        <f t="shared" si="117"/>
        <v>#N/A</v>
      </c>
      <c r="O243" s="382" t="e">
        <f t="shared" si="117"/>
        <v>#N/A</v>
      </c>
      <c r="P243" s="382" t="e">
        <f t="shared" si="117"/>
        <v>#N/A</v>
      </c>
      <c r="Q243" s="382" t="e">
        <f t="shared" si="117"/>
        <v>#N/A</v>
      </c>
      <c r="R243" s="382" t="e">
        <f t="shared" si="117"/>
        <v>#N/A</v>
      </c>
      <c r="S243" s="382" t="e">
        <f t="shared" si="117"/>
        <v>#N/A</v>
      </c>
      <c r="T243" s="382" t="e">
        <f t="shared" si="117"/>
        <v>#N/A</v>
      </c>
      <c r="U243" s="382" t="e">
        <f t="shared" si="117"/>
        <v>#N/A</v>
      </c>
      <c r="V243" s="382" t="e">
        <f t="shared" si="117"/>
        <v>#N/A</v>
      </c>
      <c r="W243" s="382" t="e">
        <f t="shared" si="117"/>
        <v>#N/A</v>
      </c>
      <c r="X243" s="382" t="e">
        <f t="shared" si="117"/>
        <v>#N/A</v>
      </c>
      <c r="Y243" s="382" t="e">
        <f t="shared" si="117"/>
        <v>#N/A</v>
      </c>
      <c r="Z243" s="382" t="e">
        <f t="shared" si="117"/>
        <v>#N/A</v>
      </c>
      <c r="AA243" s="382" t="e">
        <f t="shared" si="117"/>
        <v>#N/A</v>
      </c>
      <c r="AB243" s="382" t="e">
        <f t="shared" si="117"/>
        <v>#N/A</v>
      </c>
      <c r="AC243" s="382" t="e">
        <f t="shared" si="117"/>
        <v>#N/A</v>
      </c>
      <c r="AD243" s="382" t="e">
        <f t="shared" si="117"/>
        <v>#N/A</v>
      </c>
      <c r="AE243" s="382" t="e">
        <f t="shared" si="117"/>
        <v>#N/A</v>
      </c>
      <c r="AF243" s="382" t="e">
        <f t="shared" si="117"/>
        <v>#N/A</v>
      </c>
      <c r="AG243" s="382" t="e">
        <f t="shared" si="117"/>
        <v>#N/A</v>
      </c>
      <c r="AH243" s="382" t="e">
        <f t="shared" si="117"/>
        <v>#N/A</v>
      </c>
      <c r="AI243" s="382" t="e">
        <f t="shared" si="117"/>
        <v>#N/A</v>
      </c>
      <c r="AJ243" s="382" t="e">
        <f t="shared" si="117"/>
        <v>#N/A</v>
      </c>
      <c r="AK243" s="382" t="e">
        <f t="shared" si="117"/>
        <v>#N/A</v>
      </c>
      <c r="AL243" s="382" t="e">
        <f t="shared" si="117"/>
        <v>#N/A</v>
      </c>
      <c r="AM243" s="382" t="e">
        <f t="shared" si="117"/>
        <v>#N/A</v>
      </c>
      <c r="AN243" s="382" t="e">
        <f t="shared" si="117"/>
        <v>#N/A</v>
      </c>
      <c r="AO243" s="382" t="e">
        <f t="shared" si="117"/>
        <v>#N/A</v>
      </c>
      <c r="AP243" s="382" t="e">
        <f t="shared" si="117"/>
        <v>#N/A</v>
      </c>
      <c r="AQ243" s="382" t="e">
        <f t="shared" si="117"/>
        <v>#N/A</v>
      </c>
      <c r="AR243" s="382"/>
    </row>
    <row r="248" spans="1:60" ht="22.25" customHeight="1" thickBot="1">
      <c r="C248" s="282" t="s">
        <v>391</v>
      </c>
    </row>
    <row r="249" spans="1:60" ht="18" customHeight="1">
      <c r="B249" s="698" t="s">
        <v>91</v>
      </c>
      <c r="C249" s="687" t="s">
        <v>71</v>
      </c>
      <c r="D249" s="687"/>
      <c r="E249" s="688" t="s">
        <v>262</v>
      </c>
      <c r="F249" s="689"/>
      <c r="G249" s="688" t="s">
        <v>93</v>
      </c>
      <c r="H249" s="690"/>
      <c r="I249" s="690" t="s">
        <v>75</v>
      </c>
      <c r="J249" s="690"/>
      <c r="K249" s="690"/>
      <c r="L249" s="690"/>
      <c r="M249" s="690" t="s">
        <v>76</v>
      </c>
      <c r="N249" s="690"/>
      <c r="O249" s="690"/>
      <c r="P249" s="690"/>
      <c r="Q249" s="690"/>
      <c r="R249" s="690"/>
      <c r="S249" s="690"/>
      <c r="T249" s="690"/>
      <c r="U249" s="690"/>
      <c r="V249" s="690"/>
      <c r="W249" s="690"/>
      <c r="X249" s="544" t="s">
        <v>77</v>
      </c>
      <c r="Y249" s="546"/>
      <c r="Z249" s="546"/>
      <c r="AA249" s="546"/>
      <c r="AB249" s="546"/>
      <c r="AC249" s="546"/>
      <c r="AD249" s="546"/>
      <c r="AE249" s="546"/>
      <c r="AF249" s="546"/>
      <c r="AG249" s="546"/>
      <c r="AH249" s="546"/>
      <c r="AI249" s="546"/>
      <c r="AJ249" s="546"/>
      <c r="AK249" s="546"/>
      <c r="AL249" s="546"/>
      <c r="AM249" s="546"/>
      <c r="AN249" s="546"/>
      <c r="AO249" s="546"/>
      <c r="AP249" s="546"/>
      <c r="AQ249" s="546"/>
      <c r="AR249" s="546"/>
      <c r="AS249" s="546"/>
      <c r="AT249" s="528"/>
    </row>
    <row r="250" spans="1:60" ht="18" customHeight="1">
      <c r="B250" s="699"/>
      <c r="C250" s="665"/>
      <c r="D250" s="665"/>
      <c r="E250" s="620"/>
      <c r="F250" s="620"/>
      <c r="G250" s="542"/>
      <c r="H250" s="542"/>
      <c r="I250" s="542" t="s">
        <v>257</v>
      </c>
      <c r="J250" s="542"/>
      <c r="K250" s="542" t="s">
        <v>78</v>
      </c>
      <c r="L250" s="542"/>
      <c r="M250" s="542" t="s">
        <v>78</v>
      </c>
      <c r="N250" s="542"/>
      <c r="O250" s="685" t="s">
        <v>261</v>
      </c>
      <c r="P250" s="620"/>
      <c r="Q250" s="620"/>
      <c r="R250" s="619" t="s">
        <v>253</v>
      </c>
      <c r="S250" s="619"/>
      <c r="T250" s="619"/>
      <c r="U250" s="619" t="s">
        <v>258</v>
      </c>
      <c r="V250" s="619"/>
      <c r="W250" s="619"/>
      <c r="X250" s="542" t="s">
        <v>78</v>
      </c>
      <c r="Y250" s="542"/>
      <c r="Z250" s="685" t="s">
        <v>90</v>
      </c>
      <c r="AA250" s="620"/>
      <c r="AB250" s="620"/>
      <c r="AC250" s="619" t="s">
        <v>154</v>
      </c>
      <c r="AD250" s="619"/>
      <c r="AE250" s="619"/>
      <c r="AF250" s="619" t="s">
        <v>259</v>
      </c>
      <c r="AG250" s="619"/>
      <c r="AH250" s="619"/>
      <c r="AI250" s="965" t="s">
        <v>71</v>
      </c>
      <c r="AJ250" s="966"/>
      <c r="AK250" s="967"/>
      <c r="AL250" s="685" t="s">
        <v>94</v>
      </c>
      <c r="AM250" s="620"/>
      <c r="AN250" s="620"/>
      <c r="AO250" s="619" t="s">
        <v>155</v>
      </c>
      <c r="AP250" s="619"/>
      <c r="AQ250" s="619"/>
      <c r="AR250" s="619" t="s">
        <v>260</v>
      </c>
      <c r="AS250" s="619"/>
      <c r="AT250" s="686"/>
    </row>
    <row r="251" spans="1:60" ht="18" customHeight="1">
      <c r="B251" s="699"/>
      <c r="C251" s="665"/>
      <c r="D251" s="665"/>
      <c r="E251" s="620"/>
      <c r="F251" s="620"/>
      <c r="G251" s="542"/>
      <c r="H251" s="542"/>
      <c r="I251" s="542"/>
      <c r="J251" s="542"/>
      <c r="K251" s="542"/>
      <c r="L251" s="542"/>
      <c r="M251" s="542"/>
      <c r="N251" s="542"/>
      <c r="O251" s="620"/>
      <c r="P251" s="620"/>
      <c r="Q251" s="620"/>
      <c r="R251" s="619"/>
      <c r="S251" s="619"/>
      <c r="T251" s="619"/>
      <c r="U251" s="619"/>
      <c r="V251" s="619"/>
      <c r="W251" s="619"/>
      <c r="X251" s="542"/>
      <c r="Y251" s="542"/>
      <c r="Z251" s="620"/>
      <c r="AA251" s="620"/>
      <c r="AB251" s="620"/>
      <c r="AC251" s="619"/>
      <c r="AD251" s="619"/>
      <c r="AE251" s="619"/>
      <c r="AF251" s="619"/>
      <c r="AG251" s="619"/>
      <c r="AH251" s="619"/>
      <c r="AI251" s="968"/>
      <c r="AJ251" s="969"/>
      <c r="AK251" s="970"/>
      <c r="AL251" s="620"/>
      <c r="AM251" s="620"/>
      <c r="AN251" s="620"/>
      <c r="AO251" s="619"/>
      <c r="AP251" s="619"/>
      <c r="AQ251" s="619"/>
      <c r="AR251" s="619"/>
      <c r="AS251" s="619"/>
      <c r="AT251" s="686"/>
    </row>
    <row r="252" spans="1:60" ht="18" customHeight="1">
      <c r="B252" s="699"/>
      <c r="C252" s="971"/>
      <c r="D252" s="971"/>
      <c r="E252" s="541"/>
      <c r="F252" s="541"/>
      <c r="G252" s="972"/>
      <c r="H252" s="972"/>
      <c r="I252" s="541"/>
      <c r="J252" s="541"/>
      <c r="K252" s="541"/>
      <c r="L252" s="541"/>
      <c r="M252" s="541"/>
      <c r="N252" s="541"/>
      <c r="O252" s="541"/>
      <c r="P252" s="541"/>
      <c r="Q252" s="541"/>
      <c r="R252" s="560" t="str">
        <f>IF($E252="","",IF($O252="","",ROUND(($O252-$E252)/$E252*100,1)))</f>
        <v/>
      </c>
      <c r="S252" s="560"/>
      <c r="T252" s="560"/>
      <c r="U252" s="973" t="str">
        <f>IF(G252="","",IF(R252="","",ROUND(100*(R252+G252)/(100+R252),1)))</f>
        <v/>
      </c>
      <c r="V252" s="974"/>
      <c r="W252" s="975"/>
      <c r="X252" s="541"/>
      <c r="Y252" s="541"/>
      <c r="Z252" s="541"/>
      <c r="AA252" s="541"/>
      <c r="AB252" s="541"/>
      <c r="AC252" s="560" t="str">
        <f>IF($E252="","",IF($Z252="","",ROUND(($Z252-$E252)/$E252*100,1)))</f>
        <v/>
      </c>
      <c r="AD252" s="560"/>
      <c r="AE252" s="560"/>
      <c r="AF252" s="560" t="str">
        <f>IF(G252="","",IF(AC252="","",ROUND(100*(AC252+G252)/(100+AC252),1)))</f>
        <v/>
      </c>
      <c r="AG252" s="560"/>
      <c r="AH252" s="560"/>
      <c r="AI252" s="916" t="s">
        <v>338</v>
      </c>
      <c r="AJ252" s="976"/>
      <c r="AK252" s="977"/>
      <c r="AL252" s="541"/>
      <c r="AM252" s="541"/>
      <c r="AN252" s="541"/>
      <c r="AO252" s="560" t="str">
        <f>IF($BH252=0,"",IF($AL252="","",ROUND(($AL252-$BH252)/$BH252*100,1)))</f>
        <v/>
      </c>
      <c r="AP252" s="560"/>
      <c r="AQ252" s="560"/>
      <c r="AR252" s="560" t="str">
        <f>IF(G252="","",IF(AO252="","",ROUND(100*(AO252+VLOOKUP(AI252,C$252:H$351,5,FALSE))/(100+AO252),1)))</f>
        <v/>
      </c>
      <c r="AS252" s="560"/>
      <c r="AT252" s="561"/>
      <c r="AU252" s="155"/>
      <c r="AV252" s="179"/>
      <c r="BG252" s="155" t="s">
        <v>338</v>
      </c>
      <c r="BH252" s="179">
        <f>SUMIF(C$252:D$351,AI252,E$252:F$351)</f>
        <v>0</v>
      </c>
    </row>
    <row r="253" spans="1:60" ht="18" customHeight="1">
      <c r="B253" s="699"/>
      <c r="C253" s="971"/>
      <c r="D253" s="971"/>
      <c r="E253" s="701"/>
      <c r="F253" s="703"/>
      <c r="G253" s="978"/>
      <c r="H253" s="979"/>
      <c r="I253" s="701"/>
      <c r="J253" s="703"/>
      <c r="K253" s="701"/>
      <c r="L253" s="703"/>
      <c r="M253" s="701"/>
      <c r="N253" s="703"/>
      <c r="O253" s="701"/>
      <c r="P253" s="702"/>
      <c r="Q253" s="703"/>
      <c r="R253" s="560" t="str">
        <f t="shared" ref="R253:R316" si="118">IF($E253="","",IF($O253="","",ROUND(($O253-$E253)/$E253*100,1)))</f>
        <v/>
      </c>
      <c r="S253" s="560"/>
      <c r="T253" s="560"/>
      <c r="U253" s="973" t="str">
        <f t="shared" ref="U253:U316" si="119">IF(G253="","",IF(R253="","",ROUND(100*(R253+G253)/(100+R253),1)))</f>
        <v/>
      </c>
      <c r="V253" s="974"/>
      <c r="W253" s="975"/>
      <c r="X253" s="541"/>
      <c r="Y253" s="541"/>
      <c r="Z253" s="701"/>
      <c r="AA253" s="702"/>
      <c r="AB253" s="703"/>
      <c r="AC253" s="560" t="str">
        <f t="shared" ref="AC253:AC316" si="120">IF($E253="","",IF($Z253="","",ROUND(($Z253-$E253)/$E253*100,1)))</f>
        <v/>
      </c>
      <c r="AD253" s="560"/>
      <c r="AE253" s="560"/>
      <c r="AF253" s="560" t="str">
        <f t="shared" ref="AF253:AF359" si="121">IF(G253="","",IF(AC253="","",ROUND(100*(AC253+G253)/(100+AC253),1)))</f>
        <v/>
      </c>
      <c r="AG253" s="560"/>
      <c r="AH253" s="560"/>
      <c r="AI253" s="916" t="s">
        <v>252</v>
      </c>
      <c r="AJ253" s="976"/>
      <c r="AK253" s="977"/>
      <c r="AL253" s="701"/>
      <c r="AM253" s="702"/>
      <c r="AN253" s="703"/>
      <c r="AO253" s="560" t="str">
        <f t="shared" ref="AO253:AO258" si="122">IF($BH253=0,"",IF($AL253="","",ROUND(($AL253-$BH253)/$BH253*100,1)))</f>
        <v/>
      </c>
      <c r="AP253" s="560"/>
      <c r="AQ253" s="560"/>
      <c r="AR253" s="560" t="str">
        <f t="shared" ref="AR253:AR259" si="123">IF(G253="","",IF(AO253="","",ROUND(100*(AO253+VLOOKUP(AI253,C$252:H$351,5,FALSE))/(100+AO253),1)))</f>
        <v/>
      </c>
      <c r="AS253" s="560"/>
      <c r="AT253" s="561"/>
      <c r="AU253" s="155"/>
      <c r="AV253" s="179"/>
      <c r="BG253" s="155" t="s">
        <v>252</v>
      </c>
      <c r="BH253" s="179">
        <f t="shared" ref="BH253:BH258" si="124">SUMIF(C$252:D$351,AI253,E$252:F$351)</f>
        <v>0</v>
      </c>
    </row>
    <row r="254" spans="1:60" ht="18" customHeight="1">
      <c r="B254" s="699"/>
      <c r="C254" s="971"/>
      <c r="D254" s="971"/>
      <c r="E254" s="701"/>
      <c r="F254" s="703"/>
      <c r="G254" s="978"/>
      <c r="H254" s="979"/>
      <c r="I254" s="701"/>
      <c r="J254" s="703"/>
      <c r="K254" s="701"/>
      <c r="L254" s="703"/>
      <c r="M254" s="701"/>
      <c r="N254" s="703"/>
      <c r="O254" s="701"/>
      <c r="P254" s="702"/>
      <c r="Q254" s="703"/>
      <c r="R254" s="560" t="str">
        <f t="shared" si="118"/>
        <v/>
      </c>
      <c r="S254" s="560"/>
      <c r="T254" s="560"/>
      <c r="U254" s="973" t="str">
        <f t="shared" si="119"/>
        <v/>
      </c>
      <c r="V254" s="974"/>
      <c r="W254" s="975"/>
      <c r="X254" s="541"/>
      <c r="Y254" s="541"/>
      <c r="Z254" s="701"/>
      <c r="AA254" s="702"/>
      <c r="AB254" s="703"/>
      <c r="AC254" s="560" t="str">
        <f t="shared" si="120"/>
        <v/>
      </c>
      <c r="AD254" s="560"/>
      <c r="AE254" s="560"/>
      <c r="AF254" s="560" t="str">
        <f t="shared" si="121"/>
        <v/>
      </c>
      <c r="AG254" s="560"/>
      <c r="AH254" s="560"/>
      <c r="AI254" s="916" t="s">
        <v>342</v>
      </c>
      <c r="AJ254" s="976"/>
      <c r="AK254" s="977"/>
      <c r="AL254" s="701"/>
      <c r="AM254" s="702"/>
      <c r="AN254" s="703"/>
      <c r="AO254" s="560" t="str">
        <f>IF($BH254=0,"",IF($AL254="","",ROUND(($AL254-$BH254)/$BH254*100,1)))</f>
        <v/>
      </c>
      <c r="AP254" s="560"/>
      <c r="AQ254" s="560"/>
      <c r="AR254" s="560" t="str">
        <f t="shared" si="123"/>
        <v/>
      </c>
      <c r="AS254" s="560"/>
      <c r="AT254" s="561"/>
      <c r="AU254" s="155"/>
      <c r="AV254" s="179"/>
      <c r="BG254" s="155" t="s">
        <v>342</v>
      </c>
      <c r="BH254" s="179">
        <f t="shared" si="124"/>
        <v>0</v>
      </c>
    </row>
    <row r="255" spans="1:60" ht="18" customHeight="1">
      <c r="B255" s="699"/>
      <c r="C255" s="971"/>
      <c r="D255" s="971"/>
      <c r="E255" s="701"/>
      <c r="F255" s="703"/>
      <c r="G255" s="978"/>
      <c r="H255" s="979"/>
      <c r="I255" s="701"/>
      <c r="J255" s="703"/>
      <c r="K255" s="701"/>
      <c r="L255" s="703"/>
      <c r="M255" s="701"/>
      <c r="N255" s="703"/>
      <c r="O255" s="701"/>
      <c r="P255" s="702"/>
      <c r="Q255" s="703"/>
      <c r="R255" s="560" t="str">
        <f t="shared" si="118"/>
        <v/>
      </c>
      <c r="S255" s="560"/>
      <c r="T255" s="560"/>
      <c r="U255" s="973" t="str">
        <f t="shared" si="119"/>
        <v/>
      </c>
      <c r="V255" s="974"/>
      <c r="W255" s="975"/>
      <c r="X255" s="541"/>
      <c r="Y255" s="541"/>
      <c r="Z255" s="701"/>
      <c r="AA255" s="702"/>
      <c r="AB255" s="703"/>
      <c r="AC255" s="560" t="str">
        <f t="shared" si="120"/>
        <v/>
      </c>
      <c r="AD255" s="560"/>
      <c r="AE255" s="560"/>
      <c r="AF255" s="560" t="str">
        <f t="shared" si="121"/>
        <v/>
      </c>
      <c r="AG255" s="560"/>
      <c r="AH255" s="560"/>
      <c r="AI255" s="916" t="s">
        <v>343</v>
      </c>
      <c r="AJ255" s="976"/>
      <c r="AK255" s="977"/>
      <c r="AL255" s="701"/>
      <c r="AM255" s="702"/>
      <c r="AN255" s="703"/>
      <c r="AO255" s="560" t="str">
        <f t="shared" si="122"/>
        <v/>
      </c>
      <c r="AP255" s="560"/>
      <c r="AQ255" s="560"/>
      <c r="AR255" s="560" t="str">
        <f t="shared" si="123"/>
        <v/>
      </c>
      <c r="AS255" s="560"/>
      <c r="AT255" s="561"/>
      <c r="AU255" s="155"/>
      <c r="AV255" s="179"/>
      <c r="BG255" s="155" t="s">
        <v>343</v>
      </c>
      <c r="BH255" s="179">
        <f t="shared" si="124"/>
        <v>0</v>
      </c>
    </row>
    <row r="256" spans="1:60" ht="18" customHeight="1">
      <c r="B256" s="699"/>
      <c r="C256" s="971"/>
      <c r="D256" s="971"/>
      <c r="E256" s="701"/>
      <c r="F256" s="703"/>
      <c r="G256" s="978"/>
      <c r="H256" s="979"/>
      <c r="I256" s="701"/>
      <c r="J256" s="703"/>
      <c r="K256" s="701"/>
      <c r="L256" s="703"/>
      <c r="M256" s="701"/>
      <c r="N256" s="703"/>
      <c r="O256" s="701"/>
      <c r="P256" s="702"/>
      <c r="Q256" s="703"/>
      <c r="R256" s="560" t="str">
        <f t="shared" si="118"/>
        <v/>
      </c>
      <c r="S256" s="560"/>
      <c r="T256" s="560"/>
      <c r="U256" s="973" t="str">
        <f t="shared" si="119"/>
        <v/>
      </c>
      <c r="V256" s="974"/>
      <c r="W256" s="975"/>
      <c r="X256" s="541"/>
      <c r="Y256" s="541"/>
      <c r="Z256" s="701"/>
      <c r="AA256" s="702"/>
      <c r="AB256" s="703"/>
      <c r="AC256" s="560" t="str">
        <f t="shared" si="120"/>
        <v/>
      </c>
      <c r="AD256" s="560"/>
      <c r="AE256" s="560"/>
      <c r="AF256" s="560" t="str">
        <f t="shared" si="121"/>
        <v/>
      </c>
      <c r="AG256" s="560"/>
      <c r="AH256" s="560"/>
      <c r="AI256" s="916" t="s">
        <v>344</v>
      </c>
      <c r="AJ256" s="976"/>
      <c r="AK256" s="977"/>
      <c r="AL256" s="701"/>
      <c r="AM256" s="702"/>
      <c r="AN256" s="703"/>
      <c r="AO256" s="560" t="str">
        <f t="shared" si="122"/>
        <v/>
      </c>
      <c r="AP256" s="560"/>
      <c r="AQ256" s="560"/>
      <c r="AR256" s="560" t="str">
        <f t="shared" si="123"/>
        <v/>
      </c>
      <c r="AS256" s="560"/>
      <c r="AT256" s="561"/>
      <c r="AU256" s="155"/>
      <c r="AV256" s="179"/>
      <c r="BG256" s="155" t="s">
        <v>344</v>
      </c>
      <c r="BH256" s="179">
        <f t="shared" si="124"/>
        <v>0</v>
      </c>
    </row>
    <row r="257" spans="2:60" ht="18" customHeight="1">
      <c r="B257" s="699"/>
      <c r="C257" s="971"/>
      <c r="D257" s="971"/>
      <c r="E257" s="701"/>
      <c r="F257" s="703"/>
      <c r="G257" s="978"/>
      <c r="H257" s="979"/>
      <c r="I257" s="701"/>
      <c r="J257" s="703"/>
      <c r="K257" s="701"/>
      <c r="L257" s="703"/>
      <c r="M257" s="701"/>
      <c r="N257" s="703"/>
      <c r="O257" s="701"/>
      <c r="P257" s="702"/>
      <c r="Q257" s="703"/>
      <c r="R257" s="560" t="str">
        <f t="shared" si="118"/>
        <v/>
      </c>
      <c r="S257" s="560"/>
      <c r="T257" s="560"/>
      <c r="U257" s="973" t="str">
        <f t="shared" si="119"/>
        <v/>
      </c>
      <c r="V257" s="974"/>
      <c r="W257" s="975"/>
      <c r="X257" s="541"/>
      <c r="Y257" s="541"/>
      <c r="Z257" s="701"/>
      <c r="AA257" s="702"/>
      <c r="AB257" s="703"/>
      <c r="AC257" s="560" t="str">
        <f t="shared" si="120"/>
        <v/>
      </c>
      <c r="AD257" s="560"/>
      <c r="AE257" s="560"/>
      <c r="AF257" s="560" t="str">
        <f t="shared" si="121"/>
        <v/>
      </c>
      <c r="AG257" s="560"/>
      <c r="AH257" s="560"/>
      <c r="AI257" s="916" t="s">
        <v>340</v>
      </c>
      <c r="AJ257" s="976"/>
      <c r="AK257" s="977"/>
      <c r="AL257" s="701"/>
      <c r="AM257" s="702"/>
      <c r="AN257" s="703"/>
      <c r="AO257" s="560" t="str">
        <f t="shared" si="122"/>
        <v/>
      </c>
      <c r="AP257" s="560"/>
      <c r="AQ257" s="560"/>
      <c r="AR257" s="560" t="str">
        <f t="shared" si="123"/>
        <v/>
      </c>
      <c r="AS257" s="560"/>
      <c r="AT257" s="561"/>
      <c r="AU257" s="155"/>
      <c r="AV257" s="179"/>
      <c r="BG257" s="155" t="s">
        <v>340</v>
      </c>
      <c r="BH257" s="179">
        <f t="shared" si="124"/>
        <v>0</v>
      </c>
    </row>
    <row r="258" spans="2:60" ht="18" customHeight="1">
      <c r="B258" s="699"/>
      <c r="C258" s="971"/>
      <c r="D258" s="971"/>
      <c r="E258" s="701"/>
      <c r="F258" s="703"/>
      <c r="G258" s="978"/>
      <c r="H258" s="979"/>
      <c r="I258" s="701"/>
      <c r="J258" s="703"/>
      <c r="K258" s="701"/>
      <c r="L258" s="703"/>
      <c r="M258" s="701"/>
      <c r="N258" s="703"/>
      <c r="O258" s="701"/>
      <c r="P258" s="702"/>
      <c r="Q258" s="703"/>
      <c r="R258" s="560" t="str">
        <f t="shared" si="118"/>
        <v/>
      </c>
      <c r="S258" s="560"/>
      <c r="T258" s="560"/>
      <c r="U258" s="973" t="str">
        <f t="shared" si="119"/>
        <v/>
      </c>
      <c r="V258" s="974"/>
      <c r="W258" s="975"/>
      <c r="X258" s="541"/>
      <c r="Y258" s="541"/>
      <c r="Z258" s="701"/>
      <c r="AA258" s="702"/>
      <c r="AB258" s="703"/>
      <c r="AC258" s="560" t="str">
        <f t="shared" si="120"/>
        <v/>
      </c>
      <c r="AD258" s="560"/>
      <c r="AE258" s="560"/>
      <c r="AF258" s="560" t="str">
        <f t="shared" si="121"/>
        <v/>
      </c>
      <c r="AG258" s="560"/>
      <c r="AH258" s="560"/>
      <c r="AI258" s="916" t="s">
        <v>341</v>
      </c>
      <c r="AJ258" s="976"/>
      <c r="AK258" s="977"/>
      <c r="AL258" s="701"/>
      <c r="AM258" s="702"/>
      <c r="AN258" s="703"/>
      <c r="AO258" s="560" t="str">
        <f t="shared" si="122"/>
        <v/>
      </c>
      <c r="AP258" s="560"/>
      <c r="AQ258" s="560"/>
      <c r="AR258" s="560" t="str">
        <f t="shared" si="123"/>
        <v/>
      </c>
      <c r="AS258" s="560"/>
      <c r="AT258" s="561"/>
      <c r="AU258" s="155"/>
      <c r="AV258" s="179"/>
      <c r="BG258" s="155" t="s">
        <v>341</v>
      </c>
      <c r="BH258" s="179">
        <f t="shared" si="124"/>
        <v>0</v>
      </c>
    </row>
    <row r="259" spans="2:60" ht="18" customHeight="1">
      <c r="B259" s="964"/>
      <c r="C259" s="971"/>
      <c r="D259" s="971"/>
      <c r="E259" s="701"/>
      <c r="F259" s="703"/>
      <c r="G259" s="978"/>
      <c r="H259" s="979"/>
      <c r="I259" s="701"/>
      <c r="J259" s="703"/>
      <c r="K259" s="701"/>
      <c r="L259" s="703"/>
      <c r="M259" s="701"/>
      <c r="N259" s="703"/>
      <c r="O259" s="701"/>
      <c r="P259" s="702"/>
      <c r="Q259" s="703"/>
      <c r="R259" s="560" t="str">
        <f t="shared" si="118"/>
        <v/>
      </c>
      <c r="S259" s="560"/>
      <c r="T259" s="560"/>
      <c r="U259" s="973" t="str">
        <f t="shared" si="119"/>
        <v/>
      </c>
      <c r="V259" s="974"/>
      <c r="W259" s="975"/>
      <c r="X259" s="541"/>
      <c r="Y259" s="541"/>
      <c r="Z259" s="701"/>
      <c r="AA259" s="702"/>
      <c r="AB259" s="703"/>
      <c r="AC259" s="560" t="str">
        <f t="shared" si="120"/>
        <v/>
      </c>
      <c r="AD259" s="560"/>
      <c r="AE259" s="560"/>
      <c r="AF259" s="560" t="str">
        <f t="shared" si="121"/>
        <v/>
      </c>
      <c r="AG259" s="560"/>
      <c r="AH259" s="560"/>
      <c r="AI259" s="916" t="s">
        <v>339</v>
      </c>
      <c r="AJ259" s="976"/>
      <c r="AK259" s="977"/>
      <c r="AL259" s="701"/>
      <c r="AM259" s="702"/>
      <c r="AN259" s="703"/>
      <c r="AO259" s="560" t="str">
        <f>IF($BH259=0,"",IF($AL259="","",ROUND(($AL259-$BH259)/$BH259*100,1)))</f>
        <v/>
      </c>
      <c r="AP259" s="560"/>
      <c r="AQ259" s="560"/>
      <c r="AR259" s="560" t="str">
        <f t="shared" si="123"/>
        <v/>
      </c>
      <c r="AS259" s="560"/>
      <c r="AT259" s="561"/>
      <c r="AU259" s="155"/>
      <c r="AV259" s="179"/>
      <c r="BG259" s="155" t="s">
        <v>339</v>
      </c>
      <c r="BH259" s="179">
        <f>SUMIF(C$252:D$351,AI259,E$252:F$351)</f>
        <v>0</v>
      </c>
    </row>
    <row r="260" spans="2:60" ht="18" customHeight="1">
      <c r="B260" s="964"/>
      <c r="C260" s="971"/>
      <c r="D260" s="971"/>
      <c r="E260" s="701"/>
      <c r="F260" s="703"/>
      <c r="G260" s="978"/>
      <c r="H260" s="979"/>
      <c r="I260" s="701"/>
      <c r="J260" s="703"/>
      <c r="K260" s="701"/>
      <c r="L260" s="703"/>
      <c r="M260" s="701"/>
      <c r="N260" s="703"/>
      <c r="O260" s="701"/>
      <c r="P260" s="702"/>
      <c r="Q260" s="703"/>
      <c r="R260" s="560" t="str">
        <f t="shared" si="118"/>
        <v/>
      </c>
      <c r="S260" s="560"/>
      <c r="T260" s="560"/>
      <c r="U260" s="973" t="str">
        <f t="shared" si="119"/>
        <v/>
      </c>
      <c r="V260" s="974"/>
      <c r="W260" s="975"/>
      <c r="X260" s="541"/>
      <c r="Y260" s="541"/>
      <c r="Z260" s="701"/>
      <c r="AA260" s="702"/>
      <c r="AB260" s="703"/>
      <c r="AC260" s="560" t="str">
        <f t="shared" si="120"/>
        <v/>
      </c>
      <c r="AD260" s="560"/>
      <c r="AE260" s="560"/>
      <c r="AF260" s="560" t="str">
        <f t="shared" si="121"/>
        <v/>
      </c>
      <c r="AG260" s="560"/>
      <c r="AH260" s="560"/>
      <c r="AI260" s="995"/>
      <c r="AJ260" s="995"/>
      <c r="AK260" s="995"/>
      <c r="AL260" s="995"/>
      <c r="AM260" s="995"/>
      <c r="AN260" s="995"/>
      <c r="AO260" s="996"/>
      <c r="AP260" s="997"/>
      <c r="AQ260" s="998"/>
      <c r="AR260" s="995"/>
      <c r="AS260" s="995"/>
      <c r="AT260" s="1009"/>
    </row>
    <row r="261" spans="2:60" ht="18" customHeight="1">
      <c r="B261" s="964"/>
      <c r="C261" s="971"/>
      <c r="D261" s="971"/>
      <c r="E261" s="701"/>
      <c r="F261" s="703"/>
      <c r="G261" s="978"/>
      <c r="H261" s="979"/>
      <c r="I261" s="701"/>
      <c r="J261" s="703"/>
      <c r="K261" s="701"/>
      <c r="L261" s="703"/>
      <c r="M261" s="701"/>
      <c r="N261" s="703"/>
      <c r="O261" s="701"/>
      <c r="P261" s="702"/>
      <c r="Q261" s="703"/>
      <c r="R261" s="560" t="str">
        <f t="shared" si="118"/>
        <v/>
      </c>
      <c r="S261" s="560"/>
      <c r="T261" s="560"/>
      <c r="U261" s="973" t="str">
        <f t="shared" si="119"/>
        <v/>
      </c>
      <c r="V261" s="974"/>
      <c r="W261" s="975"/>
      <c r="X261" s="541"/>
      <c r="Y261" s="541"/>
      <c r="Z261" s="701"/>
      <c r="AA261" s="702"/>
      <c r="AB261" s="703"/>
      <c r="AC261" s="560" t="str">
        <f t="shared" si="120"/>
        <v/>
      </c>
      <c r="AD261" s="560"/>
      <c r="AE261" s="560"/>
      <c r="AF261" s="560" t="str">
        <f t="shared" si="121"/>
        <v/>
      </c>
      <c r="AG261" s="560"/>
      <c r="AH261" s="560"/>
      <c r="AI261" s="995"/>
      <c r="AJ261" s="995"/>
      <c r="AK261" s="995"/>
      <c r="AL261" s="995"/>
      <c r="AM261" s="995"/>
      <c r="AN261" s="995"/>
      <c r="AO261" s="996"/>
      <c r="AP261" s="997"/>
      <c r="AQ261" s="998"/>
      <c r="AR261" s="995"/>
      <c r="AS261" s="995"/>
      <c r="AT261" s="1009"/>
    </row>
    <row r="262" spans="2:60" ht="18" customHeight="1">
      <c r="B262" s="964"/>
      <c r="C262" s="971"/>
      <c r="D262" s="971"/>
      <c r="E262" s="701"/>
      <c r="F262" s="703"/>
      <c r="G262" s="978"/>
      <c r="H262" s="979"/>
      <c r="I262" s="701"/>
      <c r="J262" s="703"/>
      <c r="K262" s="701"/>
      <c r="L262" s="703"/>
      <c r="M262" s="701"/>
      <c r="N262" s="703"/>
      <c r="O262" s="701"/>
      <c r="P262" s="702"/>
      <c r="Q262" s="703"/>
      <c r="R262" s="560" t="str">
        <f t="shared" si="118"/>
        <v/>
      </c>
      <c r="S262" s="560"/>
      <c r="T262" s="560"/>
      <c r="U262" s="973" t="str">
        <f t="shared" si="119"/>
        <v/>
      </c>
      <c r="V262" s="974"/>
      <c r="W262" s="975"/>
      <c r="X262" s="541"/>
      <c r="Y262" s="541"/>
      <c r="Z262" s="701"/>
      <c r="AA262" s="702"/>
      <c r="AB262" s="703"/>
      <c r="AC262" s="560" t="str">
        <f t="shared" si="120"/>
        <v/>
      </c>
      <c r="AD262" s="560"/>
      <c r="AE262" s="560"/>
      <c r="AF262" s="560" t="str">
        <f t="shared" si="121"/>
        <v/>
      </c>
      <c r="AG262" s="560"/>
      <c r="AH262" s="560"/>
      <c r="AI262" s="995"/>
      <c r="AJ262" s="995"/>
      <c r="AK262" s="995"/>
      <c r="AL262" s="995"/>
      <c r="AM262" s="995"/>
      <c r="AN262" s="995"/>
      <c r="AO262" s="995"/>
      <c r="AP262" s="995"/>
      <c r="AQ262" s="995"/>
      <c r="AR262" s="995"/>
      <c r="AS262" s="995"/>
      <c r="AT262" s="1009"/>
    </row>
    <row r="263" spans="2:60" ht="18" customHeight="1">
      <c r="B263" s="964"/>
      <c r="C263" s="971"/>
      <c r="D263" s="971"/>
      <c r="E263" s="701"/>
      <c r="F263" s="703"/>
      <c r="G263" s="978"/>
      <c r="H263" s="979"/>
      <c r="I263" s="701"/>
      <c r="J263" s="703"/>
      <c r="K263" s="701"/>
      <c r="L263" s="703"/>
      <c r="M263" s="701"/>
      <c r="N263" s="703"/>
      <c r="O263" s="701"/>
      <c r="P263" s="702"/>
      <c r="Q263" s="703"/>
      <c r="R263" s="560" t="str">
        <f t="shared" si="118"/>
        <v/>
      </c>
      <c r="S263" s="560"/>
      <c r="T263" s="560"/>
      <c r="U263" s="973" t="str">
        <f t="shared" si="119"/>
        <v/>
      </c>
      <c r="V263" s="974"/>
      <c r="W263" s="975"/>
      <c r="X263" s="541"/>
      <c r="Y263" s="541"/>
      <c r="Z263" s="701"/>
      <c r="AA263" s="702"/>
      <c r="AB263" s="703"/>
      <c r="AC263" s="560" t="str">
        <f t="shared" si="120"/>
        <v/>
      </c>
      <c r="AD263" s="560"/>
      <c r="AE263" s="560"/>
      <c r="AF263" s="560" t="str">
        <f t="shared" si="121"/>
        <v/>
      </c>
      <c r="AG263" s="560"/>
      <c r="AH263" s="560"/>
      <c r="AI263" s="995"/>
      <c r="AJ263" s="995"/>
      <c r="AK263" s="995"/>
      <c r="AL263" s="995"/>
      <c r="AM263" s="995"/>
      <c r="AN263" s="995"/>
      <c r="AO263" s="995"/>
      <c r="AP263" s="995"/>
      <c r="AQ263" s="995"/>
      <c r="AR263" s="995"/>
      <c r="AS263" s="995"/>
      <c r="AT263" s="1009"/>
    </row>
    <row r="264" spans="2:60" ht="18" customHeight="1">
      <c r="B264" s="964"/>
      <c r="C264" s="971"/>
      <c r="D264" s="971"/>
      <c r="E264" s="701"/>
      <c r="F264" s="703"/>
      <c r="G264" s="978"/>
      <c r="H264" s="979"/>
      <c r="I264" s="701"/>
      <c r="J264" s="703"/>
      <c r="K264" s="701"/>
      <c r="L264" s="703"/>
      <c r="M264" s="701"/>
      <c r="N264" s="703"/>
      <c r="O264" s="701"/>
      <c r="P264" s="702"/>
      <c r="Q264" s="703"/>
      <c r="R264" s="560" t="str">
        <f t="shared" si="118"/>
        <v/>
      </c>
      <c r="S264" s="560"/>
      <c r="T264" s="560"/>
      <c r="U264" s="973" t="str">
        <f t="shared" si="119"/>
        <v/>
      </c>
      <c r="V264" s="974"/>
      <c r="W264" s="975"/>
      <c r="X264" s="541"/>
      <c r="Y264" s="541"/>
      <c r="Z264" s="701"/>
      <c r="AA264" s="702"/>
      <c r="AB264" s="703"/>
      <c r="AC264" s="560" t="str">
        <f t="shared" si="120"/>
        <v/>
      </c>
      <c r="AD264" s="560"/>
      <c r="AE264" s="560"/>
      <c r="AF264" s="560" t="str">
        <f t="shared" si="121"/>
        <v/>
      </c>
      <c r="AG264" s="560"/>
      <c r="AH264" s="560"/>
      <c r="AI264" s="995"/>
      <c r="AJ264" s="995"/>
      <c r="AK264" s="995"/>
      <c r="AL264" s="995"/>
      <c r="AM264" s="995"/>
      <c r="AN264" s="995"/>
      <c r="AO264" s="995"/>
      <c r="AP264" s="995"/>
      <c r="AQ264" s="995"/>
      <c r="AR264" s="995"/>
      <c r="AS264" s="995"/>
      <c r="AT264" s="1009"/>
    </row>
    <row r="265" spans="2:60" ht="18" customHeight="1">
      <c r="B265" s="964"/>
      <c r="C265" s="971"/>
      <c r="D265" s="971"/>
      <c r="E265" s="701"/>
      <c r="F265" s="703"/>
      <c r="G265" s="978"/>
      <c r="H265" s="979"/>
      <c r="I265" s="701"/>
      <c r="J265" s="703"/>
      <c r="K265" s="701"/>
      <c r="L265" s="703"/>
      <c r="M265" s="701"/>
      <c r="N265" s="703"/>
      <c r="O265" s="701"/>
      <c r="P265" s="702"/>
      <c r="Q265" s="703"/>
      <c r="R265" s="560" t="str">
        <f t="shared" si="118"/>
        <v/>
      </c>
      <c r="S265" s="560"/>
      <c r="T265" s="560"/>
      <c r="U265" s="973" t="str">
        <f t="shared" si="119"/>
        <v/>
      </c>
      <c r="V265" s="974"/>
      <c r="W265" s="975"/>
      <c r="X265" s="541"/>
      <c r="Y265" s="541"/>
      <c r="Z265" s="701"/>
      <c r="AA265" s="702"/>
      <c r="AB265" s="703"/>
      <c r="AC265" s="560" t="str">
        <f t="shared" si="120"/>
        <v/>
      </c>
      <c r="AD265" s="560"/>
      <c r="AE265" s="560"/>
      <c r="AF265" s="560" t="str">
        <f t="shared" si="121"/>
        <v/>
      </c>
      <c r="AG265" s="560"/>
      <c r="AH265" s="560"/>
      <c r="AI265" s="995"/>
      <c r="AJ265" s="995"/>
      <c r="AK265" s="995"/>
      <c r="AL265" s="995"/>
      <c r="AM265" s="995"/>
      <c r="AN265" s="995"/>
      <c r="AO265" s="995"/>
      <c r="AP265" s="995"/>
      <c r="AQ265" s="995"/>
      <c r="AR265" s="995"/>
      <c r="AS265" s="995"/>
      <c r="AT265" s="1009"/>
    </row>
    <row r="266" spans="2:60" ht="18" customHeight="1">
      <c r="B266" s="964"/>
      <c r="C266" s="971"/>
      <c r="D266" s="971"/>
      <c r="E266" s="701"/>
      <c r="F266" s="703"/>
      <c r="G266" s="978"/>
      <c r="H266" s="979"/>
      <c r="I266" s="701"/>
      <c r="J266" s="703"/>
      <c r="K266" s="701"/>
      <c r="L266" s="703"/>
      <c r="M266" s="701"/>
      <c r="N266" s="703"/>
      <c r="O266" s="701"/>
      <c r="P266" s="702"/>
      <c r="Q266" s="703"/>
      <c r="R266" s="560" t="str">
        <f t="shared" si="118"/>
        <v/>
      </c>
      <c r="S266" s="560"/>
      <c r="T266" s="560"/>
      <c r="U266" s="973" t="str">
        <f t="shared" si="119"/>
        <v/>
      </c>
      <c r="V266" s="974"/>
      <c r="W266" s="975"/>
      <c r="X266" s="541"/>
      <c r="Y266" s="541"/>
      <c r="Z266" s="701"/>
      <c r="AA266" s="702"/>
      <c r="AB266" s="703"/>
      <c r="AC266" s="560" t="str">
        <f t="shared" si="120"/>
        <v/>
      </c>
      <c r="AD266" s="560"/>
      <c r="AE266" s="560"/>
      <c r="AF266" s="560" t="str">
        <f t="shared" si="121"/>
        <v/>
      </c>
      <c r="AG266" s="560"/>
      <c r="AH266" s="560"/>
      <c r="AI266" s="995"/>
      <c r="AJ266" s="995"/>
      <c r="AK266" s="995"/>
      <c r="AL266" s="995"/>
      <c r="AM266" s="995"/>
      <c r="AN266" s="995"/>
      <c r="AO266" s="995"/>
      <c r="AP266" s="995"/>
      <c r="AQ266" s="995"/>
      <c r="AR266" s="995"/>
      <c r="AS266" s="995"/>
      <c r="AT266" s="1009"/>
    </row>
    <row r="267" spans="2:60" ht="18" customHeight="1">
      <c r="B267" s="964"/>
      <c r="C267" s="971"/>
      <c r="D267" s="971"/>
      <c r="E267" s="701"/>
      <c r="F267" s="703"/>
      <c r="G267" s="978"/>
      <c r="H267" s="979"/>
      <c r="I267" s="701"/>
      <c r="J267" s="703"/>
      <c r="K267" s="701"/>
      <c r="L267" s="703"/>
      <c r="M267" s="701"/>
      <c r="N267" s="703"/>
      <c r="O267" s="701"/>
      <c r="P267" s="702"/>
      <c r="Q267" s="703"/>
      <c r="R267" s="560" t="str">
        <f t="shared" si="118"/>
        <v/>
      </c>
      <c r="S267" s="560"/>
      <c r="T267" s="560"/>
      <c r="U267" s="973" t="str">
        <f t="shared" si="119"/>
        <v/>
      </c>
      <c r="V267" s="974"/>
      <c r="W267" s="975"/>
      <c r="X267" s="541"/>
      <c r="Y267" s="541"/>
      <c r="Z267" s="701"/>
      <c r="AA267" s="702"/>
      <c r="AB267" s="703"/>
      <c r="AC267" s="560" t="str">
        <f t="shared" si="120"/>
        <v/>
      </c>
      <c r="AD267" s="560"/>
      <c r="AE267" s="560"/>
      <c r="AF267" s="560" t="str">
        <f t="shared" si="121"/>
        <v/>
      </c>
      <c r="AG267" s="560"/>
      <c r="AH267" s="560"/>
      <c r="AI267" s="995"/>
      <c r="AJ267" s="995"/>
      <c r="AK267" s="995"/>
      <c r="AL267" s="995"/>
      <c r="AM267" s="995"/>
      <c r="AN267" s="995"/>
      <c r="AO267" s="995"/>
      <c r="AP267" s="995"/>
      <c r="AQ267" s="995"/>
      <c r="AR267" s="995"/>
      <c r="AS267" s="995"/>
      <c r="AT267" s="1009"/>
    </row>
    <row r="268" spans="2:60" ht="18" customHeight="1">
      <c r="B268" s="964"/>
      <c r="C268" s="971"/>
      <c r="D268" s="971"/>
      <c r="E268" s="701"/>
      <c r="F268" s="703"/>
      <c r="G268" s="978"/>
      <c r="H268" s="979"/>
      <c r="I268" s="701"/>
      <c r="J268" s="703"/>
      <c r="K268" s="701"/>
      <c r="L268" s="703"/>
      <c r="M268" s="701"/>
      <c r="N268" s="703"/>
      <c r="O268" s="701"/>
      <c r="P268" s="702"/>
      <c r="Q268" s="703"/>
      <c r="R268" s="560" t="str">
        <f t="shared" si="118"/>
        <v/>
      </c>
      <c r="S268" s="560"/>
      <c r="T268" s="560"/>
      <c r="U268" s="973" t="str">
        <f t="shared" si="119"/>
        <v/>
      </c>
      <c r="V268" s="974"/>
      <c r="W268" s="975"/>
      <c r="X268" s="541"/>
      <c r="Y268" s="541"/>
      <c r="Z268" s="701"/>
      <c r="AA268" s="702"/>
      <c r="AB268" s="703"/>
      <c r="AC268" s="560" t="str">
        <f t="shared" si="120"/>
        <v/>
      </c>
      <c r="AD268" s="560"/>
      <c r="AE268" s="560"/>
      <c r="AF268" s="560" t="str">
        <f t="shared" si="121"/>
        <v/>
      </c>
      <c r="AG268" s="560"/>
      <c r="AH268" s="560"/>
      <c r="AI268" s="995"/>
      <c r="AJ268" s="995"/>
      <c r="AK268" s="995"/>
      <c r="AL268" s="995"/>
      <c r="AM268" s="995"/>
      <c r="AN268" s="995"/>
      <c r="AO268" s="995"/>
      <c r="AP268" s="995"/>
      <c r="AQ268" s="995"/>
      <c r="AR268" s="995"/>
      <c r="AS268" s="995"/>
      <c r="AT268" s="1009"/>
    </row>
    <row r="269" spans="2:60" ht="18" customHeight="1">
      <c r="B269" s="964"/>
      <c r="C269" s="971"/>
      <c r="D269" s="971"/>
      <c r="E269" s="701"/>
      <c r="F269" s="703"/>
      <c r="G269" s="978"/>
      <c r="H269" s="979"/>
      <c r="I269" s="701"/>
      <c r="J269" s="703"/>
      <c r="K269" s="701"/>
      <c r="L269" s="703"/>
      <c r="M269" s="701"/>
      <c r="N269" s="703"/>
      <c r="O269" s="701"/>
      <c r="P269" s="702"/>
      <c r="Q269" s="703"/>
      <c r="R269" s="560" t="str">
        <f t="shared" si="118"/>
        <v/>
      </c>
      <c r="S269" s="560"/>
      <c r="T269" s="560"/>
      <c r="U269" s="973" t="str">
        <f t="shared" si="119"/>
        <v/>
      </c>
      <c r="V269" s="974"/>
      <c r="W269" s="975"/>
      <c r="X269" s="541"/>
      <c r="Y269" s="541"/>
      <c r="Z269" s="701"/>
      <c r="AA269" s="702"/>
      <c r="AB269" s="703"/>
      <c r="AC269" s="560" t="str">
        <f t="shared" si="120"/>
        <v/>
      </c>
      <c r="AD269" s="560"/>
      <c r="AE269" s="560"/>
      <c r="AF269" s="560" t="str">
        <f t="shared" si="121"/>
        <v/>
      </c>
      <c r="AG269" s="560"/>
      <c r="AH269" s="560"/>
      <c r="AI269" s="995"/>
      <c r="AJ269" s="995"/>
      <c r="AK269" s="995"/>
      <c r="AL269" s="995"/>
      <c r="AM269" s="995"/>
      <c r="AN269" s="995"/>
      <c r="AO269" s="995"/>
      <c r="AP269" s="995"/>
      <c r="AQ269" s="995"/>
      <c r="AR269" s="995"/>
      <c r="AS269" s="995"/>
      <c r="AT269" s="1009"/>
    </row>
    <row r="270" spans="2:60" ht="18" customHeight="1">
      <c r="B270" s="964"/>
      <c r="C270" s="971"/>
      <c r="D270" s="971"/>
      <c r="E270" s="701"/>
      <c r="F270" s="703"/>
      <c r="G270" s="978"/>
      <c r="H270" s="979"/>
      <c r="I270" s="701"/>
      <c r="J270" s="703"/>
      <c r="K270" s="701"/>
      <c r="L270" s="703"/>
      <c r="M270" s="701"/>
      <c r="N270" s="703"/>
      <c r="O270" s="701"/>
      <c r="P270" s="702"/>
      <c r="Q270" s="703"/>
      <c r="R270" s="560" t="str">
        <f t="shared" si="118"/>
        <v/>
      </c>
      <c r="S270" s="560"/>
      <c r="T270" s="560"/>
      <c r="U270" s="973" t="str">
        <f t="shared" si="119"/>
        <v/>
      </c>
      <c r="V270" s="974"/>
      <c r="W270" s="975"/>
      <c r="X270" s="541"/>
      <c r="Y270" s="541"/>
      <c r="Z270" s="701"/>
      <c r="AA270" s="702"/>
      <c r="AB270" s="703"/>
      <c r="AC270" s="560" t="str">
        <f t="shared" si="120"/>
        <v/>
      </c>
      <c r="AD270" s="560"/>
      <c r="AE270" s="560"/>
      <c r="AF270" s="560" t="str">
        <f t="shared" si="121"/>
        <v/>
      </c>
      <c r="AG270" s="560"/>
      <c r="AH270" s="560"/>
      <c r="AI270" s="995"/>
      <c r="AJ270" s="995"/>
      <c r="AK270" s="995"/>
      <c r="AL270" s="995"/>
      <c r="AM270" s="995"/>
      <c r="AN270" s="995"/>
      <c r="AO270" s="995"/>
      <c r="AP270" s="995"/>
      <c r="AQ270" s="995"/>
      <c r="AR270" s="995"/>
      <c r="AS270" s="995"/>
      <c r="AT270" s="1009"/>
    </row>
    <row r="271" spans="2:60" ht="18" customHeight="1">
      <c r="B271" s="964"/>
      <c r="C271" s="971"/>
      <c r="D271" s="971"/>
      <c r="E271" s="701"/>
      <c r="F271" s="703"/>
      <c r="G271" s="978"/>
      <c r="H271" s="979"/>
      <c r="I271" s="701"/>
      <c r="J271" s="703"/>
      <c r="K271" s="701"/>
      <c r="L271" s="703"/>
      <c r="M271" s="701"/>
      <c r="N271" s="703"/>
      <c r="O271" s="701"/>
      <c r="P271" s="702"/>
      <c r="Q271" s="703"/>
      <c r="R271" s="560" t="str">
        <f t="shared" si="118"/>
        <v/>
      </c>
      <c r="S271" s="560"/>
      <c r="T271" s="560"/>
      <c r="U271" s="973" t="str">
        <f t="shared" si="119"/>
        <v/>
      </c>
      <c r="V271" s="974"/>
      <c r="W271" s="975"/>
      <c r="X271" s="541"/>
      <c r="Y271" s="541"/>
      <c r="Z271" s="701"/>
      <c r="AA271" s="702"/>
      <c r="AB271" s="703"/>
      <c r="AC271" s="560" t="str">
        <f t="shared" si="120"/>
        <v/>
      </c>
      <c r="AD271" s="560"/>
      <c r="AE271" s="560"/>
      <c r="AF271" s="560" t="str">
        <f t="shared" si="121"/>
        <v/>
      </c>
      <c r="AG271" s="560"/>
      <c r="AH271" s="560"/>
      <c r="AI271" s="995"/>
      <c r="AJ271" s="995"/>
      <c r="AK271" s="995"/>
      <c r="AL271" s="995"/>
      <c r="AM271" s="995"/>
      <c r="AN271" s="995"/>
      <c r="AO271" s="995"/>
      <c r="AP271" s="995"/>
      <c r="AQ271" s="995"/>
      <c r="AR271" s="995"/>
      <c r="AS271" s="995"/>
      <c r="AT271" s="1009"/>
    </row>
    <row r="272" spans="2:60" ht="18" customHeight="1">
      <c r="B272" s="964"/>
      <c r="C272" s="971"/>
      <c r="D272" s="971"/>
      <c r="E272" s="701"/>
      <c r="F272" s="703"/>
      <c r="G272" s="978"/>
      <c r="H272" s="979"/>
      <c r="I272" s="701"/>
      <c r="J272" s="703"/>
      <c r="K272" s="701"/>
      <c r="L272" s="703"/>
      <c r="M272" s="701"/>
      <c r="N272" s="703"/>
      <c r="O272" s="701"/>
      <c r="P272" s="702"/>
      <c r="Q272" s="703"/>
      <c r="R272" s="560" t="str">
        <f t="shared" si="118"/>
        <v/>
      </c>
      <c r="S272" s="560"/>
      <c r="T272" s="560"/>
      <c r="U272" s="973" t="str">
        <f t="shared" si="119"/>
        <v/>
      </c>
      <c r="V272" s="974"/>
      <c r="W272" s="975"/>
      <c r="X272" s="541"/>
      <c r="Y272" s="541"/>
      <c r="Z272" s="701"/>
      <c r="AA272" s="702"/>
      <c r="AB272" s="703"/>
      <c r="AC272" s="560" t="str">
        <f t="shared" si="120"/>
        <v/>
      </c>
      <c r="AD272" s="560"/>
      <c r="AE272" s="560"/>
      <c r="AF272" s="560" t="str">
        <f t="shared" si="121"/>
        <v/>
      </c>
      <c r="AG272" s="560"/>
      <c r="AH272" s="560"/>
      <c r="AI272" s="995"/>
      <c r="AJ272" s="995"/>
      <c r="AK272" s="995"/>
      <c r="AL272" s="995"/>
      <c r="AM272" s="995"/>
      <c r="AN272" s="995"/>
      <c r="AO272" s="995"/>
      <c r="AP272" s="995"/>
      <c r="AQ272" s="995"/>
      <c r="AR272" s="995"/>
      <c r="AS272" s="995"/>
      <c r="AT272" s="1009"/>
    </row>
    <row r="273" spans="2:46" ht="18" customHeight="1">
      <c r="B273" s="964"/>
      <c r="C273" s="971"/>
      <c r="D273" s="971"/>
      <c r="E273" s="701"/>
      <c r="F273" s="703"/>
      <c r="G273" s="978"/>
      <c r="H273" s="979"/>
      <c r="I273" s="701"/>
      <c r="J273" s="703"/>
      <c r="K273" s="701"/>
      <c r="L273" s="703"/>
      <c r="M273" s="701"/>
      <c r="N273" s="703"/>
      <c r="O273" s="701"/>
      <c r="P273" s="702"/>
      <c r="Q273" s="703"/>
      <c r="R273" s="560" t="str">
        <f t="shared" si="118"/>
        <v/>
      </c>
      <c r="S273" s="560"/>
      <c r="T273" s="560"/>
      <c r="U273" s="973" t="str">
        <f t="shared" si="119"/>
        <v/>
      </c>
      <c r="V273" s="974"/>
      <c r="W273" s="975"/>
      <c r="X273" s="541"/>
      <c r="Y273" s="541"/>
      <c r="Z273" s="701"/>
      <c r="AA273" s="702"/>
      <c r="AB273" s="703"/>
      <c r="AC273" s="560" t="str">
        <f t="shared" si="120"/>
        <v/>
      </c>
      <c r="AD273" s="560"/>
      <c r="AE273" s="560"/>
      <c r="AF273" s="560" t="str">
        <f t="shared" si="121"/>
        <v/>
      </c>
      <c r="AG273" s="560"/>
      <c r="AH273" s="560"/>
      <c r="AI273" s="995"/>
      <c r="AJ273" s="995"/>
      <c r="AK273" s="995"/>
      <c r="AL273" s="995"/>
      <c r="AM273" s="995"/>
      <c r="AN273" s="995"/>
      <c r="AO273" s="995"/>
      <c r="AP273" s="995"/>
      <c r="AQ273" s="995"/>
      <c r="AR273" s="995"/>
      <c r="AS273" s="995"/>
      <c r="AT273" s="1009"/>
    </row>
    <row r="274" spans="2:46" ht="18" customHeight="1">
      <c r="B274" s="964"/>
      <c r="C274" s="971"/>
      <c r="D274" s="971"/>
      <c r="E274" s="701"/>
      <c r="F274" s="703"/>
      <c r="G274" s="978"/>
      <c r="H274" s="979"/>
      <c r="I274" s="701"/>
      <c r="J274" s="703"/>
      <c r="K274" s="701"/>
      <c r="L274" s="703"/>
      <c r="M274" s="701"/>
      <c r="N274" s="703"/>
      <c r="O274" s="701"/>
      <c r="P274" s="702"/>
      <c r="Q274" s="703"/>
      <c r="R274" s="560" t="str">
        <f t="shared" si="118"/>
        <v/>
      </c>
      <c r="S274" s="560"/>
      <c r="T274" s="560"/>
      <c r="U274" s="973" t="str">
        <f t="shared" si="119"/>
        <v/>
      </c>
      <c r="V274" s="974"/>
      <c r="W274" s="975"/>
      <c r="X274" s="541"/>
      <c r="Y274" s="541"/>
      <c r="Z274" s="701"/>
      <c r="AA274" s="702"/>
      <c r="AB274" s="703"/>
      <c r="AC274" s="560" t="str">
        <f t="shared" si="120"/>
        <v/>
      </c>
      <c r="AD274" s="560"/>
      <c r="AE274" s="560"/>
      <c r="AF274" s="560" t="str">
        <f t="shared" si="121"/>
        <v/>
      </c>
      <c r="AG274" s="560"/>
      <c r="AH274" s="560"/>
      <c r="AI274" s="995"/>
      <c r="AJ274" s="995"/>
      <c r="AK274" s="995"/>
      <c r="AL274" s="995"/>
      <c r="AM274" s="995"/>
      <c r="AN274" s="995"/>
      <c r="AO274" s="995"/>
      <c r="AP274" s="995"/>
      <c r="AQ274" s="995"/>
      <c r="AR274" s="995"/>
      <c r="AS274" s="995"/>
      <c r="AT274" s="1009"/>
    </row>
    <row r="275" spans="2:46" ht="18" customHeight="1">
      <c r="B275" s="964"/>
      <c r="C275" s="971"/>
      <c r="D275" s="971"/>
      <c r="E275" s="701"/>
      <c r="F275" s="703"/>
      <c r="G275" s="978"/>
      <c r="H275" s="979"/>
      <c r="I275" s="701"/>
      <c r="J275" s="703"/>
      <c r="K275" s="701"/>
      <c r="L275" s="703"/>
      <c r="M275" s="701"/>
      <c r="N275" s="703"/>
      <c r="O275" s="701"/>
      <c r="P275" s="702"/>
      <c r="Q275" s="703"/>
      <c r="R275" s="560" t="str">
        <f t="shared" si="118"/>
        <v/>
      </c>
      <c r="S275" s="560"/>
      <c r="T275" s="560"/>
      <c r="U275" s="973" t="str">
        <f t="shared" si="119"/>
        <v/>
      </c>
      <c r="V275" s="974"/>
      <c r="W275" s="975"/>
      <c r="X275" s="541"/>
      <c r="Y275" s="541"/>
      <c r="Z275" s="701"/>
      <c r="AA275" s="702"/>
      <c r="AB275" s="703"/>
      <c r="AC275" s="560" t="str">
        <f t="shared" si="120"/>
        <v/>
      </c>
      <c r="AD275" s="560"/>
      <c r="AE275" s="560"/>
      <c r="AF275" s="560" t="str">
        <f t="shared" si="121"/>
        <v/>
      </c>
      <c r="AG275" s="560"/>
      <c r="AH275" s="560"/>
      <c r="AI275" s="995"/>
      <c r="AJ275" s="995"/>
      <c r="AK275" s="995"/>
      <c r="AL275" s="995"/>
      <c r="AM275" s="995"/>
      <c r="AN275" s="995"/>
      <c r="AO275" s="995"/>
      <c r="AP275" s="995"/>
      <c r="AQ275" s="995"/>
      <c r="AR275" s="995"/>
      <c r="AS275" s="995"/>
      <c r="AT275" s="1009"/>
    </row>
    <row r="276" spans="2:46" ht="18" customHeight="1">
      <c r="B276" s="964"/>
      <c r="C276" s="971"/>
      <c r="D276" s="971"/>
      <c r="E276" s="701"/>
      <c r="F276" s="703"/>
      <c r="G276" s="978"/>
      <c r="H276" s="979"/>
      <c r="I276" s="701"/>
      <c r="J276" s="703"/>
      <c r="K276" s="701"/>
      <c r="L276" s="703"/>
      <c r="M276" s="701"/>
      <c r="N276" s="703"/>
      <c r="O276" s="701"/>
      <c r="P276" s="702"/>
      <c r="Q276" s="703"/>
      <c r="R276" s="560" t="str">
        <f t="shared" si="118"/>
        <v/>
      </c>
      <c r="S276" s="560"/>
      <c r="T276" s="560"/>
      <c r="U276" s="973" t="str">
        <f t="shared" si="119"/>
        <v/>
      </c>
      <c r="V276" s="974"/>
      <c r="W276" s="975"/>
      <c r="X276" s="541"/>
      <c r="Y276" s="541"/>
      <c r="Z276" s="701"/>
      <c r="AA276" s="702"/>
      <c r="AB276" s="703"/>
      <c r="AC276" s="560" t="str">
        <f t="shared" si="120"/>
        <v/>
      </c>
      <c r="AD276" s="560"/>
      <c r="AE276" s="560"/>
      <c r="AF276" s="560" t="str">
        <f t="shared" si="121"/>
        <v/>
      </c>
      <c r="AG276" s="560"/>
      <c r="AH276" s="560"/>
      <c r="AI276" s="995"/>
      <c r="AJ276" s="995"/>
      <c r="AK276" s="995"/>
      <c r="AL276" s="995"/>
      <c r="AM276" s="995"/>
      <c r="AN276" s="995"/>
      <c r="AO276" s="995"/>
      <c r="AP276" s="995"/>
      <c r="AQ276" s="995"/>
      <c r="AR276" s="995"/>
      <c r="AS276" s="995"/>
      <c r="AT276" s="1009"/>
    </row>
    <row r="277" spans="2:46" ht="18" customHeight="1">
      <c r="B277" s="964"/>
      <c r="C277" s="971"/>
      <c r="D277" s="971"/>
      <c r="E277" s="701"/>
      <c r="F277" s="703"/>
      <c r="G277" s="978"/>
      <c r="H277" s="979"/>
      <c r="I277" s="701"/>
      <c r="J277" s="703"/>
      <c r="K277" s="701"/>
      <c r="L277" s="703"/>
      <c r="M277" s="701"/>
      <c r="N277" s="703"/>
      <c r="O277" s="701"/>
      <c r="P277" s="702"/>
      <c r="Q277" s="703"/>
      <c r="R277" s="560" t="str">
        <f t="shared" si="118"/>
        <v/>
      </c>
      <c r="S277" s="560"/>
      <c r="T277" s="560"/>
      <c r="U277" s="973" t="str">
        <f t="shared" si="119"/>
        <v/>
      </c>
      <c r="V277" s="974"/>
      <c r="W277" s="975"/>
      <c r="X277" s="541"/>
      <c r="Y277" s="541"/>
      <c r="Z277" s="701"/>
      <c r="AA277" s="702"/>
      <c r="AB277" s="703"/>
      <c r="AC277" s="560" t="str">
        <f t="shared" si="120"/>
        <v/>
      </c>
      <c r="AD277" s="560"/>
      <c r="AE277" s="560"/>
      <c r="AF277" s="560" t="str">
        <f t="shared" si="121"/>
        <v/>
      </c>
      <c r="AG277" s="560"/>
      <c r="AH277" s="560"/>
      <c r="AI277" s="995"/>
      <c r="AJ277" s="995"/>
      <c r="AK277" s="995"/>
      <c r="AL277" s="995"/>
      <c r="AM277" s="995"/>
      <c r="AN277" s="995"/>
      <c r="AO277" s="995"/>
      <c r="AP277" s="995"/>
      <c r="AQ277" s="995"/>
      <c r="AR277" s="995"/>
      <c r="AS277" s="995"/>
      <c r="AT277" s="1009"/>
    </row>
    <row r="278" spans="2:46" ht="18" customHeight="1">
      <c r="B278" s="964"/>
      <c r="C278" s="971"/>
      <c r="D278" s="971"/>
      <c r="E278" s="701"/>
      <c r="F278" s="703"/>
      <c r="G278" s="978"/>
      <c r="H278" s="979"/>
      <c r="I278" s="701"/>
      <c r="J278" s="703"/>
      <c r="K278" s="701"/>
      <c r="L278" s="703"/>
      <c r="M278" s="701"/>
      <c r="N278" s="703"/>
      <c r="O278" s="701"/>
      <c r="P278" s="702"/>
      <c r="Q278" s="703"/>
      <c r="R278" s="560" t="str">
        <f t="shared" si="118"/>
        <v/>
      </c>
      <c r="S278" s="560"/>
      <c r="T278" s="560"/>
      <c r="U278" s="973" t="str">
        <f t="shared" si="119"/>
        <v/>
      </c>
      <c r="V278" s="974"/>
      <c r="W278" s="975"/>
      <c r="X278" s="541"/>
      <c r="Y278" s="541"/>
      <c r="Z278" s="701"/>
      <c r="AA278" s="702"/>
      <c r="AB278" s="703"/>
      <c r="AC278" s="560" t="str">
        <f t="shared" si="120"/>
        <v/>
      </c>
      <c r="AD278" s="560"/>
      <c r="AE278" s="560"/>
      <c r="AF278" s="560" t="str">
        <f t="shared" si="121"/>
        <v/>
      </c>
      <c r="AG278" s="560"/>
      <c r="AH278" s="560"/>
      <c r="AI278" s="995"/>
      <c r="AJ278" s="995"/>
      <c r="AK278" s="995"/>
      <c r="AL278" s="995"/>
      <c r="AM278" s="995"/>
      <c r="AN278" s="995"/>
      <c r="AO278" s="995"/>
      <c r="AP278" s="995"/>
      <c r="AQ278" s="995"/>
      <c r="AR278" s="995"/>
      <c r="AS278" s="995"/>
      <c r="AT278" s="1009"/>
    </row>
    <row r="279" spans="2:46" ht="18" customHeight="1">
      <c r="B279" s="964"/>
      <c r="C279" s="971"/>
      <c r="D279" s="971"/>
      <c r="E279" s="701"/>
      <c r="F279" s="703"/>
      <c r="G279" s="978"/>
      <c r="H279" s="979"/>
      <c r="I279" s="701"/>
      <c r="J279" s="703"/>
      <c r="K279" s="701"/>
      <c r="L279" s="703"/>
      <c r="M279" s="701"/>
      <c r="N279" s="703"/>
      <c r="O279" s="701"/>
      <c r="P279" s="702"/>
      <c r="Q279" s="703"/>
      <c r="R279" s="560" t="str">
        <f t="shared" si="118"/>
        <v/>
      </c>
      <c r="S279" s="560"/>
      <c r="T279" s="560"/>
      <c r="U279" s="973" t="str">
        <f t="shared" si="119"/>
        <v/>
      </c>
      <c r="V279" s="974"/>
      <c r="W279" s="975"/>
      <c r="X279" s="541"/>
      <c r="Y279" s="541"/>
      <c r="Z279" s="701"/>
      <c r="AA279" s="702"/>
      <c r="AB279" s="703"/>
      <c r="AC279" s="560" t="str">
        <f t="shared" si="120"/>
        <v/>
      </c>
      <c r="AD279" s="560"/>
      <c r="AE279" s="560"/>
      <c r="AF279" s="560" t="str">
        <f t="shared" si="121"/>
        <v/>
      </c>
      <c r="AG279" s="560"/>
      <c r="AH279" s="560"/>
      <c r="AI279" s="995"/>
      <c r="AJ279" s="995"/>
      <c r="AK279" s="995"/>
      <c r="AL279" s="995"/>
      <c r="AM279" s="995"/>
      <c r="AN279" s="995"/>
      <c r="AO279" s="995"/>
      <c r="AP279" s="995"/>
      <c r="AQ279" s="995"/>
      <c r="AR279" s="995"/>
      <c r="AS279" s="995"/>
      <c r="AT279" s="1009"/>
    </row>
    <row r="280" spans="2:46" ht="18" customHeight="1">
      <c r="B280" s="964"/>
      <c r="C280" s="971"/>
      <c r="D280" s="971"/>
      <c r="E280" s="701"/>
      <c r="F280" s="703"/>
      <c r="G280" s="978"/>
      <c r="H280" s="979"/>
      <c r="I280" s="701"/>
      <c r="J280" s="703"/>
      <c r="K280" s="701"/>
      <c r="L280" s="703"/>
      <c r="M280" s="701"/>
      <c r="N280" s="703"/>
      <c r="O280" s="701"/>
      <c r="P280" s="702"/>
      <c r="Q280" s="703"/>
      <c r="R280" s="560" t="str">
        <f t="shared" si="118"/>
        <v/>
      </c>
      <c r="S280" s="560"/>
      <c r="T280" s="560"/>
      <c r="U280" s="973" t="str">
        <f t="shared" si="119"/>
        <v/>
      </c>
      <c r="V280" s="974"/>
      <c r="W280" s="975"/>
      <c r="X280" s="541"/>
      <c r="Y280" s="541"/>
      <c r="Z280" s="701"/>
      <c r="AA280" s="702"/>
      <c r="AB280" s="703"/>
      <c r="AC280" s="560" t="str">
        <f t="shared" si="120"/>
        <v/>
      </c>
      <c r="AD280" s="560"/>
      <c r="AE280" s="560"/>
      <c r="AF280" s="560" t="str">
        <f t="shared" si="121"/>
        <v/>
      </c>
      <c r="AG280" s="560"/>
      <c r="AH280" s="560"/>
      <c r="AI280" s="995"/>
      <c r="AJ280" s="995"/>
      <c r="AK280" s="995"/>
      <c r="AL280" s="995"/>
      <c r="AM280" s="995"/>
      <c r="AN280" s="995"/>
      <c r="AO280" s="995"/>
      <c r="AP280" s="995"/>
      <c r="AQ280" s="995"/>
      <c r="AR280" s="995"/>
      <c r="AS280" s="995"/>
      <c r="AT280" s="1009"/>
    </row>
    <row r="281" spans="2:46" ht="18" customHeight="1">
      <c r="B281" s="964"/>
      <c r="C281" s="971"/>
      <c r="D281" s="971"/>
      <c r="E281" s="701"/>
      <c r="F281" s="703"/>
      <c r="G281" s="978"/>
      <c r="H281" s="979"/>
      <c r="I281" s="701"/>
      <c r="J281" s="703"/>
      <c r="K281" s="701"/>
      <c r="L281" s="703"/>
      <c r="M281" s="701"/>
      <c r="N281" s="703"/>
      <c r="O281" s="701"/>
      <c r="P281" s="702"/>
      <c r="Q281" s="703"/>
      <c r="R281" s="560" t="str">
        <f t="shared" si="118"/>
        <v/>
      </c>
      <c r="S281" s="560"/>
      <c r="T281" s="560"/>
      <c r="U281" s="973" t="str">
        <f t="shared" si="119"/>
        <v/>
      </c>
      <c r="V281" s="974"/>
      <c r="W281" s="975"/>
      <c r="X281" s="541"/>
      <c r="Y281" s="541"/>
      <c r="Z281" s="701"/>
      <c r="AA281" s="702"/>
      <c r="AB281" s="703"/>
      <c r="AC281" s="560" t="str">
        <f t="shared" si="120"/>
        <v/>
      </c>
      <c r="AD281" s="560"/>
      <c r="AE281" s="560"/>
      <c r="AF281" s="560" t="str">
        <f t="shared" si="121"/>
        <v/>
      </c>
      <c r="AG281" s="560"/>
      <c r="AH281" s="560"/>
      <c r="AI281" s="995"/>
      <c r="AJ281" s="995"/>
      <c r="AK281" s="995"/>
      <c r="AL281" s="995"/>
      <c r="AM281" s="995"/>
      <c r="AN281" s="995"/>
      <c r="AO281" s="995"/>
      <c r="AP281" s="995"/>
      <c r="AQ281" s="995"/>
      <c r="AR281" s="995"/>
      <c r="AS281" s="995"/>
      <c r="AT281" s="1009"/>
    </row>
    <row r="282" spans="2:46" ht="18" customHeight="1">
      <c r="B282" s="964"/>
      <c r="C282" s="971"/>
      <c r="D282" s="971"/>
      <c r="E282" s="701"/>
      <c r="F282" s="703"/>
      <c r="G282" s="978"/>
      <c r="H282" s="979"/>
      <c r="I282" s="701"/>
      <c r="J282" s="703"/>
      <c r="K282" s="701"/>
      <c r="L282" s="703"/>
      <c r="M282" s="701"/>
      <c r="N282" s="703"/>
      <c r="O282" s="701"/>
      <c r="P282" s="702"/>
      <c r="Q282" s="703"/>
      <c r="R282" s="560" t="str">
        <f t="shared" si="118"/>
        <v/>
      </c>
      <c r="S282" s="560"/>
      <c r="T282" s="560"/>
      <c r="U282" s="973" t="str">
        <f t="shared" si="119"/>
        <v/>
      </c>
      <c r="V282" s="974"/>
      <c r="W282" s="975"/>
      <c r="X282" s="541"/>
      <c r="Y282" s="541"/>
      <c r="Z282" s="701"/>
      <c r="AA282" s="702"/>
      <c r="AB282" s="703"/>
      <c r="AC282" s="560" t="str">
        <f t="shared" si="120"/>
        <v/>
      </c>
      <c r="AD282" s="560"/>
      <c r="AE282" s="560"/>
      <c r="AF282" s="560" t="str">
        <f t="shared" si="121"/>
        <v/>
      </c>
      <c r="AG282" s="560"/>
      <c r="AH282" s="560"/>
      <c r="AI282" s="995"/>
      <c r="AJ282" s="995"/>
      <c r="AK282" s="995"/>
      <c r="AL282" s="995"/>
      <c r="AM282" s="995"/>
      <c r="AN282" s="995"/>
      <c r="AO282" s="995"/>
      <c r="AP282" s="995"/>
      <c r="AQ282" s="995"/>
      <c r="AR282" s="995"/>
      <c r="AS282" s="995"/>
      <c r="AT282" s="1009"/>
    </row>
    <row r="283" spans="2:46" ht="18" customHeight="1">
      <c r="B283" s="964"/>
      <c r="C283" s="971"/>
      <c r="D283" s="971"/>
      <c r="E283" s="701"/>
      <c r="F283" s="703"/>
      <c r="G283" s="978"/>
      <c r="H283" s="979"/>
      <c r="I283" s="701"/>
      <c r="J283" s="703"/>
      <c r="K283" s="701"/>
      <c r="L283" s="703"/>
      <c r="M283" s="701"/>
      <c r="N283" s="703"/>
      <c r="O283" s="701"/>
      <c r="P283" s="702"/>
      <c r="Q283" s="703"/>
      <c r="R283" s="560" t="str">
        <f t="shared" si="118"/>
        <v/>
      </c>
      <c r="S283" s="560"/>
      <c r="T283" s="560"/>
      <c r="U283" s="973" t="str">
        <f t="shared" si="119"/>
        <v/>
      </c>
      <c r="V283" s="974"/>
      <c r="W283" s="975"/>
      <c r="X283" s="541"/>
      <c r="Y283" s="541"/>
      <c r="Z283" s="701"/>
      <c r="AA283" s="702"/>
      <c r="AB283" s="703"/>
      <c r="AC283" s="560" t="str">
        <f t="shared" si="120"/>
        <v/>
      </c>
      <c r="AD283" s="560"/>
      <c r="AE283" s="560"/>
      <c r="AF283" s="560" t="str">
        <f t="shared" si="121"/>
        <v/>
      </c>
      <c r="AG283" s="560"/>
      <c r="AH283" s="560"/>
      <c r="AI283" s="995"/>
      <c r="AJ283" s="995"/>
      <c r="AK283" s="995"/>
      <c r="AL283" s="995"/>
      <c r="AM283" s="995"/>
      <c r="AN283" s="995"/>
      <c r="AO283" s="995"/>
      <c r="AP283" s="995"/>
      <c r="AQ283" s="995"/>
      <c r="AR283" s="995"/>
      <c r="AS283" s="995"/>
      <c r="AT283" s="1009"/>
    </row>
    <row r="284" spans="2:46" ht="18" customHeight="1">
      <c r="B284" s="964"/>
      <c r="C284" s="971"/>
      <c r="D284" s="971"/>
      <c r="E284" s="701"/>
      <c r="F284" s="703"/>
      <c r="G284" s="978"/>
      <c r="H284" s="979"/>
      <c r="I284" s="701"/>
      <c r="J284" s="703"/>
      <c r="K284" s="701"/>
      <c r="L284" s="703"/>
      <c r="M284" s="701"/>
      <c r="N284" s="703"/>
      <c r="O284" s="701"/>
      <c r="P284" s="702"/>
      <c r="Q284" s="703"/>
      <c r="R284" s="560" t="str">
        <f t="shared" si="118"/>
        <v/>
      </c>
      <c r="S284" s="560"/>
      <c r="T284" s="560"/>
      <c r="U284" s="973" t="str">
        <f t="shared" si="119"/>
        <v/>
      </c>
      <c r="V284" s="974"/>
      <c r="W284" s="975"/>
      <c r="X284" s="541"/>
      <c r="Y284" s="541"/>
      <c r="Z284" s="701"/>
      <c r="AA284" s="702"/>
      <c r="AB284" s="703"/>
      <c r="AC284" s="560" t="str">
        <f t="shared" si="120"/>
        <v/>
      </c>
      <c r="AD284" s="560"/>
      <c r="AE284" s="560"/>
      <c r="AF284" s="560" t="str">
        <f t="shared" si="121"/>
        <v/>
      </c>
      <c r="AG284" s="560"/>
      <c r="AH284" s="560"/>
      <c r="AI284" s="995"/>
      <c r="AJ284" s="995"/>
      <c r="AK284" s="995"/>
      <c r="AL284" s="995"/>
      <c r="AM284" s="995"/>
      <c r="AN284" s="995"/>
      <c r="AO284" s="995"/>
      <c r="AP284" s="995"/>
      <c r="AQ284" s="995"/>
      <c r="AR284" s="995"/>
      <c r="AS284" s="995"/>
      <c r="AT284" s="1009"/>
    </row>
    <row r="285" spans="2:46" ht="18" customHeight="1">
      <c r="B285" s="964"/>
      <c r="C285" s="971"/>
      <c r="D285" s="971"/>
      <c r="E285" s="701"/>
      <c r="F285" s="703"/>
      <c r="G285" s="978"/>
      <c r="H285" s="979"/>
      <c r="I285" s="701"/>
      <c r="J285" s="703"/>
      <c r="K285" s="701"/>
      <c r="L285" s="703"/>
      <c r="M285" s="701"/>
      <c r="N285" s="703"/>
      <c r="O285" s="701"/>
      <c r="P285" s="702"/>
      <c r="Q285" s="703"/>
      <c r="R285" s="560" t="str">
        <f t="shared" si="118"/>
        <v/>
      </c>
      <c r="S285" s="560"/>
      <c r="T285" s="560"/>
      <c r="U285" s="973" t="str">
        <f t="shared" si="119"/>
        <v/>
      </c>
      <c r="V285" s="974"/>
      <c r="W285" s="975"/>
      <c r="X285" s="541"/>
      <c r="Y285" s="541"/>
      <c r="Z285" s="701"/>
      <c r="AA285" s="702"/>
      <c r="AB285" s="703"/>
      <c r="AC285" s="560" t="str">
        <f t="shared" si="120"/>
        <v/>
      </c>
      <c r="AD285" s="560"/>
      <c r="AE285" s="560"/>
      <c r="AF285" s="560" t="str">
        <f t="shared" si="121"/>
        <v/>
      </c>
      <c r="AG285" s="560"/>
      <c r="AH285" s="560"/>
      <c r="AI285" s="995"/>
      <c r="AJ285" s="995"/>
      <c r="AK285" s="995"/>
      <c r="AL285" s="995"/>
      <c r="AM285" s="995"/>
      <c r="AN285" s="995"/>
      <c r="AO285" s="995"/>
      <c r="AP285" s="995"/>
      <c r="AQ285" s="995"/>
      <c r="AR285" s="995"/>
      <c r="AS285" s="995"/>
      <c r="AT285" s="1009"/>
    </row>
    <row r="286" spans="2:46" ht="18" customHeight="1">
      <c r="B286" s="964"/>
      <c r="C286" s="971"/>
      <c r="D286" s="971"/>
      <c r="E286" s="701"/>
      <c r="F286" s="703"/>
      <c r="G286" s="978"/>
      <c r="H286" s="979"/>
      <c r="I286" s="701"/>
      <c r="J286" s="703"/>
      <c r="K286" s="701"/>
      <c r="L286" s="703"/>
      <c r="M286" s="701"/>
      <c r="N286" s="703"/>
      <c r="O286" s="701"/>
      <c r="P286" s="702"/>
      <c r="Q286" s="703"/>
      <c r="R286" s="560" t="str">
        <f t="shared" si="118"/>
        <v/>
      </c>
      <c r="S286" s="560"/>
      <c r="T286" s="560"/>
      <c r="U286" s="973" t="str">
        <f t="shared" si="119"/>
        <v/>
      </c>
      <c r="V286" s="974"/>
      <c r="W286" s="975"/>
      <c r="X286" s="541"/>
      <c r="Y286" s="541"/>
      <c r="Z286" s="701"/>
      <c r="AA286" s="702"/>
      <c r="AB286" s="703"/>
      <c r="AC286" s="560" t="str">
        <f t="shared" si="120"/>
        <v/>
      </c>
      <c r="AD286" s="560"/>
      <c r="AE286" s="560"/>
      <c r="AF286" s="560" t="str">
        <f t="shared" si="121"/>
        <v/>
      </c>
      <c r="AG286" s="560"/>
      <c r="AH286" s="560"/>
      <c r="AI286" s="995"/>
      <c r="AJ286" s="995"/>
      <c r="AK286" s="995"/>
      <c r="AL286" s="995"/>
      <c r="AM286" s="995"/>
      <c r="AN286" s="995"/>
      <c r="AO286" s="995"/>
      <c r="AP286" s="995"/>
      <c r="AQ286" s="995"/>
      <c r="AR286" s="995"/>
      <c r="AS286" s="995"/>
      <c r="AT286" s="1009"/>
    </row>
    <row r="287" spans="2:46" ht="18" customHeight="1">
      <c r="B287" s="964"/>
      <c r="C287" s="971"/>
      <c r="D287" s="971"/>
      <c r="E287" s="701"/>
      <c r="F287" s="703"/>
      <c r="G287" s="978"/>
      <c r="H287" s="979"/>
      <c r="I287" s="701"/>
      <c r="J287" s="703"/>
      <c r="K287" s="701"/>
      <c r="L287" s="703"/>
      <c r="M287" s="701"/>
      <c r="N287" s="703"/>
      <c r="O287" s="701"/>
      <c r="P287" s="702"/>
      <c r="Q287" s="703"/>
      <c r="R287" s="560" t="str">
        <f t="shared" si="118"/>
        <v/>
      </c>
      <c r="S287" s="560"/>
      <c r="T287" s="560"/>
      <c r="U287" s="973" t="str">
        <f t="shared" si="119"/>
        <v/>
      </c>
      <c r="V287" s="974"/>
      <c r="W287" s="975"/>
      <c r="X287" s="541"/>
      <c r="Y287" s="541"/>
      <c r="Z287" s="701"/>
      <c r="AA287" s="702"/>
      <c r="AB287" s="703"/>
      <c r="AC287" s="560" t="str">
        <f t="shared" si="120"/>
        <v/>
      </c>
      <c r="AD287" s="560"/>
      <c r="AE287" s="560"/>
      <c r="AF287" s="560" t="str">
        <f t="shared" si="121"/>
        <v/>
      </c>
      <c r="AG287" s="560"/>
      <c r="AH287" s="560"/>
      <c r="AI287" s="995"/>
      <c r="AJ287" s="995"/>
      <c r="AK287" s="995"/>
      <c r="AL287" s="995"/>
      <c r="AM287" s="995"/>
      <c r="AN287" s="995"/>
      <c r="AO287" s="995"/>
      <c r="AP287" s="995"/>
      <c r="AQ287" s="995"/>
      <c r="AR287" s="995"/>
      <c r="AS287" s="995"/>
      <c r="AT287" s="1009"/>
    </row>
    <row r="288" spans="2:46" ht="18" customHeight="1">
      <c r="B288" s="964"/>
      <c r="C288" s="971"/>
      <c r="D288" s="971"/>
      <c r="E288" s="701"/>
      <c r="F288" s="703"/>
      <c r="G288" s="978"/>
      <c r="H288" s="979"/>
      <c r="I288" s="701"/>
      <c r="J288" s="703"/>
      <c r="K288" s="701"/>
      <c r="L288" s="703"/>
      <c r="M288" s="701"/>
      <c r="N288" s="703"/>
      <c r="O288" s="701"/>
      <c r="P288" s="702"/>
      <c r="Q288" s="703"/>
      <c r="R288" s="560" t="str">
        <f t="shared" si="118"/>
        <v/>
      </c>
      <c r="S288" s="560"/>
      <c r="T288" s="560"/>
      <c r="U288" s="973" t="str">
        <f t="shared" si="119"/>
        <v/>
      </c>
      <c r="V288" s="974"/>
      <c r="W288" s="975"/>
      <c r="X288" s="541"/>
      <c r="Y288" s="541"/>
      <c r="Z288" s="701"/>
      <c r="AA288" s="702"/>
      <c r="AB288" s="703"/>
      <c r="AC288" s="560" t="str">
        <f t="shared" si="120"/>
        <v/>
      </c>
      <c r="AD288" s="560"/>
      <c r="AE288" s="560"/>
      <c r="AF288" s="560" t="str">
        <f t="shared" si="121"/>
        <v/>
      </c>
      <c r="AG288" s="560"/>
      <c r="AH288" s="560"/>
      <c r="AI288" s="995"/>
      <c r="AJ288" s="995"/>
      <c r="AK288" s="995"/>
      <c r="AL288" s="995"/>
      <c r="AM288" s="995"/>
      <c r="AN288" s="995"/>
      <c r="AO288" s="995"/>
      <c r="AP288" s="995"/>
      <c r="AQ288" s="995"/>
      <c r="AR288" s="995"/>
      <c r="AS288" s="995"/>
      <c r="AT288" s="1009"/>
    </row>
    <row r="289" spans="2:46" ht="18" customHeight="1">
      <c r="B289" s="964"/>
      <c r="C289" s="971"/>
      <c r="D289" s="971"/>
      <c r="E289" s="701"/>
      <c r="F289" s="703"/>
      <c r="G289" s="978"/>
      <c r="H289" s="979"/>
      <c r="I289" s="701"/>
      <c r="J289" s="703"/>
      <c r="K289" s="701"/>
      <c r="L289" s="703"/>
      <c r="M289" s="701"/>
      <c r="N289" s="703"/>
      <c r="O289" s="701"/>
      <c r="P289" s="702"/>
      <c r="Q289" s="703"/>
      <c r="R289" s="560" t="str">
        <f t="shared" si="118"/>
        <v/>
      </c>
      <c r="S289" s="560"/>
      <c r="T289" s="560"/>
      <c r="U289" s="973" t="str">
        <f t="shared" si="119"/>
        <v/>
      </c>
      <c r="V289" s="974"/>
      <c r="W289" s="975"/>
      <c r="X289" s="541"/>
      <c r="Y289" s="541"/>
      <c r="Z289" s="701"/>
      <c r="AA289" s="702"/>
      <c r="AB289" s="703"/>
      <c r="AC289" s="560" t="str">
        <f t="shared" si="120"/>
        <v/>
      </c>
      <c r="AD289" s="560"/>
      <c r="AE289" s="560"/>
      <c r="AF289" s="560" t="str">
        <f t="shared" si="121"/>
        <v/>
      </c>
      <c r="AG289" s="560"/>
      <c r="AH289" s="560"/>
      <c r="AI289" s="995"/>
      <c r="AJ289" s="995"/>
      <c r="AK289" s="995"/>
      <c r="AL289" s="995"/>
      <c r="AM289" s="995"/>
      <c r="AN289" s="995"/>
      <c r="AO289" s="995"/>
      <c r="AP289" s="995"/>
      <c r="AQ289" s="995"/>
      <c r="AR289" s="995"/>
      <c r="AS289" s="995"/>
      <c r="AT289" s="1009"/>
    </row>
    <row r="290" spans="2:46" ht="18" customHeight="1">
      <c r="B290" s="964"/>
      <c r="C290" s="971"/>
      <c r="D290" s="971"/>
      <c r="E290" s="701"/>
      <c r="F290" s="703"/>
      <c r="G290" s="978"/>
      <c r="H290" s="979"/>
      <c r="I290" s="701"/>
      <c r="J290" s="703"/>
      <c r="K290" s="701"/>
      <c r="L290" s="703"/>
      <c r="M290" s="701"/>
      <c r="N290" s="703"/>
      <c r="O290" s="701"/>
      <c r="P290" s="702"/>
      <c r="Q290" s="703"/>
      <c r="R290" s="560" t="str">
        <f t="shared" si="118"/>
        <v/>
      </c>
      <c r="S290" s="560"/>
      <c r="T290" s="560"/>
      <c r="U290" s="973" t="str">
        <f t="shared" si="119"/>
        <v/>
      </c>
      <c r="V290" s="974"/>
      <c r="W290" s="975"/>
      <c r="X290" s="541"/>
      <c r="Y290" s="541"/>
      <c r="Z290" s="701"/>
      <c r="AA290" s="702"/>
      <c r="AB290" s="703"/>
      <c r="AC290" s="560" t="str">
        <f t="shared" si="120"/>
        <v/>
      </c>
      <c r="AD290" s="560"/>
      <c r="AE290" s="560"/>
      <c r="AF290" s="560" t="str">
        <f t="shared" si="121"/>
        <v/>
      </c>
      <c r="AG290" s="560"/>
      <c r="AH290" s="560"/>
      <c r="AI290" s="995"/>
      <c r="AJ290" s="995"/>
      <c r="AK290" s="995"/>
      <c r="AL290" s="995"/>
      <c r="AM290" s="995"/>
      <c r="AN290" s="995"/>
      <c r="AO290" s="995"/>
      <c r="AP290" s="995"/>
      <c r="AQ290" s="995"/>
      <c r="AR290" s="995"/>
      <c r="AS290" s="995"/>
      <c r="AT290" s="1009"/>
    </row>
    <row r="291" spans="2:46" ht="18" customHeight="1">
      <c r="B291" s="964"/>
      <c r="C291" s="971"/>
      <c r="D291" s="971"/>
      <c r="E291" s="701"/>
      <c r="F291" s="703"/>
      <c r="G291" s="978"/>
      <c r="H291" s="979"/>
      <c r="I291" s="701"/>
      <c r="J291" s="703"/>
      <c r="K291" s="701"/>
      <c r="L291" s="703"/>
      <c r="M291" s="701"/>
      <c r="N291" s="703"/>
      <c r="O291" s="701"/>
      <c r="P291" s="702"/>
      <c r="Q291" s="703"/>
      <c r="R291" s="560" t="str">
        <f t="shared" si="118"/>
        <v/>
      </c>
      <c r="S291" s="560"/>
      <c r="T291" s="560"/>
      <c r="U291" s="973" t="str">
        <f t="shared" si="119"/>
        <v/>
      </c>
      <c r="V291" s="974"/>
      <c r="W291" s="975"/>
      <c r="X291" s="541"/>
      <c r="Y291" s="541"/>
      <c r="Z291" s="701"/>
      <c r="AA291" s="702"/>
      <c r="AB291" s="703"/>
      <c r="AC291" s="560" t="str">
        <f t="shared" si="120"/>
        <v/>
      </c>
      <c r="AD291" s="560"/>
      <c r="AE291" s="560"/>
      <c r="AF291" s="560" t="str">
        <f t="shared" si="121"/>
        <v/>
      </c>
      <c r="AG291" s="560"/>
      <c r="AH291" s="560"/>
      <c r="AI291" s="995"/>
      <c r="AJ291" s="995"/>
      <c r="AK291" s="995"/>
      <c r="AL291" s="995"/>
      <c r="AM291" s="995"/>
      <c r="AN291" s="995"/>
      <c r="AO291" s="995"/>
      <c r="AP291" s="995"/>
      <c r="AQ291" s="995"/>
      <c r="AR291" s="995"/>
      <c r="AS291" s="995"/>
      <c r="AT291" s="1009"/>
    </row>
    <row r="292" spans="2:46" ht="18" customHeight="1">
      <c r="B292" s="964"/>
      <c r="C292" s="971"/>
      <c r="D292" s="971"/>
      <c r="E292" s="701"/>
      <c r="F292" s="703"/>
      <c r="G292" s="978"/>
      <c r="H292" s="979"/>
      <c r="I292" s="701"/>
      <c r="J292" s="703"/>
      <c r="K292" s="701"/>
      <c r="L292" s="703"/>
      <c r="M292" s="701"/>
      <c r="N292" s="703"/>
      <c r="O292" s="701"/>
      <c r="P292" s="702"/>
      <c r="Q292" s="703"/>
      <c r="R292" s="560" t="str">
        <f t="shared" si="118"/>
        <v/>
      </c>
      <c r="S292" s="560"/>
      <c r="T292" s="560"/>
      <c r="U292" s="973" t="str">
        <f t="shared" si="119"/>
        <v/>
      </c>
      <c r="V292" s="974"/>
      <c r="W292" s="975"/>
      <c r="X292" s="541"/>
      <c r="Y292" s="541"/>
      <c r="Z292" s="701"/>
      <c r="AA292" s="702"/>
      <c r="AB292" s="703"/>
      <c r="AC292" s="560" t="str">
        <f t="shared" si="120"/>
        <v/>
      </c>
      <c r="AD292" s="560"/>
      <c r="AE292" s="560"/>
      <c r="AF292" s="560" t="str">
        <f t="shared" si="121"/>
        <v/>
      </c>
      <c r="AG292" s="560"/>
      <c r="AH292" s="560"/>
      <c r="AI292" s="995"/>
      <c r="AJ292" s="995"/>
      <c r="AK292" s="995"/>
      <c r="AL292" s="995"/>
      <c r="AM292" s="995"/>
      <c r="AN292" s="995"/>
      <c r="AO292" s="995"/>
      <c r="AP292" s="995"/>
      <c r="AQ292" s="995"/>
      <c r="AR292" s="995"/>
      <c r="AS292" s="995"/>
      <c r="AT292" s="1009"/>
    </row>
    <row r="293" spans="2:46" ht="18" customHeight="1">
      <c r="B293" s="964"/>
      <c r="C293" s="971"/>
      <c r="D293" s="971"/>
      <c r="E293" s="701"/>
      <c r="F293" s="703"/>
      <c r="G293" s="978"/>
      <c r="H293" s="979"/>
      <c r="I293" s="701"/>
      <c r="J293" s="703"/>
      <c r="K293" s="701"/>
      <c r="L293" s="703"/>
      <c r="M293" s="701"/>
      <c r="N293" s="703"/>
      <c r="O293" s="701"/>
      <c r="P293" s="702"/>
      <c r="Q293" s="703"/>
      <c r="R293" s="560" t="str">
        <f t="shared" si="118"/>
        <v/>
      </c>
      <c r="S293" s="560"/>
      <c r="T293" s="560"/>
      <c r="U293" s="973" t="str">
        <f t="shared" si="119"/>
        <v/>
      </c>
      <c r="V293" s="974"/>
      <c r="W293" s="975"/>
      <c r="X293" s="541"/>
      <c r="Y293" s="541"/>
      <c r="Z293" s="701"/>
      <c r="AA293" s="702"/>
      <c r="AB293" s="703"/>
      <c r="AC293" s="560" t="str">
        <f t="shared" si="120"/>
        <v/>
      </c>
      <c r="AD293" s="560"/>
      <c r="AE293" s="560"/>
      <c r="AF293" s="560" t="str">
        <f t="shared" si="121"/>
        <v/>
      </c>
      <c r="AG293" s="560"/>
      <c r="AH293" s="560"/>
      <c r="AI293" s="995"/>
      <c r="AJ293" s="995"/>
      <c r="AK293" s="995"/>
      <c r="AL293" s="995"/>
      <c r="AM293" s="995"/>
      <c r="AN293" s="995"/>
      <c r="AO293" s="995"/>
      <c r="AP293" s="995"/>
      <c r="AQ293" s="995"/>
      <c r="AR293" s="995"/>
      <c r="AS293" s="995"/>
      <c r="AT293" s="1009"/>
    </row>
    <row r="294" spans="2:46" ht="18" customHeight="1">
      <c r="B294" s="964"/>
      <c r="C294" s="971"/>
      <c r="D294" s="971"/>
      <c r="E294" s="701"/>
      <c r="F294" s="703"/>
      <c r="G294" s="978"/>
      <c r="H294" s="979"/>
      <c r="I294" s="701"/>
      <c r="J294" s="703"/>
      <c r="K294" s="701"/>
      <c r="L294" s="703"/>
      <c r="M294" s="701"/>
      <c r="N294" s="703"/>
      <c r="O294" s="701"/>
      <c r="P294" s="702"/>
      <c r="Q294" s="703"/>
      <c r="R294" s="560" t="str">
        <f t="shared" si="118"/>
        <v/>
      </c>
      <c r="S294" s="560"/>
      <c r="T294" s="560"/>
      <c r="U294" s="973" t="str">
        <f t="shared" si="119"/>
        <v/>
      </c>
      <c r="V294" s="974"/>
      <c r="W294" s="975"/>
      <c r="X294" s="541"/>
      <c r="Y294" s="541"/>
      <c r="Z294" s="701"/>
      <c r="AA294" s="702"/>
      <c r="AB294" s="703"/>
      <c r="AC294" s="560" t="str">
        <f t="shared" si="120"/>
        <v/>
      </c>
      <c r="AD294" s="560"/>
      <c r="AE294" s="560"/>
      <c r="AF294" s="560" t="str">
        <f t="shared" si="121"/>
        <v/>
      </c>
      <c r="AG294" s="560"/>
      <c r="AH294" s="560"/>
      <c r="AI294" s="995"/>
      <c r="AJ294" s="995"/>
      <c r="AK294" s="995"/>
      <c r="AL294" s="995"/>
      <c r="AM294" s="995"/>
      <c r="AN294" s="995"/>
      <c r="AO294" s="995"/>
      <c r="AP294" s="995"/>
      <c r="AQ294" s="995"/>
      <c r="AR294" s="995"/>
      <c r="AS294" s="995"/>
      <c r="AT294" s="1009"/>
    </row>
    <row r="295" spans="2:46" ht="18" customHeight="1">
      <c r="B295" s="964"/>
      <c r="C295" s="971"/>
      <c r="D295" s="971"/>
      <c r="E295" s="701"/>
      <c r="F295" s="703"/>
      <c r="G295" s="978"/>
      <c r="H295" s="979"/>
      <c r="I295" s="701"/>
      <c r="J295" s="703"/>
      <c r="K295" s="701"/>
      <c r="L295" s="703"/>
      <c r="M295" s="701"/>
      <c r="N295" s="703"/>
      <c r="O295" s="701"/>
      <c r="P295" s="702"/>
      <c r="Q295" s="703"/>
      <c r="R295" s="560" t="str">
        <f t="shared" si="118"/>
        <v/>
      </c>
      <c r="S295" s="560"/>
      <c r="T295" s="560"/>
      <c r="U295" s="973" t="str">
        <f t="shared" si="119"/>
        <v/>
      </c>
      <c r="V295" s="974"/>
      <c r="W295" s="975"/>
      <c r="X295" s="541"/>
      <c r="Y295" s="541"/>
      <c r="Z295" s="701"/>
      <c r="AA295" s="702"/>
      <c r="AB295" s="703"/>
      <c r="AC295" s="560" t="str">
        <f t="shared" si="120"/>
        <v/>
      </c>
      <c r="AD295" s="560"/>
      <c r="AE295" s="560"/>
      <c r="AF295" s="560" t="str">
        <f t="shared" si="121"/>
        <v/>
      </c>
      <c r="AG295" s="560"/>
      <c r="AH295" s="560"/>
      <c r="AI295" s="995"/>
      <c r="AJ295" s="995"/>
      <c r="AK295" s="995"/>
      <c r="AL295" s="995"/>
      <c r="AM295" s="995"/>
      <c r="AN295" s="995"/>
      <c r="AO295" s="995"/>
      <c r="AP295" s="995"/>
      <c r="AQ295" s="995"/>
      <c r="AR295" s="995"/>
      <c r="AS295" s="995"/>
      <c r="AT295" s="1009"/>
    </row>
    <row r="296" spans="2:46" ht="18" customHeight="1">
      <c r="B296" s="964"/>
      <c r="C296" s="971"/>
      <c r="D296" s="971"/>
      <c r="E296" s="701"/>
      <c r="F296" s="703"/>
      <c r="G296" s="978"/>
      <c r="H296" s="979"/>
      <c r="I296" s="701"/>
      <c r="J296" s="703"/>
      <c r="K296" s="701"/>
      <c r="L296" s="703"/>
      <c r="M296" s="701"/>
      <c r="N296" s="703"/>
      <c r="O296" s="701"/>
      <c r="P296" s="702"/>
      <c r="Q296" s="703"/>
      <c r="R296" s="560" t="str">
        <f t="shared" si="118"/>
        <v/>
      </c>
      <c r="S296" s="560"/>
      <c r="T296" s="560"/>
      <c r="U296" s="973" t="str">
        <f t="shared" si="119"/>
        <v/>
      </c>
      <c r="V296" s="974"/>
      <c r="W296" s="975"/>
      <c r="X296" s="541"/>
      <c r="Y296" s="541"/>
      <c r="Z296" s="701"/>
      <c r="AA296" s="702"/>
      <c r="AB296" s="703"/>
      <c r="AC296" s="560" t="str">
        <f t="shared" si="120"/>
        <v/>
      </c>
      <c r="AD296" s="560"/>
      <c r="AE296" s="560"/>
      <c r="AF296" s="560" t="str">
        <f t="shared" si="121"/>
        <v/>
      </c>
      <c r="AG296" s="560"/>
      <c r="AH296" s="560"/>
      <c r="AI296" s="995"/>
      <c r="AJ296" s="995"/>
      <c r="AK296" s="995"/>
      <c r="AL296" s="995"/>
      <c r="AM296" s="995"/>
      <c r="AN296" s="995"/>
      <c r="AO296" s="995"/>
      <c r="AP296" s="995"/>
      <c r="AQ296" s="995"/>
      <c r="AR296" s="995"/>
      <c r="AS296" s="995"/>
      <c r="AT296" s="1009"/>
    </row>
    <row r="297" spans="2:46" ht="18" customHeight="1">
      <c r="B297" s="964"/>
      <c r="C297" s="971"/>
      <c r="D297" s="971"/>
      <c r="E297" s="701"/>
      <c r="F297" s="703"/>
      <c r="G297" s="978"/>
      <c r="H297" s="979"/>
      <c r="I297" s="701"/>
      <c r="J297" s="703"/>
      <c r="K297" s="701"/>
      <c r="L297" s="703"/>
      <c r="M297" s="701"/>
      <c r="N297" s="703"/>
      <c r="O297" s="701"/>
      <c r="P297" s="702"/>
      <c r="Q297" s="703"/>
      <c r="R297" s="560" t="str">
        <f t="shared" si="118"/>
        <v/>
      </c>
      <c r="S297" s="560"/>
      <c r="T297" s="560"/>
      <c r="U297" s="973" t="str">
        <f t="shared" si="119"/>
        <v/>
      </c>
      <c r="V297" s="974"/>
      <c r="W297" s="975"/>
      <c r="X297" s="541"/>
      <c r="Y297" s="541"/>
      <c r="Z297" s="701"/>
      <c r="AA297" s="702"/>
      <c r="AB297" s="703"/>
      <c r="AC297" s="560" t="str">
        <f t="shared" si="120"/>
        <v/>
      </c>
      <c r="AD297" s="560"/>
      <c r="AE297" s="560"/>
      <c r="AF297" s="560" t="str">
        <f t="shared" si="121"/>
        <v/>
      </c>
      <c r="AG297" s="560"/>
      <c r="AH297" s="560"/>
      <c r="AI297" s="995"/>
      <c r="AJ297" s="995"/>
      <c r="AK297" s="995"/>
      <c r="AL297" s="995"/>
      <c r="AM297" s="995"/>
      <c r="AN297" s="995"/>
      <c r="AO297" s="995"/>
      <c r="AP297" s="995"/>
      <c r="AQ297" s="995"/>
      <c r="AR297" s="995"/>
      <c r="AS297" s="995"/>
      <c r="AT297" s="1009"/>
    </row>
    <row r="298" spans="2:46" ht="18" customHeight="1">
      <c r="B298" s="964"/>
      <c r="C298" s="971"/>
      <c r="D298" s="971"/>
      <c r="E298" s="701"/>
      <c r="F298" s="703"/>
      <c r="G298" s="978"/>
      <c r="H298" s="979"/>
      <c r="I298" s="701"/>
      <c r="J298" s="703"/>
      <c r="K298" s="701"/>
      <c r="L298" s="703"/>
      <c r="M298" s="701"/>
      <c r="N298" s="703"/>
      <c r="O298" s="701"/>
      <c r="P298" s="702"/>
      <c r="Q298" s="703"/>
      <c r="R298" s="560" t="str">
        <f t="shared" si="118"/>
        <v/>
      </c>
      <c r="S298" s="560"/>
      <c r="T298" s="560"/>
      <c r="U298" s="973" t="str">
        <f t="shared" si="119"/>
        <v/>
      </c>
      <c r="V298" s="974"/>
      <c r="W298" s="975"/>
      <c r="X298" s="541"/>
      <c r="Y298" s="541"/>
      <c r="Z298" s="701"/>
      <c r="AA298" s="702"/>
      <c r="AB298" s="703"/>
      <c r="AC298" s="560" t="str">
        <f t="shared" si="120"/>
        <v/>
      </c>
      <c r="AD298" s="560"/>
      <c r="AE298" s="560"/>
      <c r="AF298" s="560" t="str">
        <f t="shared" si="121"/>
        <v/>
      </c>
      <c r="AG298" s="560"/>
      <c r="AH298" s="560"/>
      <c r="AI298" s="995"/>
      <c r="AJ298" s="995"/>
      <c r="AK298" s="995"/>
      <c r="AL298" s="995"/>
      <c r="AM298" s="995"/>
      <c r="AN298" s="995"/>
      <c r="AO298" s="995"/>
      <c r="AP298" s="995"/>
      <c r="AQ298" s="995"/>
      <c r="AR298" s="995"/>
      <c r="AS298" s="995"/>
      <c r="AT298" s="1009"/>
    </row>
    <row r="299" spans="2:46" ht="18" customHeight="1">
      <c r="B299" s="964"/>
      <c r="C299" s="971"/>
      <c r="D299" s="971"/>
      <c r="E299" s="701"/>
      <c r="F299" s="703"/>
      <c r="G299" s="978"/>
      <c r="H299" s="979"/>
      <c r="I299" s="701"/>
      <c r="J299" s="703"/>
      <c r="K299" s="701"/>
      <c r="L299" s="703"/>
      <c r="M299" s="701"/>
      <c r="N299" s="703"/>
      <c r="O299" s="701"/>
      <c r="P299" s="702"/>
      <c r="Q299" s="703"/>
      <c r="R299" s="560" t="str">
        <f t="shared" si="118"/>
        <v/>
      </c>
      <c r="S299" s="560"/>
      <c r="T299" s="560"/>
      <c r="U299" s="973" t="str">
        <f t="shared" si="119"/>
        <v/>
      </c>
      <c r="V299" s="974"/>
      <c r="W299" s="975"/>
      <c r="X299" s="541"/>
      <c r="Y299" s="541"/>
      <c r="Z299" s="701"/>
      <c r="AA299" s="702"/>
      <c r="AB299" s="703"/>
      <c r="AC299" s="560" t="str">
        <f t="shared" si="120"/>
        <v/>
      </c>
      <c r="AD299" s="560"/>
      <c r="AE299" s="560"/>
      <c r="AF299" s="560" t="str">
        <f t="shared" si="121"/>
        <v/>
      </c>
      <c r="AG299" s="560"/>
      <c r="AH299" s="560"/>
      <c r="AI299" s="995"/>
      <c r="AJ299" s="995"/>
      <c r="AK299" s="995"/>
      <c r="AL299" s="995"/>
      <c r="AM299" s="995"/>
      <c r="AN299" s="995"/>
      <c r="AO299" s="995"/>
      <c r="AP299" s="995"/>
      <c r="AQ299" s="995"/>
      <c r="AR299" s="995"/>
      <c r="AS299" s="995"/>
      <c r="AT299" s="1009"/>
    </row>
    <row r="300" spans="2:46" ht="18" customHeight="1">
      <c r="B300" s="964"/>
      <c r="C300" s="971"/>
      <c r="D300" s="971"/>
      <c r="E300" s="701"/>
      <c r="F300" s="703"/>
      <c r="G300" s="978"/>
      <c r="H300" s="979"/>
      <c r="I300" s="701"/>
      <c r="J300" s="703"/>
      <c r="K300" s="701"/>
      <c r="L300" s="703"/>
      <c r="M300" s="701"/>
      <c r="N300" s="703"/>
      <c r="O300" s="701"/>
      <c r="P300" s="702"/>
      <c r="Q300" s="703"/>
      <c r="R300" s="560" t="str">
        <f t="shared" si="118"/>
        <v/>
      </c>
      <c r="S300" s="560"/>
      <c r="T300" s="560"/>
      <c r="U300" s="973" t="str">
        <f t="shared" si="119"/>
        <v/>
      </c>
      <c r="V300" s="974"/>
      <c r="W300" s="975"/>
      <c r="X300" s="541"/>
      <c r="Y300" s="541"/>
      <c r="Z300" s="701"/>
      <c r="AA300" s="702"/>
      <c r="AB300" s="703"/>
      <c r="AC300" s="560" t="str">
        <f t="shared" si="120"/>
        <v/>
      </c>
      <c r="AD300" s="560"/>
      <c r="AE300" s="560"/>
      <c r="AF300" s="560" t="str">
        <f t="shared" si="121"/>
        <v/>
      </c>
      <c r="AG300" s="560"/>
      <c r="AH300" s="560"/>
      <c r="AI300" s="995"/>
      <c r="AJ300" s="995"/>
      <c r="AK300" s="995"/>
      <c r="AL300" s="995"/>
      <c r="AM300" s="995"/>
      <c r="AN300" s="995"/>
      <c r="AO300" s="995"/>
      <c r="AP300" s="995"/>
      <c r="AQ300" s="995"/>
      <c r="AR300" s="995"/>
      <c r="AS300" s="995"/>
      <c r="AT300" s="1009"/>
    </row>
    <row r="301" spans="2:46" ht="18" customHeight="1">
      <c r="B301" s="964"/>
      <c r="C301" s="971"/>
      <c r="D301" s="971"/>
      <c r="E301" s="701"/>
      <c r="F301" s="703"/>
      <c r="G301" s="978"/>
      <c r="H301" s="979"/>
      <c r="I301" s="701"/>
      <c r="J301" s="703"/>
      <c r="K301" s="701"/>
      <c r="L301" s="703"/>
      <c r="M301" s="701"/>
      <c r="N301" s="703"/>
      <c r="O301" s="701"/>
      <c r="P301" s="702"/>
      <c r="Q301" s="703"/>
      <c r="R301" s="560" t="str">
        <f t="shared" si="118"/>
        <v/>
      </c>
      <c r="S301" s="560"/>
      <c r="T301" s="560"/>
      <c r="U301" s="973" t="str">
        <f t="shared" si="119"/>
        <v/>
      </c>
      <c r="V301" s="974"/>
      <c r="W301" s="975"/>
      <c r="X301" s="541"/>
      <c r="Y301" s="541"/>
      <c r="Z301" s="701"/>
      <c r="AA301" s="702"/>
      <c r="AB301" s="703"/>
      <c r="AC301" s="560" t="str">
        <f t="shared" si="120"/>
        <v/>
      </c>
      <c r="AD301" s="560"/>
      <c r="AE301" s="560"/>
      <c r="AF301" s="560" t="str">
        <f t="shared" si="121"/>
        <v/>
      </c>
      <c r="AG301" s="560"/>
      <c r="AH301" s="560"/>
      <c r="AI301" s="995"/>
      <c r="AJ301" s="995"/>
      <c r="AK301" s="995"/>
      <c r="AL301" s="995"/>
      <c r="AM301" s="995"/>
      <c r="AN301" s="995"/>
      <c r="AO301" s="995"/>
      <c r="AP301" s="995"/>
      <c r="AQ301" s="995"/>
      <c r="AR301" s="995"/>
      <c r="AS301" s="995"/>
      <c r="AT301" s="1009"/>
    </row>
    <row r="302" spans="2:46" ht="18" customHeight="1">
      <c r="B302" s="964"/>
      <c r="C302" s="971"/>
      <c r="D302" s="971"/>
      <c r="E302" s="701"/>
      <c r="F302" s="703"/>
      <c r="G302" s="978"/>
      <c r="H302" s="979"/>
      <c r="I302" s="701"/>
      <c r="J302" s="703"/>
      <c r="K302" s="701"/>
      <c r="L302" s="703"/>
      <c r="M302" s="701"/>
      <c r="N302" s="703"/>
      <c r="O302" s="701"/>
      <c r="P302" s="702"/>
      <c r="Q302" s="703"/>
      <c r="R302" s="560" t="str">
        <f t="shared" si="118"/>
        <v/>
      </c>
      <c r="S302" s="560"/>
      <c r="T302" s="560"/>
      <c r="U302" s="973" t="str">
        <f t="shared" si="119"/>
        <v/>
      </c>
      <c r="V302" s="974"/>
      <c r="W302" s="975"/>
      <c r="X302" s="541"/>
      <c r="Y302" s="541"/>
      <c r="Z302" s="701"/>
      <c r="AA302" s="702"/>
      <c r="AB302" s="703"/>
      <c r="AC302" s="560" t="str">
        <f t="shared" si="120"/>
        <v/>
      </c>
      <c r="AD302" s="560"/>
      <c r="AE302" s="560"/>
      <c r="AF302" s="560" t="str">
        <f t="shared" si="121"/>
        <v/>
      </c>
      <c r="AG302" s="560"/>
      <c r="AH302" s="560"/>
      <c r="AI302" s="995"/>
      <c r="AJ302" s="995"/>
      <c r="AK302" s="995"/>
      <c r="AL302" s="995"/>
      <c r="AM302" s="995"/>
      <c r="AN302" s="995"/>
      <c r="AO302" s="995"/>
      <c r="AP302" s="995"/>
      <c r="AQ302" s="995"/>
      <c r="AR302" s="995"/>
      <c r="AS302" s="995"/>
      <c r="AT302" s="1009"/>
    </row>
    <row r="303" spans="2:46" ht="18" customHeight="1">
      <c r="B303" s="964"/>
      <c r="C303" s="971"/>
      <c r="D303" s="971"/>
      <c r="E303" s="701"/>
      <c r="F303" s="703"/>
      <c r="G303" s="978"/>
      <c r="H303" s="979"/>
      <c r="I303" s="701"/>
      <c r="J303" s="703"/>
      <c r="K303" s="701"/>
      <c r="L303" s="703"/>
      <c r="M303" s="701"/>
      <c r="N303" s="703"/>
      <c r="O303" s="701"/>
      <c r="P303" s="702"/>
      <c r="Q303" s="703"/>
      <c r="R303" s="560" t="str">
        <f t="shared" si="118"/>
        <v/>
      </c>
      <c r="S303" s="560"/>
      <c r="T303" s="560"/>
      <c r="U303" s="973" t="str">
        <f t="shared" si="119"/>
        <v/>
      </c>
      <c r="V303" s="974"/>
      <c r="W303" s="975"/>
      <c r="X303" s="541"/>
      <c r="Y303" s="541"/>
      <c r="Z303" s="701"/>
      <c r="AA303" s="702"/>
      <c r="AB303" s="703"/>
      <c r="AC303" s="560" t="str">
        <f t="shared" si="120"/>
        <v/>
      </c>
      <c r="AD303" s="560"/>
      <c r="AE303" s="560"/>
      <c r="AF303" s="560" t="str">
        <f t="shared" si="121"/>
        <v/>
      </c>
      <c r="AG303" s="560"/>
      <c r="AH303" s="560"/>
      <c r="AI303" s="995"/>
      <c r="AJ303" s="995"/>
      <c r="AK303" s="995"/>
      <c r="AL303" s="995"/>
      <c r="AM303" s="995"/>
      <c r="AN303" s="995"/>
      <c r="AO303" s="995"/>
      <c r="AP303" s="995"/>
      <c r="AQ303" s="995"/>
      <c r="AR303" s="995"/>
      <c r="AS303" s="995"/>
      <c r="AT303" s="1009"/>
    </row>
    <row r="304" spans="2:46" ht="18" customHeight="1">
      <c r="B304" s="964"/>
      <c r="C304" s="971"/>
      <c r="D304" s="971"/>
      <c r="E304" s="701"/>
      <c r="F304" s="703"/>
      <c r="G304" s="978"/>
      <c r="H304" s="979"/>
      <c r="I304" s="701"/>
      <c r="J304" s="703"/>
      <c r="K304" s="701"/>
      <c r="L304" s="703"/>
      <c r="M304" s="701"/>
      <c r="N304" s="703"/>
      <c r="O304" s="701"/>
      <c r="P304" s="702"/>
      <c r="Q304" s="703"/>
      <c r="R304" s="560" t="str">
        <f t="shared" si="118"/>
        <v/>
      </c>
      <c r="S304" s="560"/>
      <c r="T304" s="560"/>
      <c r="U304" s="973" t="str">
        <f t="shared" si="119"/>
        <v/>
      </c>
      <c r="V304" s="974"/>
      <c r="W304" s="975"/>
      <c r="X304" s="541"/>
      <c r="Y304" s="541"/>
      <c r="Z304" s="701"/>
      <c r="AA304" s="702"/>
      <c r="AB304" s="703"/>
      <c r="AC304" s="560" t="str">
        <f t="shared" si="120"/>
        <v/>
      </c>
      <c r="AD304" s="560"/>
      <c r="AE304" s="560"/>
      <c r="AF304" s="560" t="str">
        <f t="shared" si="121"/>
        <v/>
      </c>
      <c r="AG304" s="560"/>
      <c r="AH304" s="560"/>
      <c r="AI304" s="995"/>
      <c r="AJ304" s="995"/>
      <c r="AK304" s="995"/>
      <c r="AL304" s="995"/>
      <c r="AM304" s="995"/>
      <c r="AN304" s="995"/>
      <c r="AO304" s="995"/>
      <c r="AP304" s="995"/>
      <c r="AQ304" s="995"/>
      <c r="AR304" s="995"/>
      <c r="AS304" s="995"/>
      <c r="AT304" s="1009"/>
    </row>
    <row r="305" spans="2:46" ht="18" customHeight="1">
      <c r="B305" s="964"/>
      <c r="C305" s="971"/>
      <c r="D305" s="971"/>
      <c r="E305" s="701"/>
      <c r="F305" s="703"/>
      <c r="G305" s="978"/>
      <c r="H305" s="979"/>
      <c r="I305" s="701"/>
      <c r="J305" s="703"/>
      <c r="K305" s="701"/>
      <c r="L305" s="703"/>
      <c r="M305" s="701"/>
      <c r="N305" s="703"/>
      <c r="O305" s="701"/>
      <c r="P305" s="702"/>
      <c r="Q305" s="703"/>
      <c r="R305" s="560" t="str">
        <f t="shared" si="118"/>
        <v/>
      </c>
      <c r="S305" s="560"/>
      <c r="T305" s="560"/>
      <c r="U305" s="973" t="str">
        <f t="shared" si="119"/>
        <v/>
      </c>
      <c r="V305" s="974"/>
      <c r="W305" s="975"/>
      <c r="X305" s="541"/>
      <c r="Y305" s="541"/>
      <c r="Z305" s="701"/>
      <c r="AA305" s="702"/>
      <c r="AB305" s="703"/>
      <c r="AC305" s="560" t="str">
        <f t="shared" si="120"/>
        <v/>
      </c>
      <c r="AD305" s="560"/>
      <c r="AE305" s="560"/>
      <c r="AF305" s="560" t="str">
        <f t="shared" si="121"/>
        <v/>
      </c>
      <c r="AG305" s="560"/>
      <c r="AH305" s="560"/>
      <c r="AI305" s="995"/>
      <c r="AJ305" s="995"/>
      <c r="AK305" s="995"/>
      <c r="AL305" s="995"/>
      <c r="AM305" s="995"/>
      <c r="AN305" s="995"/>
      <c r="AO305" s="995"/>
      <c r="AP305" s="995"/>
      <c r="AQ305" s="995"/>
      <c r="AR305" s="995"/>
      <c r="AS305" s="995"/>
      <c r="AT305" s="1009"/>
    </row>
    <row r="306" spans="2:46" ht="18" customHeight="1">
      <c r="B306" s="964"/>
      <c r="C306" s="971"/>
      <c r="D306" s="971"/>
      <c r="E306" s="701"/>
      <c r="F306" s="703"/>
      <c r="G306" s="978"/>
      <c r="H306" s="979"/>
      <c r="I306" s="701"/>
      <c r="J306" s="703"/>
      <c r="K306" s="701"/>
      <c r="L306" s="703"/>
      <c r="M306" s="701"/>
      <c r="N306" s="703"/>
      <c r="O306" s="701"/>
      <c r="P306" s="702"/>
      <c r="Q306" s="703"/>
      <c r="R306" s="560" t="str">
        <f t="shared" si="118"/>
        <v/>
      </c>
      <c r="S306" s="560"/>
      <c r="T306" s="560"/>
      <c r="U306" s="973" t="str">
        <f t="shared" si="119"/>
        <v/>
      </c>
      <c r="V306" s="974"/>
      <c r="W306" s="975"/>
      <c r="X306" s="541"/>
      <c r="Y306" s="541"/>
      <c r="Z306" s="701"/>
      <c r="AA306" s="702"/>
      <c r="AB306" s="703"/>
      <c r="AC306" s="560" t="str">
        <f t="shared" si="120"/>
        <v/>
      </c>
      <c r="AD306" s="560"/>
      <c r="AE306" s="560"/>
      <c r="AF306" s="560" t="str">
        <f t="shared" si="121"/>
        <v/>
      </c>
      <c r="AG306" s="560"/>
      <c r="AH306" s="560"/>
      <c r="AI306" s="995"/>
      <c r="AJ306" s="995"/>
      <c r="AK306" s="995"/>
      <c r="AL306" s="995"/>
      <c r="AM306" s="995"/>
      <c r="AN306" s="995"/>
      <c r="AO306" s="995"/>
      <c r="AP306" s="995"/>
      <c r="AQ306" s="995"/>
      <c r="AR306" s="995"/>
      <c r="AS306" s="995"/>
      <c r="AT306" s="1009"/>
    </row>
    <row r="307" spans="2:46" ht="18" customHeight="1">
      <c r="B307" s="964"/>
      <c r="C307" s="971"/>
      <c r="D307" s="971"/>
      <c r="E307" s="701"/>
      <c r="F307" s="703"/>
      <c r="G307" s="978"/>
      <c r="H307" s="979"/>
      <c r="I307" s="701"/>
      <c r="J307" s="703"/>
      <c r="K307" s="701"/>
      <c r="L307" s="703"/>
      <c r="M307" s="701"/>
      <c r="N307" s="703"/>
      <c r="O307" s="701"/>
      <c r="P307" s="702"/>
      <c r="Q307" s="703"/>
      <c r="R307" s="560" t="str">
        <f t="shared" si="118"/>
        <v/>
      </c>
      <c r="S307" s="560"/>
      <c r="T307" s="560"/>
      <c r="U307" s="973" t="str">
        <f t="shared" si="119"/>
        <v/>
      </c>
      <c r="V307" s="974"/>
      <c r="W307" s="975"/>
      <c r="X307" s="541"/>
      <c r="Y307" s="541"/>
      <c r="Z307" s="701"/>
      <c r="AA307" s="702"/>
      <c r="AB307" s="703"/>
      <c r="AC307" s="560" t="str">
        <f t="shared" si="120"/>
        <v/>
      </c>
      <c r="AD307" s="560"/>
      <c r="AE307" s="560"/>
      <c r="AF307" s="560" t="str">
        <f t="shared" si="121"/>
        <v/>
      </c>
      <c r="AG307" s="560"/>
      <c r="AH307" s="560"/>
      <c r="AI307" s="995"/>
      <c r="AJ307" s="995"/>
      <c r="AK307" s="995"/>
      <c r="AL307" s="995"/>
      <c r="AM307" s="995"/>
      <c r="AN307" s="995"/>
      <c r="AO307" s="995"/>
      <c r="AP307" s="995"/>
      <c r="AQ307" s="995"/>
      <c r="AR307" s="995"/>
      <c r="AS307" s="995"/>
      <c r="AT307" s="1009"/>
    </row>
    <row r="308" spans="2:46" ht="18" customHeight="1">
      <c r="B308" s="964"/>
      <c r="C308" s="971"/>
      <c r="D308" s="971"/>
      <c r="E308" s="701"/>
      <c r="F308" s="703"/>
      <c r="G308" s="978"/>
      <c r="H308" s="979"/>
      <c r="I308" s="701"/>
      <c r="J308" s="703"/>
      <c r="K308" s="701"/>
      <c r="L308" s="703"/>
      <c r="M308" s="701"/>
      <c r="N308" s="703"/>
      <c r="O308" s="701"/>
      <c r="P308" s="702"/>
      <c r="Q308" s="703"/>
      <c r="R308" s="560" t="str">
        <f t="shared" si="118"/>
        <v/>
      </c>
      <c r="S308" s="560"/>
      <c r="T308" s="560"/>
      <c r="U308" s="973" t="str">
        <f t="shared" si="119"/>
        <v/>
      </c>
      <c r="V308" s="974"/>
      <c r="W308" s="975"/>
      <c r="X308" s="541"/>
      <c r="Y308" s="541"/>
      <c r="Z308" s="701"/>
      <c r="AA308" s="702"/>
      <c r="AB308" s="703"/>
      <c r="AC308" s="560" t="str">
        <f t="shared" si="120"/>
        <v/>
      </c>
      <c r="AD308" s="560"/>
      <c r="AE308" s="560"/>
      <c r="AF308" s="560" t="str">
        <f t="shared" si="121"/>
        <v/>
      </c>
      <c r="AG308" s="560"/>
      <c r="AH308" s="560"/>
      <c r="AI308" s="995"/>
      <c r="AJ308" s="995"/>
      <c r="AK308" s="995"/>
      <c r="AL308" s="995"/>
      <c r="AM308" s="995"/>
      <c r="AN308" s="995"/>
      <c r="AO308" s="995"/>
      <c r="AP308" s="995"/>
      <c r="AQ308" s="995"/>
      <c r="AR308" s="995"/>
      <c r="AS308" s="995"/>
      <c r="AT308" s="1009"/>
    </row>
    <row r="309" spans="2:46" ht="18" customHeight="1">
      <c r="B309" s="964"/>
      <c r="C309" s="971"/>
      <c r="D309" s="971"/>
      <c r="E309" s="701"/>
      <c r="F309" s="703"/>
      <c r="G309" s="978"/>
      <c r="H309" s="979"/>
      <c r="I309" s="701"/>
      <c r="J309" s="703"/>
      <c r="K309" s="701"/>
      <c r="L309" s="703"/>
      <c r="M309" s="701"/>
      <c r="N309" s="703"/>
      <c r="O309" s="701"/>
      <c r="P309" s="702"/>
      <c r="Q309" s="703"/>
      <c r="R309" s="560" t="str">
        <f t="shared" si="118"/>
        <v/>
      </c>
      <c r="S309" s="560"/>
      <c r="T309" s="560"/>
      <c r="U309" s="973" t="str">
        <f t="shared" si="119"/>
        <v/>
      </c>
      <c r="V309" s="974"/>
      <c r="W309" s="975"/>
      <c r="X309" s="541"/>
      <c r="Y309" s="541"/>
      <c r="Z309" s="701"/>
      <c r="AA309" s="702"/>
      <c r="AB309" s="703"/>
      <c r="AC309" s="560" t="str">
        <f t="shared" si="120"/>
        <v/>
      </c>
      <c r="AD309" s="560"/>
      <c r="AE309" s="560"/>
      <c r="AF309" s="560" t="str">
        <f t="shared" si="121"/>
        <v/>
      </c>
      <c r="AG309" s="560"/>
      <c r="AH309" s="560"/>
      <c r="AI309" s="995"/>
      <c r="AJ309" s="995"/>
      <c r="AK309" s="995"/>
      <c r="AL309" s="995"/>
      <c r="AM309" s="995"/>
      <c r="AN309" s="995"/>
      <c r="AO309" s="995"/>
      <c r="AP309" s="995"/>
      <c r="AQ309" s="995"/>
      <c r="AR309" s="995"/>
      <c r="AS309" s="995"/>
      <c r="AT309" s="1009"/>
    </row>
    <row r="310" spans="2:46" ht="18" customHeight="1">
      <c r="B310" s="964"/>
      <c r="C310" s="971"/>
      <c r="D310" s="971"/>
      <c r="E310" s="701"/>
      <c r="F310" s="703"/>
      <c r="G310" s="978"/>
      <c r="H310" s="979"/>
      <c r="I310" s="701"/>
      <c r="J310" s="703"/>
      <c r="K310" s="701"/>
      <c r="L310" s="703"/>
      <c r="M310" s="701"/>
      <c r="N310" s="703"/>
      <c r="O310" s="701"/>
      <c r="P310" s="702"/>
      <c r="Q310" s="703"/>
      <c r="R310" s="560" t="str">
        <f t="shared" si="118"/>
        <v/>
      </c>
      <c r="S310" s="560"/>
      <c r="T310" s="560"/>
      <c r="U310" s="973" t="str">
        <f t="shared" si="119"/>
        <v/>
      </c>
      <c r="V310" s="974"/>
      <c r="W310" s="975"/>
      <c r="X310" s="541"/>
      <c r="Y310" s="541"/>
      <c r="Z310" s="701"/>
      <c r="AA310" s="702"/>
      <c r="AB310" s="703"/>
      <c r="AC310" s="560" t="str">
        <f t="shared" si="120"/>
        <v/>
      </c>
      <c r="AD310" s="560"/>
      <c r="AE310" s="560"/>
      <c r="AF310" s="560" t="str">
        <f t="shared" si="121"/>
        <v/>
      </c>
      <c r="AG310" s="560"/>
      <c r="AH310" s="560"/>
      <c r="AI310" s="995"/>
      <c r="AJ310" s="995"/>
      <c r="AK310" s="995"/>
      <c r="AL310" s="995"/>
      <c r="AM310" s="995"/>
      <c r="AN310" s="995"/>
      <c r="AO310" s="995"/>
      <c r="AP310" s="995"/>
      <c r="AQ310" s="995"/>
      <c r="AR310" s="995"/>
      <c r="AS310" s="995"/>
      <c r="AT310" s="1009"/>
    </row>
    <row r="311" spans="2:46" ht="18" customHeight="1">
      <c r="B311" s="964"/>
      <c r="C311" s="971"/>
      <c r="D311" s="971"/>
      <c r="E311" s="701"/>
      <c r="F311" s="703"/>
      <c r="G311" s="978"/>
      <c r="H311" s="979"/>
      <c r="I311" s="701"/>
      <c r="J311" s="703"/>
      <c r="K311" s="701"/>
      <c r="L311" s="703"/>
      <c r="M311" s="701"/>
      <c r="N311" s="703"/>
      <c r="O311" s="701"/>
      <c r="P311" s="702"/>
      <c r="Q311" s="703"/>
      <c r="R311" s="560" t="str">
        <f t="shared" si="118"/>
        <v/>
      </c>
      <c r="S311" s="560"/>
      <c r="T311" s="560"/>
      <c r="U311" s="973" t="str">
        <f t="shared" si="119"/>
        <v/>
      </c>
      <c r="V311" s="974"/>
      <c r="W311" s="975"/>
      <c r="X311" s="541"/>
      <c r="Y311" s="541"/>
      <c r="Z311" s="701"/>
      <c r="AA311" s="702"/>
      <c r="AB311" s="703"/>
      <c r="AC311" s="560" t="str">
        <f t="shared" si="120"/>
        <v/>
      </c>
      <c r="AD311" s="560"/>
      <c r="AE311" s="560"/>
      <c r="AF311" s="560" t="str">
        <f t="shared" si="121"/>
        <v/>
      </c>
      <c r="AG311" s="560"/>
      <c r="AH311" s="560"/>
      <c r="AI311" s="995"/>
      <c r="AJ311" s="995"/>
      <c r="AK311" s="995"/>
      <c r="AL311" s="995"/>
      <c r="AM311" s="995"/>
      <c r="AN311" s="995"/>
      <c r="AO311" s="995"/>
      <c r="AP311" s="995"/>
      <c r="AQ311" s="995"/>
      <c r="AR311" s="995"/>
      <c r="AS311" s="995"/>
      <c r="AT311" s="1009"/>
    </row>
    <row r="312" spans="2:46" ht="18" customHeight="1">
      <c r="B312" s="964"/>
      <c r="C312" s="971"/>
      <c r="D312" s="971"/>
      <c r="E312" s="701"/>
      <c r="F312" s="703"/>
      <c r="G312" s="978"/>
      <c r="H312" s="979"/>
      <c r="I312" s="701"/>
      <c r="J312" s="703"/>
      <c r="K312" s="701"/>
      <c r="L312" s="703"/>
      <c r="M312" s="701"/>
      <c r="N312" s="703"/>
      <c r="O312" s="701"/>
      <c r="P312" s="702"/>
      <c r="Q312" s="703"/>
      <c r="R312" s="560" t="str">
        <f t="shared" si="118"/>
        <v/>
      </c>
      <c r="S312" s="560"/>
      <c r="T312" s="560"/>
      <c r="U312" s="973" t="str">
        <f t="shared" si="119"/>
        <v/>
      </c>
      <c r="V312" s="974"/>
      <c r="W312" s="975"/>
      <c r="X312" s="541"/>
      <c r="Y312" s="541"/>
      <c r="Z312" s="701"/>
      <c r="AA312" s="702"/>
      <c r="AB312" s="703"/>
      <c r="AC312" s="560" t="str">
        <f t="shared" si="120"/>
        <v/>
      </c>
      <c r="AD312" s="560"/>
      <c r="AE312" s="560"/>
      <c r="AF312" s="560" t="str">
        <f t="shared" si="121"/>
        <v/>
      </c>
      <c r="AG312" s="560"/>
      <c r="AH312" s="560"/>
      <c r="AI312" s="995"/>
      <c r="AJ312" s="995"/>
      <c r="AK312" s="995"/>
      <c r="AL312" s="995"/>
      <c r="AM312" s="995"/>
      <c r="AN312" s="995"/>
      <c r="AO312" s="995"/>
      <c r="AP312" s="995"/>
      <c r="AQ312" s="995"/>
      <c r="AR312" s="995"/>
      <c r="AS312" s="995"/>
      <c r="AT312" s="1009"/>
    </row>
    <row r="313" spans="2:46" ht="18" customHeight="1">
      <c r="B313" s="964"/>
      <c r="C313" s="971"/>
      <c r="D313" s="971"/>
      <c r="E313" s="701"/>
      <c r="F313" s="703"/>
      <c r="G313" s="978"/>
      <c r="H313" s="979"/>
      <c r="I313" s="701"/>
      <c r="J313" s="703"/>
      <c r="K313" s="701"/>
      <c r="L313" s="703"/>
      <c r="M313" s="701"/>
      <c r="N313" s="703"/>
      <c r="O313" s="701"/>
      <c r="P313" s="702"/>
      <c r="Q313" s="703"/>
      <c r="R313" s="560" t="str">
        <f t="shared" si="118"/>
        <v/>
      </c>
      <c r="S313" s="560"/>
      <c r="T313" s="560"/>
      <c r="U313" s="973" t="str">
        <f t="shared" si="119"/>
        <v/>
      </c>
      <c r="V313" s="974"/>
      <c r="W313" s="975"/>
      <c r="X313" s="541"/>
      <c r="Y313" s="541"/>
      <c r="Z313" s="701"/>
      <c r="AA313" s="702"/>
      <c r="AB313" s="703"/>
      <c r="AC313" s="560" t="str">
        <f t="shared" si="120"/>
        <v/>
      </c>
      <c r="AD313" s="560"/>
      <c r="AE313" s="560"/>
      <c r="AF313" s="560" t="str">
        <f t="shared" si="121"/>
        <v/>
      </c>
      <c r="AG313" s="560"/>
      <c r="AH313" s="560"/>
      <c r="AI313" s="995"/>
      <c r="AJ313" s="995"/>
      <c r="AK313" s="995"/>
      <c r="AL313" s="995"/>
      <c r="AM313" s="995"/>
      <c r="AN313" s="995"/>
      <c r="AO313" s="995"/>
      <c r="AP313" s="995"/>
      <c r="AQ313" s="995"/>
      <c r="AR313" s="995"/>
      <c r="AS313" s="995"/>
      <c r="AT313" s="1009"/>
    </row>
    <row r="314" spans="2:46" ht="18" customHeight="1">
      <c r="B314" s="964"/>
      <c r="C314" s="971"/>
      <c r="D314" s="971"/>
      <c r="E314" s="701"/>
      <c r="F314" s="703"/>
      <c r="G314" s="978"/>
      <c r="H314" s="979"/>
      <c r="I314" s="701"/>
      <c r="J314" s="703"/>
      <c r="K314" s="701"/>
      <c r="L314" s="703"/>
      <c r="M314" s="701"/>
      <c r="N314" s="703"/>
      <c r="O314" s="701"/>
      <c r="P314" s="702"/>
      <c r="Q314" s="703"/>
      <c r="R314" s="560" t="str">
        <f t="shared" si="118"/>
        <v/>
      </c>
      <c r="S314" s="560"/>
      <c r="T314" s="560"/>
      <c r="U314" s="973" t="str">
        <f t="shared" si="119"/>
        <v/>
      </c>
      <c r="V314" s="974"/>
      <c r="W314" s="975"/>
      <c r="X314" s="541"/>
      <c r="Y314" s="541"/>
      <c r="Z314" s="701"/>
      <c r="AA314" s="702"/>
      <c r="AB314" s="703"/>
      <c r="AC314" s="560" t="str">
        <f t="shared" si="120"/>
        <v/>
      </c>
      <c r="AD314" s="560"/>
      <c r="AE314" s="560"/>
      <c r="AF314" s="560" t="str">
        <f t="shared" si="121"/>
        <v/>
      </c>
      <c r="AG314" s="560"/>
      <c r="AH314" s="560"/>
      <c r="AI314" s="995"/>
      <c r="AJ314" s="995"/>
      <c r="AK314" s="995"/>
      <c r="AL314" s="995"/>
      <c r="AM314" s="995"/>
      <c r="AN314" s="995"/>
      <c r="AO314" s="995"/>
      <c r="AP314" s="995"/>
      <c r="AQ314" s="995"/>
      <c r="AR314" s="995"/>
      <c r="AS314" s="995"/>
      <c r="AT314" s="1009"/>
    </row>
    <row r="315" spans="2:46" ht="18" customHeight="1">
      <c r="B315" s="964"/>
      <c r="C315" s="971"/>
      <c r="D315" s="971"/>
      <c r="E315" s="701"/>
      <c r="F315" s="703"/>
      <c r="G315" s="978"/>
      <c r="H315" s="979"/>
      <c r="I315" s="701"/>
      <c r="J315" s="703"/>
      <c r="K315" s="701"/>
      <c r="L315" s="703"/>
      <c r="M315" s="701"/>
      <c r="N315" s="703"/>
      <c r="O315" s="701"/>
      <c r="P315" s="702"/>
      <c r="Q315" s="703"/>
      <c r="R315" s="560" t="str">
        <f t="shared" si="118"/>
        <v/>
      </c>
      <c r="S315" s="560"/>
      <c r="T315" s="560"/>
      <c r="U315" s="973" t="str">
        <f t="shared" si="119"/>
        <v/>
      </c>
      <c r="V315" s="974"/>
      <c r="W315" s="975"/>
      <c r="X315" s="541"/>
      <c r="Y315" s="541"/>
      <c r="Z315" s="701"/>
      <c r="AA315" s="702"/>
      <c r="AB315" s="703"/>
      <c r="AC315" s="560" t="str">
        <f t="shared" si="120"/>
        <v/>
      </c>
      <c r="AD315" s="560"/>
      <c r="AE315" s="560"/>
      <c r="AF315" s="560" t="str">
        <f t="shared" si="121"/>
        <v/>
      </c>
      <c r="AG315" s="560"/>
      <c r="AH315" s="560"/>
      <c r="AI315" s="995"/>
      <c r="AJ315" s="995"/>
      <c r="AK315" s="995"/>
      <c r="AL315" s="995"/>
      <c r="AM315" s="995"/>
      <c r="AN315" s="995"/>
      <c r="AO315" s="995"/>
      <c r="AP315" s="995"/>
      <c r="AQ315" s="995"/>
      <c r="AR315" s="995"/>
      <c r="AS315" s="995"/>
      <c r="AT315" s="1009"/>
    </row>
    <row r="316" spans="2:46" ht="18" customHeight="1">
      <c r="B316" s="964"/>
      <c r="C316" s="971"/>
      <c r="D316" s="971"/>
      <c r="E316" s="701"/>
      <c r="F316" s="703"/>
      <c r="G316" s="978"/>
      <c r="H316" s="979"/>
      <c r="I316" s="701"/>
      <c r="J316" s="703"/>
      <c r="K316" s="701"/>
      <c r="L316" s="703"/>
      <c r="M316" s="701"/>
      <c r="N316" s="703"/>
      <c r="O316" s="701"/>
      <c r="P316" s="702"/>
      <c r="Q316" s="703"/>
      <c r="R316" s="560" t="str">
        <f t="shared" si="118"/>
        <v/>
      </c>
      <c r="S316" s="560"/>
      <c r="T316" s="560"/>
      <c r="U316" s="973" t="str">
        <f t="shared" si="119"/>
        <v/>
      </c>
      <c r="V316" s="974"/>
      <c r="W316" s="975"/>
      <c r="X316" s="541"/>
      <c r="Y316" s="541"/>
      <c r="Z316" s="701"/>
      <c r="AA316" s="702"/>
      <c r="AB316" s="703"/>
      <c r="AC316" s="560" t="str">
        <f t="shared" si="120"/>
        <v/>
      </c>
      <c r="AD316" s="560"/>
      <c r="AE316" s="560"/>
      <c r="AF316" s="560" t="str">
        <f t="shared" si="121"/>
        <v/>
      </c>
      <c r="AG316" s="560"/>
      <c r="AH316" s="560"/>
      <c r="AI316" s="995"/>
      <c r="AJ316" s="995"/>
      <c r="AK316" s="995"/>
      <c r="AL316" s="995"/>
      <c r="AM316" s="995"/>
      <c r="AN316" s="995"/>
      <c r="AO316" s="995"/>
      <c r="AP316" s="995"/>
      <c r="AQ316" s="995"/>
      <c r="AR316" s="995"/>
      <c r="AS316" s="995"/>
      <c r="AT316" s="1009"/>
    </row>
    <row r="317" spans="2:46" ht="18" customHeight="1">
      <c r="B317" s="964"/>
      <c r="C317" s="971"/>
      <c r="D317" s="971"/>
      <c r="E317" s="701"/>
      <c r="F317" s="703"/>
      <c r="G317" s="978"/>
      <c r="H317" s="979"/>
      <c r="I317" s="701"/>
      <c r="J317" s="703"/>
      <c r="K317" s="701"/>
      <c r="L317" s="703"/>
      <c r="M317" s="701"/>
      <c r="N317" s="703"/>
      <c r="O317" s="701"/>
      <c r="P317" s="702"/>
      <c r="Q317" s="703"/>
      <c r="R317" s="560" t="str">
        <f t="shared" ref="R317:R351" si="125">IF($E317="","",IF($O317="","",ROUND(($O317-$E317)/$E317*100,1)))</f>
        <v/>
      </c>
      <c r="S317" s="560"/>
      <c r="T317" s="560"/>
      <c r="U317" s="973" t="str">
        <f t="shared" ref="U317:U359" si="126">IF(G317="","",IF(R317="","",ROUND(100*(R317+G317)/(100+R317),1)))</f>
        <v/>
      </c>
      <c r="V317" s="974"/>
      <c r="W317" s="975"/>
      <c r="X317" s="541"/>
      <c r="Y317" s="541"/>
      <c r="Z317" s="701"/>
      <c r="AA317" s="702"/>
      <c r="AB317" s="703"/>
      <c r="AC317" s="560" t="str">
        <f t="shared" ref="AC317:AC351" si="127">IF($E317="","",IF($Z317="","",ROUND(($Z317-$E317)/$E317*100,1)))</f>
        <v/>
      </c>
      <c r="AD317" s="560"/>
      <c r="AE317" s="560"/>
      <c r="AF317" s="560" t="str">
        <f t="shared" si="121"/>
        <v/>
      </c>
      <c r="AG317" s="560"/>
      <c r="AH317" s="560"/>
      <c r="AI317" s="995"/>
      <c r="AJ317" s="995"/>
      <c r="AK317" s="995"/>
      <c r="AL317" s="995"/>
      <c r="AM317" s="995"/>
      <c r="AN317" s="995"/>
      <c r="AO317" s="995"/>
      <c r="AP317" s="995"/>
      <c r="AQ317" s="995"/>
      <c r="AR317" s="995"/>
      <c r="AS317" s="995"/>
      <c r="AT317" s="1009"/>
    </row>
    <row r="318" spans="2:46" ht="18" customHeight="1">
      <c r="B318" s="964"/>
      <c r="C318" s="971"/>
      <c r="D318" s="971"/>
      <c r="E318" s="701"/>
      <c r="F318" s="703"/>
      <c r="G318" s="978"/>
      <c r="H318" s="979"/>
      <c r="I318" s="701"/>
      <c r="J318" s="703"/>
      <c r="K318" s="701"/>
      <c r="L318" s="703"/>
      <c r="M318" s="701"/>
      <c r="N318" s="703"/>
      <c r="O318" s="701"/>
      <c r="P318" s="702"/>
      <c r="Q318" s="703"/>
      <c r="R318" s="560" t="str">
        <f t="shared" si="125"/>
        <v/>
      </c>
      <c r="S318" s="560"/>
      <c r="T318" s="560"/>
      <c r="U318" s="973" t="str">
        <f t="shared" si="126"/>
        <v/>
      </c>
      <c r="V318" s="974"/>
      <c r="W318" s="975"/>
      <c r="X318" s="541"/>
      <c r="Y318" s="541"/>
      <c r="Z318" s="701"/>
      <c r="AA318" s="702"/>
      <c r="AB318" s="703"/>
      <c r="AC318" s="560" t="str">
        <f t="shared" si="127"/>
        <v/>
      </c>
      <c r="AD318" s="560"/>
      <c r="AE318" s="560"/>
      <c r="AF318" s="560" t="str">
        <f t="shared" si="121"/>
        <v/>
      </c>
      <c r="AG318" s="560"/>
      <c r="AH318" s="560"/>
      <c r="AI318" s="995"/>
      <c r="AJ318" s="995"/>
      <c r="AK318" s="995"/>
      <c r="AL318" s="995"/>
      <c r="AM318" s="995"/>
      <c r="AN318" s="995"/>
      <c r="AO318" s="995"/>
      <c r="AP318" s="995"/>
      <c r="AQ318" s="995"/>
      <c r="AR318" s="995"/>
      <c r="AS318" s="995"/>
      <c r="AT318" s="1009"/>
    </row>
    <row r="319" spans="2:46" ht="18" customHeight="1">
      <c r="B319" s="964"/>
      <c r="C319" s="971"/>
      <c r="D319" s="971"/>
      <c r="E319" s="701"/>
      <c r="F319" s="703"/>
      <c r="G319" s="978"/>
      <c r="H319" s="979"/>
      <c r="I319" s="701"/>
      <c r="J319" s="703"/>
      <c r="K319" s="701"/>
      <c r="L319" s="703"/>
      <c r="M319" s="701"/>
      <c r="N319" s="703"/>
      <c r="O319" s="701"/>
      <c r="P319" s="702"/>
      <c r="Q319" s="703"/>
      <c r="R319" s="560" t="str">
        <f t="shared" si="125"/>
        <v/>
      </c>
      <c r="S319" s="560"/>
      <c r="T319" s="560"/>
      <c r="U319" s="973" t="str">
        <f t="shared" si="126"/>
        <v/>
      </c>
      <c r="V319" s="974"/>
      <c r="W319" s="975"/>
      <c r="X319" s="541"/>
      <c r="Y319" s="541"/>
      <c r="Z319" s="701"/>
      <c r="AA319" s="702"/>
      <c r="AB319" s="703"/>
      <c r="AC319" s="560" t="str">
        <f t="shared" si="127"/>
        <v/>
      </c>
      <c r="AD319" s="560"/>
      <c r="AE319" s="560"/>
      <c r="AF319" s="560" t="str">
        <f t="shared" si="121"/>
        <v/>
      </c>
      <c r="AG319" s="560"/>
      <c r="AH319" s="560"/>
      <c r="AI319" s="995"/>
      <c r="AJ319" s="995"/>
      <c r="AK319" s="995"/>
      <c r="AL319" s="995"/>
      <c r="AM319" s="995"/>
      <c r="AN319" s="995"/>
      <c r="AO319" s="995"/>
      <c r="AP319" s="995"/>
      <c r="AQ319" s="995"/>
      <c r="AR319" s="995"/>
      <c r="AS319" s="995"/>
      <c r="AT319" s="1009"/>
    </row>
    <row r="320" spans="2:46" ht="18" customHeight="1">
      <c r="B320" s="964"/>
      <c r="C320" s="971"/>
      <c r="D320" s="971"/>
      <c r="E320" s="701"/>
      <c r="F320" s="703"/>
      <c r="G320" s="978"/>
      <c r="H320" s="979"/>
      <c r="I320" s="701"/>
      <c r="J320" s="703"/>
      <c r="K320" s="701"/>
      <c r="L320" s="703"/>
      <c r="M320" s="701"/>
      <c r="N320" s="703"/>
      <c r="O320" s="701"/>
      <c r="P320" s="702"/>
      <c r="Q320" s="703"/>
      <c r="R320" s="560" t="str">
        <f t="shared" si="125"/>
        <v/>
      </c>
      <c r="S320" s="560"/>
      <c r="T320" s="560"/>
      <c r="U320" s="973" t="str">
        <f t="shared" si="126"/>
        <v/>
      </c>
      <c r="V320" s="974"/>
      <c r="W320" s="975"/>
      <c r="X320" s="541"/>
      <c r="Y320" s="541"/>
      <c r="Z320" s="701"/>
      <c r="AA320" s="702"/>
      <c r="AB320" s="703"/>
      <c r="AC320" s="560" t="str">
        <f t="shared" si="127"/>
        <v/>
      </c>
      <c r="AD320" s="560"/>
      <c r="AE320" s="560"/>
      <c r="AF320" s="560" t="str">
        <f t="shared" si="121"/>
        <v/>
      </c>
      <c r="AG320" s="560"/>
      <c r="AH320" s="560"/>
      <c r="AI320" s="995"/>
      <c r="AJ320" s="995"/>
      <c r="AK320" s="995"/>
      <c r="AL320" s="995"/>
      <c r="AM320" s="995"/>
      <c r="AN320" s="995"/>
      <c r="AO320" s="995"/>
      <c r="AP320" s="995"/>
      <c r="AQ320" s="995"/>
      <c r="AR320" s="995"/>
      <c r="AS320" s="995"/>
      <c r="AT320" s="1009"/>
    </row>
    <row r="321" spans="2:46" ht="18" customHeight="1">
      <c r="B321" s="964"/>
      <c r="C321" s="971"/>
      <c r="D321" s="971"/>
      <c r="E321" s="701"/>
      <c r="F321" s="703"/>
      <c r="G321" s="978"/>
      <c r="H321" s="979"/>
      <c r="I321" s="701"/>
      <c r="J321" s="703"/>
      <c r="K321" s="701"/>
      <c r="L321" s="703"/>
      <c r="M321" s="701"/>
      <c r="N321" s="703"/>
      <c r="O321" s="701"/>
      <c r="P321" s="702"/>
      <c r="Q321" s="703"/>
      <c r="R321" s="560" t="str">
        <f t="shared" si="125"/>
        <v/>
      </c>
      <c r="S321" s="560"/>
      <c r="T321" s="560"/>
      <c r="U321" s="973" t="str">
        <f t="shared" si="126"/>
        <v/>
      </c>
      <c r="V321" s="974"/>
      <c r="W321" s="975"/>
      <c r="X321" s="541"/>
      <c r="Y321" s="541"/>
      <c r="Z321" s="701"/>
      <c r="AA321" s="702"/>
      <c r="AB321" s="703"/>
      <c r="AC321" s="560" t="str">
        <f t="shared" si="127"/>
        <v/>
      </c>
      <c r="AD321" s="560"/>
      <c r="AE321" s="560"/>
      <c r="AF321" s="560" t="str">
        <f t="shared" si="121"/>
        <v/>
      </c>
      <c r="AG321" s="560"/>
      <c r="AH321" s="560"/>
      <c r="AI321" s="995"/>
      <c r="AJ321" s="995"/>
      <c r="AK321" s="995"/>
      <c r="AL321" s="995"/>
      <c r="AM321" s="995"/>
      <c r="AN321" s="995"/>
      <c r="AO321" s="995"/>
      <c r="AP321" s="995"/>
      <c r="AQ321" s="995"/>
      <c r="AR321" s="995"/>
      <c r="AS321" s="995"/>
      <c r="AT321" s="1009"/>
    </row>
    <row r="322" spans="2:46" ht="18" customHeight="1">
      <c r="B322" s="964"/>
      <c r="C322" s="971"/>
      <c r="D322" s="971"/>
      <c r="E322" s="701"/>
      <c r="F322" s="703"/>
      <c r="G322" s="978"/>
      <c r="H322" s="979"/>
      <c r="I322" s="701"/>
      <c r="J322" s="703"/>
      <c r="K322" s="701"/>
      <c r="L322" s="703"/>
      <c r="M322" s="701"/>
      <c r="N322" s="703"/>
      <c r="O322" s="701"/>
      <c r="P322" s="702"/>
      <c r="Q322" s="703"/>
      <c r="R322" s="560" t="str">
        <f t="shared" si="125"/>
        <v/>
      </c>
      <c r="S322" s="560"/>
      <c r="T322" s="560"/>
      <c r="U322" s="973" t="str">
        <f t="shared" si="126"/>
        <v/>
      </c>
      <c r="V322" s="974"/>
      <c r="W322" s="975"/>
      <c r="X322" s="541"/>
      <c r="Y322" s="541"/>
      <c r="Z322" s="701"/>
      <c r="AA322" s="702"/>
      <c r="AB322" s="703"/>
      <c r="AC322" s="560" t="str">
        <f t="shared" si="127"/>
        <v/>
      </c>
      <c r="AD322" s="560"/>
      <c r="AE322" s="560"/>
      <c r="AF322" s="560" t="str">
        <f t="shared" si="121"/>
        <v/>
      </c>
      <c r="AG322" s="560"/>
      <c r="AH322" s="560"/>
      <c r="AI322" s="995"/>
      <c r="AJ322" s="995"/>
      <c r="AK322" s="995"/>
      <c r="AL322" s="995"/>
      <c r="AM322" s="995"/>
      <c r="AN322" s="995"/>
      <c r="AO322" s="995"/>
      <c r="AP322" s="995"/>
      <c r="AQ322" s="995"/>
      <c r="AR322" s="995"/>
      <c r="AS322" s="995"/>
      <c r="AT322" s="1009"/>
    </row>
    <row r="323" spans="2:46" ht="18" customHeight="1">
      <c r="B323" s="964"/>
      <c r="C323" s="971"/>
      <c r="D323" s="971"/>
      <c r="E323" s="701"/>
      <c r="F323" s="703"/>
      <c r="G323" s="978"/>
      <c r="H323" s="979"/>
      <c r="I323" s="701"/>
      <c r="J323" s="703"/>
      <c r="K323" s="701"/>
      <c r="L323" s="703"/>
      <c r="M323" s="701"/>
      <c r="N323" s="703"/>
      <c r="O323" s="701"/>
      <c r="P323" s="702"/>
      <c r="Q323" s="703"/>
      <c r="R323" s="560" t="str">
        <f t="shared" si="125"/>
        <v/>
      </c>
      <c r="S323" s="560"/>
      <c r="T323" s="560"/>
      <c r="U323" s="973" t="str">
        <f t="shared" si="126"/>
        <v/>
      </c>
      <c r="V323" s="974"/>
      <c r="W323" s="975"/>
      <c r="X323" s="541"/>
      <c r="Y323" s="541"/>
      <c r="Z323" s="701"/>
      <c r="AA323" s="702"/>
      <c r="AB323" s="703"/>
      <c r="AC323" s="560" t="str">
        <f t="shared" si="127"/>
        <v/>
      </c>
      <c r="AD323" s="560"/>
      <c r="AE323" s="560"/>
      <c r="AF323" s="560" t="str">
        <f t="shared" si="121"/>
        <v/>
      </c>
      <c r="AG323" s="560"/>
      <c r="AH323" s="560"/>
      <c r="AI323" s="995"/>
      <c r="AJ323" s="995"/>
      <c r="AK323" s="995"/>
      <c r="AL323" s="995"/>
      <c r="AM323" s="995"/>
      <c r="AN323" s="995"/>
      <c r="AO323" s="995"/>
      <c r="AP323" s="995"/>
      <c r="AQ323" s="995"/>
      <c r="AR323" s="995"/>
      <c r="AS323" s="995"/>
      <c r="AT323" s="1009"/>
    </row>
    <row r="324" spans="2:46" ht="18" customHeight="1">
      <c r="B324" s="964"/>
      <c r="C324" s="971"/>
      <c r="D324" s="971"/>
      <c r="E324" s="701"/>
      <c r="F324" s="703"/>
      <c r="G324" s="978"/>
      <c r="H324" s="979"/>
      <c r="I324" s="701"/>
      <c r="J324" s="703"/>
      <c r="K324" s="701"/>
      <c r="L324" s="703"/>
      <c r="M324" s="701"/>
      <c r="N324" s="703"/>
      <c r="O324" s="701"/>
      <c r="P324" s="702"/>
      <c r="Q324" s="703"/>
      <c r="R324" s="560" t="str">
        <f t="shared" si="125"/>
        <v/>
      </c>
      <c r="S324" s="560"/>
      <c r="T324" s="560"/>
      <c r="U324" s="973" t="str">
        <f t="shared" si="126"/>
        <v/>
      </c>
      <c r="V324" s="974"/>
      <c r="W324" s="975"/>
      <c r="X324" s="541"/>
      <c r="Y324" s="541"/>
      <c r="Z324" s="701"/>
      <c r="AA324" s="702"/>
      <c r="AB324" s="703"/>
      <c r="AC324" s="560" t="str">
        <f t="shared" si="127"/>
        <v/>
      </c>
      <c r="AD324" s="560"/>
      <c r="AE324" s="560"/>
      <c r="AF324" s="560" t="str">
        <f t="shared" si="121"/>
        <v/>
      </c>
      <c r="AG324" s="560"/>
      <c r="AH324" s="560"/>
      <c r="AI324" s="995"/>
      <c r="AJ324" s="995"/>
      <c r="AK324" s="995"/>
      <c r="AL324" s="995"/>
      <c r="AM324" s="995"/>
      <c r="AN324" s="995"/>
      <c r="AO324" s="995"/>
      <c r="AP324" s="995"/>
      <c r="AQ324" s="995"/>
      <c r="AR324" s="995"/>
      <c r="AS324" s="995"/>
      <c r="AT324" s="1009"/>
    </row>
    <row r="325" spans="2:46" ht="18" customHeight="1">
      <c r="B325" s="964"/>
      <c r="C325" s="971"/>
      <c r="D325" s="971"/>
      <c r="E325" s="701"/>
      <c r="F325" s="703"/>
      <c r="G325" s="978"/>
      <c r="H325" s="979"/>
      <c r="I325" s="701"/>
      <c r="J325" s="703"/>
      <c r="K325" s="701"/>
      <c r="L325" s="703"/>
      <c r="M325" s="701"/>
      <c r="N325" s="703"/>
      <c r="O325" s="701"/>
      <c r="P325" s="702"/>
      <c r="Q325" s="703"/>
      <c r="R325" s="560" t="str">
        <f t="shared" si="125"/>
        <v/>
      </c>
      <c r="S325" s="560"/>
      <c r="T325" s="560"/>
      <c r="U325" s="973" t="str">
        <f t="shared" si="126"/>
        <v/>
      </c>
      <c r="V325" s="974"/>
      <c r="W325" s="975"/>
      <c r="X325" s="541"/>
      <c r="Y325" s="541"/>
      <c r="Z325" s="701"/>
      <c r="AA325" s="702"/>
      <c r="AB325" s="703"/>
      <c r="AC325" s="560" t="str">
        <f t="shared" si="127"/>
        <v/>
      </c>
      <c r="AD325" s="560"/>
      <c r="AE325" s="560"/>
      <c r="AF325" s="560" t="str">
        <f t="shared" si="121"/>
        <v/>
      </c>
      <c r="AG325" s="560"/>
      <c r="AH325" s="560"/>
      <c r="AI325" s="995"/>
      <c r="AJ325" s="995"/>
      <c r="AK325" s="995"/>
      <c r="AL325" s="995"/>
      <c r="AM325" s="995"/>
      <c r="AN325" s="995"/>
      <c r="AO325" s="995"/>
      <c r="AP325" s="995"/>
      <c r="AQ325" s="995"/>
      <c r="AR325" s="995"/>
      <c r="AS325" s="995"/>
      <c r="AT325" s="1009"/>
    </row>
    <row r="326" spans="2:46" ht="18" customHeight="1">
      <c r="B326" s="964"/>
      <c r="C326" s="971"/>
      <c r="D326" s="971"/>
      <c r="E326" s="701"/>
      <c r="F326" s="703"/>
      <c r="G326" s="978"/>
      <c r="H326" s="979"/>
      <c r="I326" s="701"/>
      <c r="J326" s="703"/>
      <c r="K326" s="701"/>
      <c r="L326" s="703"/>
      <c r="M326" s="701"/>
      <c r="N326" s="703"/>
      <c r="O326" s="701"/>
      <c r="P326" s="702"/>
      <c r="Q326" s="703"/>
      <c r="R326" s="560" t="str">
        <f t="shared" si="125"/>
        <v/>
      </c>
      <c r="S326" s="560"/>
      <c r="T326" s="560"/>
      <c r="U326" s="973" t="str">
        <f t="shared" si="126"/>
        <v/>
      </c>
      <c r="V326" s="974"/>
      <c r="W326" s="975"/>
      <c r="X326" s="541"/>
      <c r="Y326" s="541"/>
      <c r="Z326" s="701"/>
      <c r="AA326" s="702"/>
      <c r="AB326" s="703"/>
      <c r="AC326" s="560" t="str">
        <f t="shared" si="127"/>
        <v/>
      </c>
      <c r="AD326" s="560"/>
      <c r="AE326" s="560"/>
      <c r="AF326" s="560" t="str">
        <f t="shared" si="121"/>
        <v/>
      </c>
      <c r="AG326" s="560"/>
      <c r="AH326" s="560"/>
      <c r="AI326" s="995"/>
      <c r="AJ326" s="995"/>
      <c r="AK326" s="995"/>
      <c r="AL326" s="995"/>
      <c r="AM326" s="995"/>
      <c r="AN326" s="995"/>
      <c r="AO326" s="995"/>
      <c r="AP326" s="995"/>
      <c r="AQ326" s="995"/>
      <c r="AR326" s="995"/>
      <c r="AS326" s="995"/>
      <c r="AT326" s="1009"/>
    </row>
    <row r="327" spans="2:46" ht="18" customHeight="1">
      <c r="B327" s="964"/>
      <c r="C327" s="971"/>
      <c r="D327" s="971"/>
      <c r="E327" s="701"/>
      <c r="F327" s="703"/>
      <c r="G327" s="978"/>
      <c r="H327" s="979"/>
      <c r="I327" s="701"/>
      <c r="J327" s="703"/>
      <c r="K327" s="701"/>
      <c r="L327" s="703"/>
      <c r="M327" s="701"/>
      <c r="N327" s="703"/>
      <c r="O327" s="701"/>
      <c r="P327" s="702"/>
      <c r="Q327" s="703"/>
      <c r="R327" s="560" t="str">
        <f t="shared" si="125"/>
        <v/>
      </c>
      <c r="S327" s="560"/>
      <c r="T327" s="560"/>
      <c r="U327" s="973" t="str">
        <f t="shared" si="126"/>
        <v/>
      </c>
      <c r="V327" s="974"/>
      <c r="W327" s="975"/>
      <c r="X327" s="541"/>
      <c r="Y327" s="541"/>
      <c r="Z327" s="701"/>
      <c r="AA327" s="702"/>
      <c r="AB327" s="703"/>
      <c r="AC327" s="560" t="str">
        <f t="shared" si="127"/>
        <v/>
      </c>
      <c r="AD327" s="560"/>
      <c r="AE327" s="560"/>
      <c r="AF327" s="560" t="str">
        <f t="shared" si="121"/>
        <v/>
      </c>
      <c r="AG327" s="560"/>
      <c r="AH327" s="560"/>
      <c r="AI327" s="995"/>
      <c r="AJ327" s="995"/>
      <c r="AK327" s="995"/>
      <c r="AL327" s="995"/>
      <c r="AM327" s="995"/>
      <c r="AN327" s="995"/>
      <c r="AO327" s="995"/>
      <c r="AP327" s="995"/>
      <c r="AQ327" s="995"/>
      <c r="AR327" s="995"/>
      <c r="AS327" s="995"/>
      <c r="AT327" s="1009"/>
    </row>
    <row r="328" spans="2:46" ht="18" customHeight="1">
      <c r="B328" s="964"/>
      <c r="C328" s="971"/>
      <c r="D328" s="971"/>
      <c r="E328" s="701"/>
      <c r="F328" s="703"/>
      <c r="G328" s="978"/>
      <c r="H328" s="979"/>
      <c r="I328" s="701"/>
      <c r="J328" s="703"/>
      <c r="K328" s="701"/>
      <c r="L328" s="703"/>
      <c r="M328" s="701"/>
      <c r="N328" s="703"/>
      <c r="O328" s="701"/>
      <c r="P328" s="702"/>
      <c r="Q328" s="703"/>
      <c r="R328" s="560" t="str">
        <f t="shared" si="125"/>
        <v/>
      </c>
      <c r="S328" s="560"/>
      <c r="T328" s="560"/>
      <c r="U328" s="973" t="str">
        <f t="shared" si="126"/>
        <v/>
      </c>
      <c r="V328" s="974"/>
      <c r="W328" s="975"/>
      <c r="X328" s="541"/>
      <c r="Y328" s="541"/>
      <c r="Z328" s="701"/>
      <c r="AA328" s="702"/>
      <c r="AB328" s="703"/>
      <c r="AC328" s="560" t="str">
        <f t="shared" si="127"/>
        <v/>
      </c>
      <c r="AD328" s="560"/>
      <c r="AE328" s="560"/>
      <c r="AF328" s="560" t="str">
        <f t="shared" si="121"/>
        <v/>
      </c>
      <c r="AG328" s="560"/>
      <c r="AH328" s="560"/>
      <c r="AI328" s="995"/>
      <c r="AJ328" s="995"/>
      <c r="AK328" s="995"/>
      <c r="AL328" s="995"/>
      <c r="AM328" s="995"/>
      <c r="AN328" s="995"/>
      <c r="AO328" s="995"/>
      <c r="AP328" s="995"/>
      <c r="AQ328" s="995"/>
      <c r="AR328" s="995"/>
      <c r="AS328" s="995"/>
      <c r="AT328" s="1009"/>
    </row>
    <row r="329" spans="2:46" ht="18" customHeight="1">
      <c r="B329" s="964"/>
      <c r="C329" s="971"/>
      <c r="D329" s="971"/>
      <c r="E329" s="701"/>
      <c r="F329" s="703"/>
      <c r="G329" s="978"/>
      <c r="H329" s="979"/>
      <c r="I329" s="701"/>
      <c r="J329" s="703"/>
      <c r="K329" s="701"/>
      <c r="L329" s="703"/>
      <c r="M329" s="701"/>
      <c r="N329" s="703"/>
      <c r="O329" s="701"/>
      <c r="P329" s="702"/>
      <c r="Q329" s="703"/>
      <c r="R329" s="560" t="str">
        <f t="shared" si="125"/>
        <v/>
      </c>
      <c r="S329" s="560"/>
      <c r="T329" s="560"/>
      <c r="U329" s="973" t="str">
        <f t="shared" si="126"/>
        <v/>
      </c>
      <c r="V329" s="974"/>
      <c r="W329" s="975"/>
      <c r="X329" s="541"/>
      <c r="Y329" s="541"/>
      <c r="Z329" s="701"/>
      <c r="AA329" s="702"/>
      <c r="AB329" s="703"/>
      <c r="AC329" s="560" t="str">
        <f t="shared" si="127"/>
        <v/>
      </c>
      <c r="AD329" s="560"/>
      <c r="AE329" s="560"/>
      <c r="AF329" s="560" t="str">
        <f t="shared" si="121"/>
        <v/>
      </c>
      <c r="AG329" s="560"/>
      <c r="AH329" s="560"/>
      <c r="AI329" s="995"/>
      <c r="AJ329" s="995"/>
      <c r="AK329" s="995"/>
      <c r="AL329" s="995"/>
      <c r="AM329" s="995"/>
      <c r="AN329" s="995"/>
      <c r="AO329" s="995"/>
      <c r="AP329" s="995"/>
      <c r="AQ329" s="995"/>
      <c r="AR329" s="995"/>
      <c r="AS329" s="995"/>
      <c r="AT329" s="1009"/>
    </row>
    <row r="330" spans="2:46" ht="18" customHeight="1">
      <c r="B330" s="964"/>
      <c r="C330" s="971"/>
      <c r="D330" s="971"/>
      <c r="E330" s="701"/>
      <c r="F330" s="703"/>
      <c r="G330" s="978"/>
      <c r="H330" s="979"/>
      <c r="I330" s="701"/>
      <c r="J330" s="703"/>
      <c r="K330" s="701"/>
      <c r="L330" s="703"/>
      <c r="M330" s="701"/>
      <c r="N330" s="703"/>
      <c r="O330" s="701"/>
      <c r="P330" s="702"/>
      <c r="Q330" s="703"/>
      <c r="R330" s="560" t="str">
        <f t="shared" si="125"/>
        <v/>
      </c>
      <c r="S330" s="560"/>
      <c r="T330" s="560"/>
      <c r="U330" s="973" t="str">
        <f t="shared" si="126"/>
        <v/>
      </c>
      <c r="V330" s="974"/>
      <c r="W330" s="975"/>
      <c r="X330" s="541"/>
      <c r="Y330" s="541"/>
      <c r="Z330" s="701"/>
      <c r="AA330" s="702"/>
      <c r="AB330" s="703"/>
      <c r="AC330" s="560" t="str">
        <f t="shared" si="127"/>
        <v/>
      </c>
      <c r="AD330" s="560"/>
      <c r="AE330" s="560"/>
      <c r="AF330" s="560" t="str">
        <f t="shared" si="121"/>
        <v/>
      </c>
      <c r="AG330" s="560"/>
      <c r="AH330" s="560"/>
      <c r="AI330" s="995"/>
      <c r="AJ330" s="995"/>
      <c r="AK330" s="995"/>
      <c r="AL330" s="995"/>
      <c r="AM330" s="995"/>
      <c r="AN330" s="995"/>
      <c r="AO330" s="995"/>
      <c r="AP330" s="995"/>
      <c r="AQ330" s="995"/>
      <c r="AR330" s="995"/>
      <c r="AS330" s="995"/>
      <c r="AT330" s="1009"/>
    </row>
    <row r="331" spans="2:46" ht="18" customHeight="1">
      <c r="B331" s="964"/>
      <c r="C331" s="971"/>
      <c r="D331" s="971"/>
      <c r="E331" s="701"/>
      <c r="F331" s="703"/>
      <c r="G331" s="978"/>
      <c r="H331" s="979"/>
      <c r="I331" s="701"/>
      <c r="J331" s="703"/>
      <c r="K331" s="701"/>
      <c r="L331" s="703"/>
      <c r="M331" s="701"/>
      <c r="N331" s="703"/>
      <c r="O331" s="701"/>
      <c r="P331" s="702"/>
      <c r="Q331" s="703"/>
      <c r="R331" s="560" t="str">
        <f t="shared" si="125"/>
        <v/>
      </c>
      <c r="S331" s="560"/>
      <c r="T331" s="560"/>
      <c r="U331" s="973" t="str">
        <f t="shared" si="126"/>
        <v/>
      </c>
      <c r="V331" s="974"/>
      <c r="W331" s="975"/>
      <c r="X331" s="541"/>
      <c r="Y331" s="541"/>
      <c r="Z331" s="701"/>
      <c r="AA331" s="702"/>
      <c r="AB331" s="703"/>
      <c r="AC331" s="560" t="str">
        <f t="shared" si="127"/>
        <v/>
      </c>
      <c r="AD331" s="560"/>
      <c r="AE331" s="560"/>
      <c r="AF331" s="560" t="str">
        <f t="shared" si="121"/>
        <v/>
      </c>
      <c r="AG331" s="560"/>
      <c r="AH331" s="560"/>
      <c r="AI331" s="995"/>
      <c r="AJ331" s="995"/>
      <c r="AK331" s="995"/>
      <c r="AL331" s="995"/>
      <c r="AM331" s="995"/>
      <c r="AN331" s="995"/>
      <c r="AO331" s="995"/>
      <c r="AP331" s="995"/>
      <c r="AQ331" s="995"/>
      <c r="AR331" s="995"/>
      <c r="AS331" s="995"/>
      <c r="AT331" s="1009"/>
    </row>
    <row r="332" spans="2:46" ht="18" customHeight="1">
      <c r="B332" s="964"/>
      <c r="C332" s="971"/>
      <c r="D332" s="971"/>
      <c r="E332" s="701"/>
      <c r="F332" s="703"/>
      <c r="G332" s="978"/>
      <c r="H332" s="979"/>
      <c r="I332" s="701"/>
      <c r="J332" s="703"/>
      <c r="K332" s="701"/>
      <c r="L332" s="703"/>
      <c r="M332" s="701"/>
      <c r="N332" s="703"/>
      <c r="O332" s="701"/>
      <c r="P332" s="702"/>
      <c r="Q332" s="703"/>
      <c r="R332" s="560" t="str">
        <f t="shared" si="125"/>
        <v/>
      </c>
      <c r="S332" s="560"/>
      <c r="T332" s="560"/>
      <c r="U332" s="973" t="str">
        <f t="shared" si="126"/>
        <v/>
      </c>
      <c r="V332" s="974"/>
      <c r="W332" s="975"/>
      <c r="X332" s="541"/>
      <c r="Y332" s="541"/>
      <c r="Z332" s="701"/>
      <c r="AA332" s="702"/>
      <c r="AB332" s="703"/>
      <c r="AC332" s="560" t="str">
        <f t="shared" si="127"/>
        <v/>
      </c>
      <c r="AD332" s="560"/>
      <c r="AE332" s="560"/>
      <c r="AF332" s="560" t="str">
        <f t="shared" si="121"/>
        <v/>
      </c>
      <c r="AG332" s="560"/>
      <c r="AH332" s="560"/>
      <c r="AI332" s="995"/>
      <c r="AJ332" s="995"/>
      <c r="AK332" s="995"/>
      <c r="AL332" s="995"/>
      <c r="AM332" s="995"/>
      <c r="AN332" s="995"/>
      <c r="AO332" s="995"/>
      <c r="AP332" s="995"/>
      <c r="AQ332" s="995"/>
      <c r="AR332" s="995"/>
      <c r="AS332" s="995"/>
      <c r="AT332" s="1009"/>
    </row>
    <row r="333" spans="2:46" ht="18" customHeight="1">
      <c r="B333" s="964"/>
      <c r="C333" s="971"/>
      <c r="D333" s="971"/>
      <c r="E333" s="701"/>
      <c r="F333" s="703"/>
      <c r="G333" s="978"/>
      <c r="H333" s="979"/>
      <c r="I333" s="701"/>
      <c r="J333" s="703"/>
      <c r="K333" s="701"/>
      <c r="L333" s="703"/>
      <c r="M333" s="701"/>
      <c r="N333" s="703"/>
      <c r="O333" s="701"/>
      <c r="P333" s="702"/>
      <c r="Q333" s="703"/>
      <c r="R333" s="560" t="str">
        <f t="shared" si="125"/>
        <v/>
      </c>
      <c r="S333" s="560"/>
      <c r="T333" s="560"/>
      <c r="U333" s="973" t="str">
        <f t="shared" si="126"/>
        <v/>
      </c>
      <c r="V333" s="974"/>
      <c r="W333" s="975"/>
      <c r="X333" s="541"/>
      <c r="Y333" s="541"/>
      <c r="Z333" s="701"/>
      <c r="AA333" s="702"/>
      <c r="AB333" s="703"/>
      <c r="AC333" s="560" t="str">
        <f t="shared" si="127"/>
        <v/>
      </c>
      <c r="AD333" s="560"/>
      <c r="AE333" s="560"/>
      <c r="AF333" s="560" t="str">
        <f t="shared" si="121"/>
        <v/>
      </c>
      <c r="AG333" s="560"/>
      <c r="AH333" s="560"/>
      <c r="AI333" s="995"/>
      <c r="AJ333" s="995"/>
      <c r="AK333" s="995"/>
      <c r="AL333" s="995"/>
      <c r="AM333" s="995"/>
      <c r="AN333" s="995"/>
      <c r="AO333" s="995"/>
      <c r="AP333" s="995"/>
      <c r="AQ333" s="995"/>
      <c r="AR333" s="995"/>
      <c r="AS333" s="995"/>
      <c r="AT333" s="1009"/>
    </row>
    <row r="334" spans="2:46" ht="18" customHeight="1">
      <c r="B334" s="964"/>
      <c r="C334" s="971"/>
      <c r="D334" s="971"/>
      <c r="E334" s="701"/>
      <c r="F334" s="703"/>
      <c r="G334" s="978"/>
      <c r="H334" s="979"/>
      <c r="I334" s="701"/>
      <c r="J334" s="703"/>
      <c r="K334" s="701"/>
      <c r="L334" s="703"/>
      <c r="M334" s="701"/>
      <c r="N334" s="703"/>
      <c r="O334" s="701"/>
      <c r="P334" s="702"/>
      <c r="Q334" s="703"/>
      <c r="R334" s="560" t="str">
        <f t="shared" si="125"/>
        <v/>
      </c>
      <c r="S334" s="560"/>
      <c r="T334" s="560"/>
      <c r="U334" s="973" t="str">
        <f t="shared" si="126"/>
        <v/>
      </c>
      <c r="V334" s="974"/>
      <c r="W334" s="975"/>
      <c r="X334" s="541"/>
      <c r="Y334" s="541"/>
      <c r="Z334" s="701"/>
      <c r="AA334" s="702"/>
      <c r="AB334" s="703"/>
      <c r="AC334" s="560" t="str">
        <f t="shared" si="127"/>
        <v/>
      </c>
      <c r="AD334" s="560"/>
      <c r="AE334" s="560"/>
      <c r="AF334" s="560" t="str">
        <f t="shared" si="121"/>
        <v/>
      </c>
      <c r="AG334" s="560"/>
      <c r="AH334" s="560"/>
      <c r="AI334" s="995"/>
      <c r="AJ334" s="995"/>
      <c r="AK334" s="995"/>
      <c r="AL334" s="995"/>
      <c r="AM334" s="995"/>
      <c r="AN334" s="995"/>
      <c r="AO334" s="995"/>
      <c r="AP334" s="995"/>
      <c r="AQ334" s="995"/>
      <c r="AR334" s="995"/>
      <c r="AS334" s="995"/>
      <c r="AT334" s="1009"/>
    </row>
    <row r="335" spans="2:46" ht="18" customHeight="1">
      <c r="B335" s="964"/>
      <c r="C335" s="971"/>
      <c r="D335" s="971"/>
      <c r="E335" s="701"/>
      <c r="F335" s="703"/>
      <c r="G335" s="978"/>
      <c r="H335" s="979"/>
      <c r="I335" s="701"/>
      <c r="J335" s="703"/>
      <c r="K335" s="701"/>
      <c r="L335" s="703"/>
      <c r="M335" s="701"/>
      <c r="N335" s="703"/>
      <c r="O335" s="701"/>
      <c r="P335" s="702"/>
      <c r="Q335" s="703"/>
      <c r="R335" s="560" t="str">
        <f t="shared" si="125"/>
        <v/>
      </c>
      <c r="S335" s="560"/>
      <c r="T335" s="560"/>
      <c r="U335" s="973" t="str">
        <f t="shared" si="126"/>
        <v/>
      </c>
      <c r="V335" s="974"/>
      <c r="W335" s="975"/>
      <c r="X335" s="541"/>
      <c r="Y335" s="541"/>
      <c r="Z335" s="701"/>
      <c r="AA335" s="702"/>
      <c r="AB335" s="703"/>
      <c r="AC335" s="560" t="str">
        <f t="shared" si="127"/>
        <v/>
      </c>
      <c r="AD335" s="560"/>
      <c r="AE335" s="560"/>
      <c r="AF335" s="560" t="str">
        <f t="shared" si="121"/>
        <v/>
      </c>
      <c r="AG335" s="560"/>
      <c r="AH335" s="560"/>
      <c r="AI335" s="995"/>
      <c r="AJ335" s="995"/>
      <c r="AK335" s="995"/>
      <c r="AL335" s="995"/>
      <c r="AM335" s="995"/>
      <c r="AN335" s="995"/>
      <c r="AO335" s="995"/>
      <c r="AP335" s="995"/>
      <c r="AQ335" s="995"/>
      <c r="AR335" s="995"/>
      <c r="AS335" s="995"/>
      <c r="AT335" s="1009"/>
    </row>
    <row r="336" spans="2:46" ht="18" customHeight="1">
      <c r="B336" s="964"/>
      <c r="C336" s="971"/>
      <c r="D336" s="971"/>
      <c r="E336" s="701"/>
      <c r="F336" s="703"/>
      <c r="G336" s="978"/>
      <c r="H336" s="979"/>
      <c r="I336" s="701"/>
      <c r="J336" s="703"/>
      <c r="K336" s="701"/>
      <c r="L336" s="703"/>
      <c r="M336" s="701"/>
      <c r="N336" s="703"/>
      <c r="O336" s="701"/>
      <c r="P336" s="702"/>
      <c r="Q336" s="703"/>
      <c r="R336" s="560" t="str">
        <f t="shared" si="125"/>
        <v/>
      </c>
      <c r="S336" s="560"/>
      <c r="T336" s="560"/>
      <c r="U336" s="973" t="str">
        <f t="shared" si="126"/>
        <v/>
      </c>
      <c r="V336" s="974"/>
      <c r="W336" s="975"/>
      <c r="X336" s="541"/>
      <c r="Y336" s="541"/>
      <c r="Z336" s="701"/>
      <c r="AA336" s="702"/>
      <c r="AB336" s="703"/>
      <c r="AC336" s="560" t="str">
        <f t="shared" si="127"/>
        <v/>
      </c>
      <c r="AD336" s="560"/>
      <c r="AE336" s="560"/>
      <c r="AF336" s="560" t="str">
        <f t="shared" si="121"/>
        <v/>
      </c>
      <c r="AG336" s="560"/>
      <c r="AH336" s="560"/>
      <c r="AI336" s="995"/>
      <c r="AJ336" s="995"/>
      <c r="AK336" s="995"/>
      <c r="AL336" s="995"/>
      <c r="AM336" s="995"/>
      <c r="AN336" s="995"/>
      <c r="AO336" s="995"/>
      <c r="AP336" s="995"/>
      <c r="AQ336" s="995"/>
      <c r="AR336" s="995"/>
      <c r="AS336" s="995"/>
      <c r="AT336" s="1009"/>
    </row>
    <row r="337" spans="2:46" ht="18" customHeight="1">
      <c r="B337" s="964"/>
      <c r="C337" s="971"/>
      <c r="D337" s="971"/>
      <c r="E337" s="701"/>
      <c r="F337" s="703"/>
      <c r="G337" s="978"/>
      <c r="H337" s="979"/>
      <c r="I337" s="701"/>
      <c r="J337" s="703"/>
      <c r="K337" s="701"/>
      <c r="L337" s="703"/>
      <c r="M337" s="701"/>
      <c r="N337" s="703"/>
      <c r="O337" s="701"/>
      <c r="P337" s="702"/>
      <c r="Q337" s="703"/>
      <c r="R337" s="560" t="str">
        <f t="shared" si="125"/>
        <v/>
      </c>
      <c r="S337" s="560"/>
      <c r="T337" s="560"/>
      <c r="U337" s="973" t="str">
        <f t="shared" si="126"/>
        <v/>
      </c>
      <c r="V337" s="974"/>
      <c r="W337" s="975"/>
      <c r="X337" s="541"/>
      <c r="Y337" s="541"/>
      <c r="Z337" s="701"/>
      <c r="AA337" s="702"/>
      <c r="AB337" s="703"/>
      <c r="AC337" s="560" t="str">
        <f t="shared" si="127"/>
        <v/>
      </c>
      <c r="AD337" s="560"/>
      <c r="AE337" s="560"/>
      <c r="AF337" s="560" t="str">
        <f t="shared" si="121"/>
        <v/>
      </c>
      <c r="AG337" s="560"/>
      <c r="AH337" s="560"/>
      <c r="AI337" s="995"/>
      <c r="AJ337" s="995"/>
      <c r="AK337" s="995"/>
      <c r="AL337" s="995"/>
      <c r="AM337" s="995"/>
      <c r="AN337" s="995"/>
      <c r="AO337" s="995"/>
      <c r="AP337" s="995"/>
      <c r="AQ337" s="995"/>
      <c r="AR337" s="995"/>
      <c r="AS337" s="995"/>
      <c r="AT337" s="1009"/>
    </row>
    <row r="338" spans="2:46" ht="18" customHeight="1">
      <c r="B338" s="964"/>
      <c r="C338" s="971"/>
      <c r="D338" s="971"/>
      <c r="E338" s="701"/>
      <c r="F338" s="703"/>
      <c r="G338" s="978"/>
      <c r="H338" s="979"/>
      <c r="I338" s="701"/>
      <c r="J338" s="703"/>
      <c r="K338" s="701"/>
      <c r="L338" s="703"/>
      <c r="M338" s="701"/>
      <c r="N338" s="703"/>
      <c r="O338" s="701"/>
      <c r="P338" s="702"/>
      <c r="Q338" s="703"/>
      <c r="R338" s="560" t="str">
        <f t="shared" si="125"/>
        <v/>
      </c>
      <c r="S338" s="560"/>
      <c r="T338" s="560"/>
      <c r="U338" s="973" t="str">
        <f t="shared" si="126"/>
        <v/>
      </c>
      <c r="V338" s="974"/>
      <c r="W338" s="975"/>
      <c r="X338" s="541"/>
      <c r="Y338" s="541"/>
      <c r="Z338" s="701"/>
      <c r="AA338" s="702"/>
      <c r="AB338" s="703"/>
      <c r="AC338" s="560" t="str">
        <f t="shared" si="127"/>
        <v/>
      </c>
      <c r="AD338" s="560"/>
      <c r="AE338" s="560"/>
      <c r="AF338" s="560" t="str">
        <f t="shared" si="121"/>
        <v/>
      </c>
      <c r="AG338" s="560"/>
      <c r="AH338" s="560"/>
      <c r="AI338" s="995"/>
      <c r="AJ338" s="995"/>
      <c r="AK338" s="995"/>
      <c r="AL338" s="995"/>
      <c r="AM338" s="995"/>
      <c r="AN338" s="995"/>
      <c r="AO338" s="995"/>
      <c r="AP338" s="995"/>
      <c r="AQ338" s="995"/>
      <c r="AR338" s="995"/>
      <c r="AS338" s="995"/>
      <c r="AT338" s="1009"/>
    </row>
    <row r="339" spans="2:46" ht="18" customHeight="1">
      <c r="B339" s="964"/>
      <c r="C339" s="971"/>
      <c r="D339" s="971"/>
      <c r="E339" s="701"/>
      <c r="F339" s="703"/>
      <c r="G339" s="978"/>
      <c r="H339" s="979"/>
      <c r="I339" s="701"/>
      <c r="J339" s="703"/>
      <c r="K339" s="701"/>
      <c r="L339" s="703"/>
      <c r="M339" s="701"/>
      <c r="N339" s="703"/>
      <c r="O339" s="701"/>
      <c r="P339" s="702"/>
      <c r="Q339" s="703"/>
      <c r="R339" s="560" t="str">
        <f t="shared" si="125"/>
        <v/>
      </c>
      <c r="S339" s="560"/>
      <c r="T339" s="560"/>
      <c r="U339" s="973" t="str">
        <f t="shared" si="126"/>
        <v/>
      </c>
      <c r="V339" s="974"/>
      <c r="W339" s="975"/>
      <c r="X339" s="541"/>
      <c r="Y339" s="541"/>
      <c r="Z339" s="701"/>
      <c r="AA339" s="702"/>
      <c r="AB339" s="703"/>
      <c r="AC339" s="560" t="str">
        <f t="shared" si="127"/>
        <v/>
      </c>
      <c r="AD339" s="560"/>
      <c r="AE339" s="560"/>
      <c r="AF339" s="560" t="str">
        <f t="shared" si="121"/>
        <v/>
      </c>
      <c r="AG339" s="560"/>
      <c r="AH339" s="560"/>
      <c r="AI339" s="995"/>
      <c r="AJ339" s="995"/>
      <c r="AK339" s="995"/>
      <c r="AL339" s="995"/>
      <c r="AM339" s="995"/>
      <c r="AN339" s="995"/>
      <c r="AO339" s="995"/>
      <c r="AP339" s="995"/>
      <c r="AQ339" s="995"/>
      <c r="AR339" s="995"/>
      <c r="AS339" s="995"/>
      <c r="AT339" s="1009"/>
    </row>
    <row r="340" spans="2:46" ht="18" customHeight="1">
      <c r="B340" s="964"/>
      <c r="C340" s="971"/>
      <c r="D340" s="971"/>
      <c r="E340" s="701"/>
      <c r="F340" s="703"/>
      <c r="G340" s="978"/>
      <c r="H340" s="979"/>
      <c r="I340" s="701"/>
      <c r="J340" s="703"/>
      <c r="K340" s="701"/>
      <c r="L340" s="703"/>
      <c r="M340" s="701"/>
      <c r="N340" s="703"/>
      <c r="O340" s="701"/>
      <c r="P340" s="702"/>
      <c r="Q340" s="703"/>
      <c r="R340" s="560" t="str">
        <f t="shared" si="125"/>
        <v/>
      </c>
      <c r="S340" s="560"/>
      <c r="T340" s="560"/>
      <c r="U340" s="973" t="str">
        <f t="shared" si="126"/>
        <v/>
      </c>
      <c r="V340" s="974"/>
      <c r="W340" s="975"/>
      <c r="X340" s="541"/>
      <c r="Y340" s="541"/>
      <c r="Z340" s="701"/>
      <c r="AA340" s="702"/>
      <c r="AB340" s="703"/>
      <c r="AC340" s="560" t="str">
        <f t="shared" si="127"/>
        <v/>
      </c>
      <c r="AD340" s="560"/>
      <c r="AE340" s="560"/>
      <c r="AF340" s="560" t="str">
        <f t="shared" si="121"/>
        <v/>
      </c>
      <c r="AG340" s="560"/>
      <c r="AH340" s="560"/>
      <c r="AI340" s="995"/>
      <c r="AJ340" s="995"/>
      <c r="AK340" s="995"/>
      <c r="AL340" s="995"/>
      <c r="AM340" s="995"/>
      <c r="AN340" s="995"/>
      <c r="AO340" s="995"/>
      <c r="AP340" s="995"/>
      <c r="AQ340" s="995"/>
      <c r="AR340" s="995"/>
      <c r="AS340" s="995"/>
      <c r="AT340" s="1009"/>
    </row>
    <row r="341" spans="2:46" ht="18" customHeight="1">
      <c r="B341" s="964"/>
      <c r="C341" s="971"/>
      <c r="D341" s="971"/>
      <c r="E341" s="701"/>
      <c r="F341" s="703"/>
      <c r="G341" s="978"/>
      <c r="H341" s="979"/>
      <c r="I341" s="701"/>
      <c r="J341" s="703"/>
      <c r="K341" s="701"/>
      <c r="L341" s="703"/>
      <c r="M341" s="701"/>
      <c r="N341" s="703"/>
      <c r="O341" s="701"/>
      <c r="P341" s="702"/>
      <c r="Q341" s="703"/>
      <c r="R341" s="560" t="str">
        <f t="shared" si="125"/>
        <v/>
      </c>
      <c r="S341" s="560"/>
      <c r="T341" s="560"/>
      <c r="U341" s="973" t="str">
        <f t="shared" si="126"/>
        <v/>
      </c>
      <c r="V341" s="974"/>
      <c r="W341" s="975"/>
      <c r="X341" s="541"/>
      <c r="Y341" s="541"/>
      <c r="Z341" s="701"/>
      <c r="AA341" s="702"/>
      <c r="AB341" s="703"/>
      <c r="AC341" s="560" t="str">
        <f t="shared" si="127"/>
        <v/>
      </c>
      <c r="AD341" s="560"/>
      <c r="AE341" s="560"/>
      <c r="AF341" s="560" t="str">
        <f t="shared" si="121"/>
        <v/>
      </c>
      <c r="AG341" s="560"/>
      <c r="AH341" s="560"/>
      <c r="AI341" s="995"/>
      <c r="AJ341" s="995"/>
      <c r="AK341" s="995"/>
      <c r="AL341" s="995"/>
      <c r="AM341" s="995"/>
      <c r="AN341" s="995"/>
      <c r="AO341" s="995"/>
      <c r="AP341" s="995"/>
      <c r="AQ341" s="995"/>
      <c r="AR341" s="995"/>
      <c r="AS341" s="995"/>
      <c r="AT341" s="1009"/>
    </row>
    <row r="342" spans="2:46" ht="18" customHeight="1">
      <c r="B342" s="964"/>
      <c r="C342" s="971"/>
      <c r="D342" s="971"/>
      <c r="E342" s="701"/>
      <c r="F342" s="703"/>
      <c r="G342" s="978"/>
      <c r="H342" s="979"/>
      <c r="I342" s="701"/>
      <c r="J342" s="703"/>
      <c r="K342" s="701"/>
      <c r="L342" s="703"/>
      <c r="M342" s="701"/>
      <c r="N342" s="703"/>
      <c r="O342" s="701"/>
      <c r="P342" s="702"/>
      <c r="Q342" s="703"/>
      <c r="R342" s="560" t="str">
        <f t="shared" si="125"/>
        <v/>
      </c>
      <c r="S342" s="560"/>
      <c r="T342" s="560"/>
      <c r="U342" s="973" t="str">
        <f t="shared" si="126"/>
        <v/>
      </c>
      <c r="V342" s="974"/>
      <c r="W342" s="975"/>
      <c r="X342" s="541"/>
      <c r="Y342" s="541"/>
      <c r="Z342" s="701"/>
      <c r="AA342" s="702"/>
      <c r="AB342" s="703"/>
      <c r="AC342" s="560" t="str">
        <f t="shared" si="127"/>
        <v/>
      </c>
      <c r="AD342" s="560"/>
      <c r="AE342" s="560"/>
      <c r="AF342" s="560" t="str">
        <f t="shared" si="121"/>
        <v/>
      </c>
      <c r="AG342" s="560"/>
      <c r="AH342" s="560"/>
      <c r="AI342" s="995"/>
      <c r="AJ342" s="995"/>
      <c r="AK342" s="995"/>
      <c r="AL342" s="995"/>
      <c r="AM342" s="995"/>
      <c r="AN342" s="995"/>
      <c r="AO342" s="995"/>
      <c r="AP342" s="995"/>
      <c r="AQ342" s="995"/>
      <c r="AR342" s="995"/>
      <c r="AS342" s="995"/>
      <c r="AT342" s="1009"/>
    </row>
    <row r="343" spans="2:46" ht="18" customHeight="1">
      <c r="B343" s="964"/>
      <c r="C343" s="971"/>
      <c r="D343" s="971"/>
      <c r="E343" s="701"/>
      <c r="F343" s="703"/>
      <c r="G343" s="978"/>
      <c r="H343" s="979"/>
      <c r="I343" s="701"/>
      <c r="J343" s="703"/>
      <c r="K343" s="701"/>
      <c r="L343" s="703"/>
      <c r="M343" s="701"/>
      <c r="N343" s="703"/>
      <c r="O343" s="701"/>
      <c r="P343" s="702"/>
      <c r="Q343" s="703"/>
      <c r="R343" s="560" t="str">
        <f t="shared" si="125"/>
        <v/>
      </c>
      <c r="S343" s="560"/>
      <c r="T343" s="560"/>
      <c r="U343" s="973" t="str">
        <f t="shared" si="126"/>
        <v/>
      </c>
      <c r="V343" s="974"/>
      <c r="W343" s="975"/>
      <c r="X343" s="541"/>
      <c r="Y343" s="541"/>
      <c r="Z343" s="701"/>
      <c r="AA343" s="702"/>
      <c r="AB343" s="703"/>
      <c r="AC343" s="560" t="str">
        <f t="shared" si="127"/>
        <v/>
      </c>
      <c r="AD343" s="560"/>
      <c r="AE343" s="560"/>
      <c r="AF343" s="560" t="str">
        <f t="shared" si="121"/>
        <v/>
      </c>
      <c r="AG343" s="560"/>
      <c r="AH343" s="560"/>
      <c r="AI343" s="995"/>
      <c r="AJ343" s="995"/>
      <c r="AK343" s="995"/>
      <c r="AL343" s="995"/>
      <c r="AM343" s="995"/>
      <c r="AN343" s="995"/>
      <c r="AO343" s="995"/>
      <c r="AP343" s="995"/>
      <c r="AQ343" s="995"/>
      <c r="AR343" s="995"/>
      <c r="AS343" s="995"/>
      <c r="AT343" s="1009"/>
    </row>
    <row r="344" spans="2:46" ht="18" customHeight="1">
      <c r="B344" s="964"/>
      <c r="C344" s="971"/>
      <c r="D344" s="971"/>
      <c r="E344" s="701"/>
      <c r="F344" s="703"/>
      <c r="G344" s="978"/>
      <c r="H344" s="979"/>
      <c r="I344" s="701"/>
      <c r="J344" s="703"/>
      <c r="K344" s="701"/>
      <c r="L344" s="703"/>
      <c r="M344" s="701"/>
      <c r="N344" s="703"/>
      <c r="O344" s="701"/>
      <c r="P344" s="702"/>
      <c r="Q344" s="703"/>
      <c r="R344" s="560" t="str">
        <f t="shared" si="125"/>
        <v/>
      </c>
      <c r="S344" s="560"/>
      <c r="T344" s="560"/>
      <c r="U344" s="973" t="str">
        <f t="shared" si="126"/>
        <v/>
      </c>
      <c r="V344" s="974"/>
      <c r="W344" s="975"/>
      <c r="X344" s="541"/>
      <c r="Y344" s="541"/>
      <c r="Z344" s="701"/>
      <c r="AA344" s="702"/>
      <c r="AB344" s="703"/>
      <c r="AC344" s="560" t="str">
        <f t="shared" si="127"/>
        <v/>
      </c>
      <c r="AD344" s="560"/>
      <c r="AE344" s="560"/>
      <c r="AF344" s="560" t="str">
        <f t="shared" si="121"/>
        <v/>
      </c>
      <c r="AG344" s="560"/>
      <c r="AH344" s="560"/>
      <c r="AI344" s="995"/>
      <c r="AJ344" s="995"/>
      <c r="AK344" s="995"/>
      <c r="AL344" s="995"/>
      <c r="AM344" s="995"/>
      <c r="AN344" s="995"/>
      <c r="AO344" s="995"/>
      <c r="AP344" s="995"/>
      <c r="AQ344" s="995"/>
      <c r="AR344" s="995"/>
      <c r="AS344" s="995"/>
      <c r="AT344" s="1009"/>
    </row>
    <row r="345" spans="2:46" ht="18" customHeight="1">
      <c r="B345" s="964"/>
      <c r="C345" s="971"/>
      <c r="D345" s="971"/>
      <c r="E345" s="701"/>
      <c r="F345" s="703"/>
      <c r="G345" s="978"/>
      <c r="H345" s="979"/>
      <c r="I345" s="701"/>
      <c r="J345" s="703"/>
      <c r="K345" s="701"/>
      <c r="L345" s="703"/>
      <c r="M345" s="701"/>
      <c r="N345" s="703"/>
      <c r="O345" s="701"/>
      <c r="P345" s="702"/>
      <c r="Q345" s="703"/>
      <c r="R345" s="560" t="str">
        <f t="shared" si="125"/>
        <v/>
      </c>
      <c r="S345" s="560"/>
      <c r="T345" s="560"/>
      <c r="U345" s="973" t="str">
        <f t="shared" si="126"/>
        <v/>
      </c>
      <c r="V345" s="974"/>
      <c r="W345" s="975"/>
      <c r="X345" s="541"/>
      <c r="Y345" s="541"/>
      <c r="Z345" s="701"/>
      <c r="AA345" s="702"/>
      <c r="AB345" s="703"/>
      <c r="AC345" s="560" t="str">
        <f t="shared" si="127"/>
        <v/>
      </c>
      <c r="AD345" s="560"/>
      <c r="AE345" s="560"/>
      <c r="AF345" s="560" t="str">
        <f t="shared" si="121"/>
        <v/>
      </c>
      <c r="AG345" s="560"/>
      <c r="AH345" s="560"/>
      <c r="AI345" s="995"/>
      <c r="AJ345" s="995"/>
      <c r="AK345" s="995"/>
      <c r="AL345" s="995"/>
      <c r="AM345" s="995"/>
      <c r="AN345" s="995"/>
      <c r="AO345" s="995"/>
      <c r="AP345" s="995"/>
      <c r="AQ345" s="995"/>
      <c r="AR345" s="995"/>
      <c r="AS345" s="995"/>
      <c r="AT345" s="1009"/>
    </row>
    <row r="346" spans="2:46" ht="18" customHeight="1">
      <c r="B346" s="964"/>
      <c r="C346" s="971"/>
      <c r="D346" s="971"/>
      <c r="E346" s="701"/>
      <c r="F346" s="703"/>
      <c r="G346" s="978"/>
      <c r="H346" s="979"/>
      <c r="I346" s="701"/>
      <c r="J346" s="703"/>
      <c r="K346" s="701"/>
      <c r="L346" s="703"/>
      <c r="M346" s="701"/>
      <c r="N346" s="703"/>
      <c r="O346" s="701"/>
      <c r="P346" s="702"/>
      <c r="Q346" s="703"/>
      <c r="R346" s="560" t="str">
        <f t="shared" si="125"/>
        <v/>
      </c>
      <c r="S346" s="560"/>
      <c r="T346" s="560"/>
      <c r="U346" s="973" t="str">
        <f t="shared" si="126"/>
        <v/>
      </c>
      <c r="V346" s="974"/>
      <c r="W346" s="975"/>
      <c r="X346" s="541"/>
      <c r="Y346" s="541"/>
      <c r="Z346" s="701"/>
      <c r="AA346" s="702"/>
      <c r="AB346" s="703"/>
      <c r="AC346" s="560" t="str">
        <f t="shared" si="127"/>
        <v/>
      </c>
      <c r="AD346" s="560"/>
      <c r="AE346" s="560"/>
      <c r="AF346" s="560" t="str">
        <f t="shared" si="121"/>
        <v/>
      </c>
      <c r="AG346" s="560"/>
      <c r="AH346" s="560"/>
      <c r="AI346" s="995"/>
      <c r="AJ346" s="995"/>
      <c r="AK346" s="995"/>
      <c r="AL346" s="995"/>
      <c r="AM346" s="995"/>
      <c r="AN346" s="995"/>
      <c r="AO346" s="995"/>
      <c r="AP346" s="995"/>
      <c r="AQ346" s="995"/>
      <c r="AR346" s="995"/>
      <c r="AS346" s="995"/>
      <c r="AT346" s="1009"/>
    </row>
    <row r="347" spans="2:46" ht="18" customHeight="1">
      <c r="B347" s="964"/>
      <c r="C347" s="971"/>
      <c r="D347" s="971"/>
      <c r="E347" s="701"/>
      <c r="F347" s="703"/>
      <c r="G347" s="978"/>
      <c r="H347" s="979"/>
      <c r="I347" s="701"/>
      <c r="J347" s="703"/>
      <c r="K347" s="701"/>
      <c r="L347" s="703"/>
      <c r="M347" s="701"/>
      <c r="N347" s="703"/>
      <c r="O347" s="701"/>
      <c r="P347" s="702"/>
      <c r="Q347" s="703"/>
      <c r="R347" s="560" t="str">
        <f t="shared" si="125"/>
        <v/>
      </c>
      <c r="S347" s="560"/>
      <c r="T347" s="560"/>
      <c r="U347" s="973" t="str">
        <f t="shared" si="126"/>
        <v/>
      </c>
      <c r="V347" s="974"/>
      <c r="W347" s="975"/>
      <c r="X347" s="541"/>
      <c r="Y347" s="541"/>
      <c r="Z347" s="701"/>
      <c r="AA347" s="702"/>
      <c r="AB347" s="703"/>
      <c r="AC347" s="560" t="str">
        <f t="shared" si="127"/>
        <v/>
      </c>
      <c r="AD347" s="560"/>
      <c r="AE347" s="560"/>
      <c r="AF347" s="560" t="str">
        <f t="shared" si="121"/>
        <v/>
      </c>
      <c r="AG347" s="560"/>
      <c r="AH347" s="560"/>
      <c r="AI347" s="995"/>
      <c r="AJ347" s="995"/>
      <c r="AK347" s="995"/>
      <c r="AL347" s="995"/>
      <c r="AM347" s="995"/>
      <c r="AN347" s="995"/>
      <c r="AO347" s="995"/>
      <c r="AP347" s="995"/>
      <c r="AQ347" s="995"/>
      <c r="AR347" s="995"/>
      <c r="AS347" s="995"/>
      <c r="AT347" s="1009"/>
    </row>
    <row r="348" spans="2:46" ht="18" customHeight="1">
      <c r="B348" s="964"/>
      <c r="C348" s="971"/>
      <c r="D348" s="971"/>
      <c r="E348" s="701"/>
      <c r="F348" s="703"/>
      <c r="G348" s="978"/>
      <c r="H348" s="979"/>
      <c r="I348" s="701"/>
      <c r="J348" s="703"/>
      <c r="K348" s="701"/>
      <c r="L348" s="703"/>
      <c r="M348" s="701"/>
      <c r="N348" s="703"/>
      <c r="O348" s="701"/>
      <c r="P348" s="702"/>
      <c r="Q348" s="703"/>
      <c r="R348" s="560" t="str">
        <f t="shared" si="125"/>
        <v/>
      </c>
      <c r="S348" s="560"/>
      <c r="T348" s="560"/>
      <c r="U348" s="973" t="str">
        <f t="shared" si="126"/>
        <v/>
      </c>
      <c r="V348" s="974"/>
      <c r="W348" s="975"/>
      <c r="X348" s="541"/>
      <c r="Y348" s="541"/>
      <c r="Z348" s="701"/>
      <c r="AA348" s="702"/>
      <c r="AB348" s="703"/>
      <c r="AC348" s="560" t="str">
        <f t="shared" si="127"/>
        <v/>
      </c>
      <c r="AD348" s="560"/>
      <c r="AE348" s="560"/>
      <c r="AF348" s="560" t="str">
        <f t="shared" si="121"/>
        <v/>
      </c>
      <c r="AG348" s="560"/>
      <c r="AH348" s="560"/>
      <c r="AI348" s="995"/>
      <c r="AJ348" s="995"/>
      <c r="AK348" s="995"/>
      <c r="AL348" s="995"/>
      <c r="AM348" s="995"/>
      <c r="AN348" s="995"/>
      <c r="AO348" s="995"/>
      <c r="AP348" s="995"/>
      <c r="AQ348" s="995"/>
      <c r="AR348" s="995"/>
      <c r="AS348" s="995"/>
      <c r="AT348" s="1009"/>
    </row>
    <row r="349" spans="2:46" ht="18" customHeight="1">
      <c r="B349" s="964"/>
      <c r="C349" s="971"/>
      <c r="D349" s="971"/>
      <c r="E349" s="701"/>
      <c r="F349" s="703"/>
      <c r="G349" s="978"/>
      <c r="H349" s="979"/>
      <c r="I349" s="701"/>
      <c r="J349" s="703"/>
      <c r="K349" s="701"/>
      <c r="L349" s="703"/>
      <c r="M349" s="701"/>
      <c r="N349" s="703"/>
      <c r="O349" s="701"/>
      <c r="P349" s="702"/>
      <c r="Q349" s="703"/>
      <c r="R349" s="560" t="str">
        <f t="shared" si="125"/>
        <v/>
      </c>
      <c r="S349" s="560"/>
      <c r="T349" s="560"/>
      <c r="U349" s="973" t="str">
        <f t="shared" si="126"/>
        <v/>
      </c>
      <c r="V349" s="974"/>
      <c r="W349" s="975"/>
      <c r="X349" s="541"/>
      <c r="Y349" s="541"/>
      <c r="Z349" s="701"/>
      <c r="AA349" s="702"/>
      <c r="AB349" s="703"/>
      <c r="AC349" s="560" t="str">
        <f t="shared" si="127"/>
        <v/>
      </c>
      <c r="AD349" s="560"/>
      <c r="AE349" s="560"/>
      <c r="AF349" s="560" t="str">
        <f t="shared" si="121"/>
        <v/>
      </c>
      <c r="AG349" s="560"/>
      <c r="AH349" s="560"/>
      <c r="AI349" s="995"/>
      <c r="AJ349" s="995"/>
      <c r="AK349" s="995"/>
      <c r="AL349" s="995"/>
      <c r="AM349" s="995"/>
      <c r="AN349" s="995"/>
      <c r="AO349" s="995"/>
      <c r="AP349" s="995"/>
      <c r="AQ349" s="995"/>
      <c r="AR349" s="995"/>
      <c r="AS349" s="995"/>
      <c r="AT349" s="1009"/>
    </row>
    <row r="350" spans="2:46" ht="18" customHeight="1">
      <c r="B350" s="964"/>
      <c r="C350" s="971"/>
      <c r="D350" s="971"/>
      <c r="E350" s="701"/>
      <c r="F350" s="703"/>
      <c r="G350" s="978"/>
      <c r="H350" s="979"/>
      <c r="I350" s="701"/>
      <c r="J350" s="703"/>
      <c r="K350" s="701"/>
      <c r="L350" s="703"/>
      <c r="M350" s="701"/>
      <c r="N350" s="703"/>
      <c r="O350" s="701"/>
      <c r="P350" s="702"/>
      <c r="Q350" s="703"/>
      <c r="R350" s="560" t="str">
        <f t="shared" si="125"/>
        <v/>
      </c>
      <c r="S350" s="560"/>
      <c r="T350" s="560"/>
      <c r="U350" s="973" t="str">
        <f t="shared" si="126"/>
        <v/>
      </c>
      <c r="V350" s="974"/>
      <c r="W350" s="975"/>
      <c r="X350" s="541"/>
      <c r="Y350" s="541"/>
      <c r="Z350" s="701"/>
      <c r="AA350" s="702"/>
      <c r="AB350" s="703"/>
      <c r="AC350" s="560" t="str">
        <f t="shared" si="127"/>
        <v/>
      </c>
      <c r="AD350" s="560"/>
      <c r="AE350" s="560"/>
      <c r="AF350" s="560" t="str">
        <f t="shared" si="121"/>
        <v/>
      </c>
      <c r="AG350" s="560"/>
      <c r="AH350" s="560"/>
      <c r="AI350" s="995"/>
      <c r="AJ350" s="995"/>
      <c r="AK350" s="995"/>
      <c r="AL350" s="995"/>
      <c r="AM350" s="995"/>
      <c r="AN350" s="995"/>
      <c r="AO350" s="995"/>
      <c r="AP350" s="995"/>
      <c r="AQ350" s="995"/>
      <c r="AR350" s="995"/>
      <c r="AS350" s="995"/>
      <c r="AT350" s="1009"/>
    </row>
    <row r="351" spans="2:46" ht="18" customHeight="1">
      <c r="B351" s="964"/>
      <c r="C351" s="971"/>
      <c r="D351" s="971"/>
      <c r="E351" s="701"/>
      <c r="F351" s="703"/>
      <c r="G351" s="978"/>
      <c r="H351" s="979"/>
      <c r="I351" s="701"/>
      <c r="J351" s="703"/>
      <c r="K351" s="701"/>
      <c r="L351" s="703"/>
      <c r="M351" s="701"/>
      <c r="N351" s="703"/>
      <c r="O351" s="701"/>
      <c r="P351" s="702"/>
      <c r="Q351" s="703"/>
      <c r="R351" s="560" t="str">
        <f t="shared" si="125"/>
        <v/>
      </c>
      <c r="S351" s="560"/>
      <c r="T351" s="560"/>
      <c r="U351" s="973" t="str">
        <f t="shared" si="126"/>
        <v/>
      </c>
      <c r="V351" s="974"/>
      <c r="W351" s="975"/>
      <c r="X351" s="541"/>
      <c r="Y351" s="541"/>
      <c r="Z351" s="701"/>
      <c r="AA351" s="702"/>
      <c r="AB351" s="703"/>
      <c r="AC351" s="560" t="str">
        <f t="shared" si="127"/>
        <v/>
      </c>
      <c r="AD351" s="560"/>
      <c r="AE351" s="560"/>
      <c r="AF351" s="560" t="str">
        <f t="shared" si="121"/>
        <v/>
      </c>
      <c r="AG351" s="560"/>
      <c r="AH351" s="560"/>
      <c r="AI351" s="995"/>
      <c r="AJ351" s="995"/>
      <c r="AK351" s="995"/>
      <c r="AL351" s="995"/>
      <c r="AM351" s="995"/>
      <c r="AN351" s="995"/>
      <c r="AO351" s="995"/>
      <c r="AP351" s="995"/>
      <c r="AQ351" s="995"/>
      <c r="AR351" s="995"/>
      <c r="AS351" s="995"/>
      <c r="AT351" s="1009"/>
    </row>
    <row r="352" spans="2:46" ht="18" customHeight="1">
      <c r="B352" s="964"/>
      <c r="C352" s="683" t="s">
        <v>352</v>
      </c>
      <c r="D352" s="684"/>
      <c r="E352" s="984">
        <f>SUMIF(C252:D351,C352,E252:F351)</f>
        <v>0</v>
      </c>
      <c r="F352" s="985"/>
      <c r="G352" s="982" t="str">
        <f>IFERROR(AVERAGEIF(C$252:D$351,C352,G$252:H$351),"")</f>
        <v/>
      </c>
      <c r="H352" s="983"/>
      <c r="I352" s="984" t="str">
        <f>IFERROR(AVERAGEIF(C$252:D$351,C352,I$252:J$351),"")</f>
        <v/>
      </c>
      <c r="J352" s="985"/>
      <c r="K352" s="984" t="str">
        <f>IFERROR(AVERAGEIF(C$252:D$351,C352,K$252:L$351),"")</f>
        <v/>
      </c>
      <c r="L352" s="985"/>
      <c r="M352" s="984" t="str">
        <f>IFERROR(AVERAGEIF(C$252:D$351,C352,M$252:N$351),"")</f>
        <v/>
      </c>
      <c r="N352" s="985"/>
      <c r="O352" s="984">
        <f>SUMIF(C252:D351,C352,O252:Q351)</f>
        <v>0</v>
      </c>
      <c r="P352" s="993"/>
      <c r="Q352" s="985"/>
      <c r="R352" s="560" t="str">
        <f>IF($E352=0,"",IF($O352=0,"",ROUND(($O352-$E352)/$E352*100,1)))</f>
        <v/>
      </c>
      <c r="S352" s="560"/>
      <c r="T352" s="560"/>
      <c r="U352" s="973" t="str">
        <f t="shared" si="126"/>
        <v/>
      </c>
      <c r="V352" s="974"/>
      <c r="W352" s="975"/>
      <c r="X352" s="666" t="str">
        <f>IFERROR(AVERAGEIF(C$252:D$351,C352,X$252:Y$351),"")</f>
        <v/>
      </c>
      <c r="Y352" s="666"/>
      <c r="Z352" s="984">
        <f>SUMIF(C$252:D$351,C352,Z$252:AB$351)</f>
        <v>0</v>
      </c>
      <c r="AA352" s="993"/>
      <c r="AB352" s="985"/>
      <c r="AC352" s="560" t="str">
        <f>IF($E352=0,"",IF($Z352=0,"",ROUND(($Z352-$E352)/$E352*100,1)))</f>
        <v/>
      </c>
      <c r="AD352" s="560"/>
      <c r="AE352" s="560"/>
      <c r="AF352" s="999" t="str">
        <f>IF(G352="","",IF(AC352="","",ROUND(100*(AC352+G352)/(100+AC352),1)))</f>
        <v/>
      </c>
      <c r="AG352" s="999"/>
      <c r="AH352" s="999"/>
      <c r="AI352" s="916" t="s">
        <v>338</v>
      </c>
      <c r="AJ352" s="976"/>
      <c r="AK352" s="977"/>
      <c r="AL352" s="984" t="str">
        <f>IF(AL252="","",AL252)</f>
        <v/>
      </c>
      <c r="AM352" s="993"/>
      <c r="AN352" s="985"/>
      <c r="AO352" s="984" t="str">
        <f t="shared" ref="AO352:AO359" si="128">IF(AO252="","",AO252)</f>
        <v/>
      </c>
      <c r="AP352" s="993"/>
      <c r="AQ352" s="985"/>
      <c r="AR352" s="984" t="str">
        <f t="shared" ref="AR352:AR359" si="129">IF(AR252="","",AR252)</f>
        <v/>
      </c>
      <c r="AS352" s="993"/>
      <c r="AT352" s="985"/>
    </row>
    <row r="353" spans="2:46" ht="18" customHeight="1">
      <c r="B353" s="964"/>
      <c r="C353" s="683" t="s">
        <v>345</v>
      </c>
      <c r="D353" s="684"/>
      <c r="E353" s="984">
        <f>SUMIF(C252:D351,C353,E252:F351)</f>
        <v>0</v>
      </c>
      <c r="F353" s="985"/>
      <c r="G353" s="982" t="str">
        <f t="shared" ref="G353:G359" si="130">IFERROR(AVERAGEIF(C$252:D$351,C353,G$252:H$351),"")</f>
        <v/>
      </c>
      <c r="H353" s="983"/>
      <c r="I353" s="984" t="str">
        <f t="shared" ref="I353:I359" si="131">IFERROR(AVERAGEIF(C$252:D$351,C353,I$252:J$351),"")</f>
        <v/>
      </c>
      <c r="J353" s="985"/>
      <c r="K353" s="984" t="str">
        <f t="shared" ref="K353:K359" si="132">IFERROR(AVERAGEIF(C$252:D$351,C353,K$252:L$351),"")</f>
        <v/>
      </c>
      <c r="L353" s="985"/>
      <c r="M353" s="984" t="str">
        <f t="shared" ref="M353:M359" si="133">IFERROR(AVERAGEIF(C$252:D$351,C353,M$252:N$351),"")</f>
        <v/>
      </c>
      <c r="N353" s="985"/>
      <c r="O353" s="984">
        <f>SUMIF(C252:D351,C353,O252:Q351)</f>
        <v>0</v>
      </c>
      <c r="P353" s="993"/>
      <c r="Q353" s="985"/>
      <c r="R353" s="560" t="str">
        <f t="shared" ref="R353:R358" si="134">IF($E353=0,"",IF($O353=0,"",ROUND(($O353-$E353)/$E353*100,1)))</f>
        <v/>
      </c>
      <c r="S353" s="560"/>
      <c r="T353" s="560"/>
      <c r="U353" s="973" t="str">
        <f t="shared" si="126"/>
        <v/>
      </c>
      <c r="V353" s="974"/>
      <c r="W353" s="975"/>
      <c r="X353" s="666" t="str">
        <f t="shared" ref="X353:X359" si="135">IFERROR(AVERAGEIF(C$252:D$351,C353,X$252:Y$351),"")</f>
        <v/>
      </c>
      <c r="Y353" s="666"/>
      <c r="Z353" s="984">
        <f t="shared" ref="Z353:Z359" si="136">SUMIF(C$252:D$351,C353,Z$252:AB$351)</f>
        <v>0</v>
      </c>
      <c r="AA353" s="993"/>
      <c r="AB353" s="985"/>
      <c r="AC353" s="560" t="str">
        <f t="shared" ref="AC353:AC358" si="137">IF($E353=0,"",IF($Z353=0,"",ROUND(($Z353-$E353)/$E353*100,1)))</f>
        <v/>
      </c>
      <c r="AD353" s="560"/>
      <c r="AE353" s="560"/>
      <c r="AF353" s="999" t="str">
        <f t="shared" si="121"/>
        <v/>
      </c>
      <c r="AG353" s="999"/>
      <c r="AH353" s="999"/>
      <c r="AI353" s="916" t="s">
        <v>252</v>
      </c>
      <c r="AJ353" s="976"/>
      <c r="AK353" s="977"/>
      <c r="AL353" s="984" t="str">
        <f t="shared" ref="AL353:AL359" si="138">IF(AL253="","",AL253)</f>
        <v/>
      </c>
      <c r="AM353" s="993"/>
      <c r="AN353" s="985"/>
      <c r="AO353" s="984" t="str">
        <f t="shared" si="128"/>
        <v/>
      </c>
      <c r="AP353" s="993"/>
      <c r="AQ353" s="985"/>
      <c r="AR353" s="984" t="str">
        <f t="shared" si="129"/>
        <v/>
      </c>
      <c r="AS353" s="993"/>
      <c r="AT353" s="985"/>
    </row>
    <row r="354" spans="2:46" ht="18" customHeight="1">
      <c r="B354" s="964"/>
      <c r="C354" s="683" t="s">
        <v>346</v>
      </c>
      <c r="D354" s="684"/>
      <c r="E354" s="984">
        <f>SUMIF(C252:D351,C354,E252:F351)</f>
        <v>0</v>
      </c>
      <c r="F354" s="985"/>
      <c r="G354" s="982" t="str">
        <f t="shared" si="130"/>
        <v/>
      </c>
      <c r="H354" s="983"/>
      <c r="I354" s="984" t="str">
        <f t="shared" si="131"/>
        <v/>
      </c>
      <c r="J354" s="985"/>
      <c r="K354" s="984" t="str">
        <f t="shared" si="132"/>
        <v/>
      </c>
      <c r="L354" s="985"/>
      <c r="M354" s="984" t="str">
        <f t="shared" si="133"/>
        <v/>
      </c>
      <c r="N354" s="985"/>
      <c r="O354" s="984">
        <f>SUMIF(C252:D351,C354,O252:Q351)</f>
        <v>0</v>
      </c>
      <c r="P354" s="993"/>
      <c r="Q354" s="985"/>
      <c r="R354" s="560" t="str">
        <f t="shared" si="134"/>
        <v/>
      </c>
      <c r="S354" s="560"/>
      <c r="T354" s="560"/>
      <c r="U354" s="973" t="str">
        <f t="shared" si="126"/>
        <v/>
      </c>
      <c r="V354" s="974"/>
      <c r="W354" s="975"/>
      <c r="X354" s="666" t="str">
        <f t="shared" si="135"/>
        <v/>
      </c>
      <c r="Y354" s="666"/>
      <c r="Z354" s="984">
        <f t="shared" si="136"/>
        <v>0</v>
      </c>
      <c r="AA354" s="993"/>
      <c r="AB354" s="985"/>
      <c r="AC354" s="560" t="str">
        <f t="shared" si="137"/>
        <v/>
      </c>
      <c r="AD354" s="560"/>
      <c r="AE354" s="560"/>
      <c r="AF354" s="999" t="str">
        <f t="shared" si="121"/>
        <v/>
      </c>
      <c r="AG354" s="999"/>
      <c r="AH354" s="999"/>
      <c r="AI354" s="916" t="s">
        <v>342</v>
      </c>
      <c r="AJ354" s="976"/>
      <c r="AK354" s="977"/>
      <c r="AL354" s="984" t="str">
        <f t="shared" si="138"/>
        <v/>
      </c>
      <c r="AM354" s="993"/>
      <c r="AN354" s="985"/>
      <c r="AO354" s="984" t="str">
        <f t="shared" si="128"/>
        <v/>
      </c>
      <c r="AP354" s="993"/>
      <c r="AQ354" s="985"/>
      <c r="AR354" s="984" t="str">
        <f t="shared" si="129"/>
        <v/>
      </c>
      <c r="AS354" s="993"/>
      <c r="AT354" s="985"/>
    </row>
    <row r="355" spans="2:46" ht="18" customHeight="1">
      <c r="B355" s="964"/>
      <c r="C355" s="665" t="s">
        <v>347</v>
      </c>
      <c r="D355" s="665"/>
      <c r="E355" s="984">
        <f>SUMIF(C252:D351,C355,E252:F351)</f>
        <v>0</v>
      </c>
      <c r="F355" s="985"/>
      <c r="G355" s="982" t="str">
        <f t="shared" si="130"/>
        <v/>
      </c>
      <c r="H355" s="983"/>
      <c r="I355" s="984" t="str">
        <f t="shared" si="131"/>
        <v/>
      </c>
      <c r="J355" s="985"/>
      <c r="K355" s="984" t="str">
        <f t="shared" si="132"/>
        <v/>
      </c>
      <c r="L355" s="985"/>
      <c r="M355" s="984" t="str">
        <f t="shared" si="133"/>
        <v/>
      </c>
      <c r="N355" s="985"/>
      <c r="O355" s="984">
        <f>SUMIF(C252:D351,C355,O252:Q351)</f>
        <v>0</v>
      </c>
      <c r="P355" s="993"/>
      <c r="Q355" s="985"/>
      <c r="R355" s="560" t="str">
        <f t="shared" si="134"/>
        <v/>
      </c>
      <c r="S355" s="560"/>
      <c r="T355" s="560"/>
      <c r="U355" s="973" t="str">
        <f t="shared" si="126"/>
        <v/>
      </c>
      <c r="V355" s="974"/>
      <c r="W355" s="975"/>
      <c r="X355" s="666" t="str">
        <f t="shared" si="135"/>
        <v/>
      </c>
      <c r="Y355" s="666"/>
      <c r="Z355" s="984">
        <f t="shared" si="136"/>
        <v>0</v>
      </c>
      <c r="AA355" s="993"/>
      <c r="AB355" s="985"/>
      <c r="AC355" s="560" t="str">
        <f t="shared" si="137"/>
        <v/>
      </c>
      <c r="AD355" s="560"/>
      <c r="AE355" s="560"/>
      <c r="AF355" s="999" t="str">
        <f t="shared" si="121"/>
        <v/>
      </c>
      <c r="AG355" s="999"/>
      <c r="AH355" s="999"/>
      <c r="AI355" s="916" t="s">
        <v>343</v>
      </c>
      <c r="AJ355" s="976"/>
      <c r="AK355" s="977"/>
      <c r="AL355" s="984" t="str">
        <f t="shared" si="138"/>
        <v/>
      </c>
      <c r="AM355" s="993"/>
      <c r="AN355" s="985"/>
      <c r="AO355" s="984" t="str">
        <f t="shared" si="128"/>
        <v/>
      </c>
      <c r="AP355" s="993"/>
      <c r="AQ355" s="985"/>
      <c r="AR355" s="984" t="str">
        <f t="shared" si="129"/>
        <v/>
      </c>
      <c r="AS355" s="993"/>
      <c r="AT355" s="985"/>
    </row>
    <row r="356" spans="2:46" ht="18" customHeight="1">
      <c r="B356" s="964"/>
      <c r="C356" s="683" t="s">
        <v>348</v>
      </c>
      <c r="D356" s="684"/>
      <c r="E356" s="984">
        <f>SUMIF(C252:D351,C356,E252:F351)</f>
        <v>0</v>
      </c>
      <c r="F356" s="985"/>
      <c r="G356" s="982" t="str">
        <f t="shared" si="130"/>
        <v/>
      </c>
      <c r="H356" s="983"/>
      <c r="I356" s="984" t="str">
        <f t="shared" si="131"/>
        <v/>
      </c>
      <c r="J356" s="985"/>
      <c r="K356" s="984" t="str">
        <f t="shared" si="132"/>
        <v/>
      </c>
      <c r="L356" s="985"/>
      <c r="M356" s="984" t="str">
        <f t="shared" si="133"/>
        <v/>
      </c>
      <c r="N356" s="985"/>
      <c r="O356" s="984">
        <f>SUMIF(C252:D351,C356,O252:Q351)</f>
        <v>0</v>
      </c>
      <c r="P356" s="993"/>
      <c r="Q356" s="985"/>
      <c r="R356" s="560" t="str">
        <f t="shared" si="134"/>
        <v/>
      </c>
      <c r="S356" s="560"/>
      <c r="T356" s="560"/>
      <c r="U356" s="973" t="str">
        <f t="shared" si="126"/>
        <v/>
      </c>
      <c r="V356" s="974"/>
      <c r="W356" s="975"/>
      <c r="X356" s="666" t="str">
        <f t="shared" si="135"/>
        <v/>
      </c>
      <c r="Y356" s="666"/>
      <c r="Z356" s="984">
        <f t="shared" si="136"/>
        <v>0</v>
      </c>
      <c r="AA356" s="993"/>
      <c r="AB356" s="985"/>
      <c r="AC356" s="560" t="str">
        <f t="shared" si="137"/>
        <v/>
      </c>
      <c r="AD356" s="560"/>
      <c r="AE356" s="560"/>
      <c r="AF356" s="999" t="str">
        <f t="shared" si="121"/>
        <v/>
      </c>
      <c r="AG356" s="999"/>
      <c r="AH356" s="999"/>
      <c r="AI356" s="916" t="s">
        <v>344</v>
      </c>
      <c r="AJ356" s="976"/>
      <c r="AK356" s="977"/>
      <c r="AL356" s="984" t="str">
        <f t="shared" si="138"/>
        <v/>
      </c>
      <c r="AM356" s="993"/>
      <c r="AN356" s="985"/>
      <c r="AO356" s="984" t="str">
        <f t="shared" si="128"/>
        <v/>
      </c>
      <c r="AP356" s="993"/>
      <c r="AQ356" s="985"/>
      <c r="AR356" s="984" t="str">
        <f t="shared" si="129"/>
        <v/>
      </c>
      <c r="AS356" s="993"/>
      <c r="AT356" s="985"/>
    </row>
    <row r="357" spans="2:46" ht="18" customHeight="1">
      <c r="B357" s="964"/>
      <c r="C357" s="683" t="s">
        <v>349</v>
      </c>
      <c r="D357" s="684"/>
      <c r="E357" s="984">
        <f>SUMIF(C252:D351,C357,E252:F351)</f>
        <v>0</v>
      </c>
      <c r="F357" s="985"/>
      <c r="G357" s="982" t="str">
        <f t="shared" si="130"/>
        <v/>
      </c>
      <c r="H357" s="983"/>
      <c r="I357" s="984" t="str">
        <f t="shared" si="131"/>
        <v/>
      </c>
      <c r="J357" s="985"/>
      <c r="K357" s="984" t="str">
        <f t="shared" si="132"/>
        <v/>
      </c>
      <c r="L357" s="985"/>
      <c r="M357" s="984" t="str">
        <f t="shared" si="133"/>
        <v/>
      </c>
      <c r="N357" s="985"/>
      <c r="O357" s="984">
        <f>SUMIF(C252:D351,C357,O252:Q351)</f>
        <v>0</v>
      </c>
      <c r="P357" s="993"/>
      <c r="Q357" s="985"/>
      <c r="R357" s="560" t="str">
        <f t="shared" si="134"/>
        <v/>
      </c>
      <c r="S357" s="560"/>
      <c r="T357" s="560"/>
      <c r="U357" s="973" t="str">
        <f t="shared" si="126"/>
        <v/>
      </c>
      <c r="V357" s="974"/>
      <c r="W357" s="975"/>
      <c r="X357" s="666" t="str">
        <f t="shared" si="135"/>
        <v/>
      </c>
      <c r="Y357" s="666"/>
      <c r="Z357" s="984">
        <f t="shared" si="136"/>
        <v>0</v>
      </c>
      <c r="AA357" s="993"/>
      <c r="AB357" s="985"/>
      <c r="AC357" s="560" t="str">
        <f t="shared" si="137"/>
        <v/>
      </c>
      <c r="AD357" s="560"/>
      <c r="AE357" s="560"/>
      <c r="AF357" s="999" t="str">
        <f t="shared" si="121"/>
        <v/>
      </c>
      <c r="AG357" s="999"/>
      <c r="AH357" s="999"/>
      <c r="AI357" s="916" t="s">
        <v>340</v>
      </c>
      <c r="AJ357" s="976"/>
      <c r="AK357" s="977"/>
      <c r="AL357" s="984" t="str">
        <f t="shared" si="138"/>
        <v/>
      </c>
      <c r="AM357" s="993"/>
      <c r="AN357" s="985"/>
      <c r="AO357" s="984" t="str">
        <f t="shared" si="128"/>
        <v/>
      </c>
      <c r="AP357" s="993"/>
      <c r="AQ357" s="985"/>
      <c r="AR357" s="984" t="str">
        <f t="shared" si="129"/>
        <v/>
      </c>
      <c r="AS357" s="993"/>
      <c r="AT357" s="985"/>
    </row>
    <row r="358" spans="2:46" ht="18" customHeight="1">
      <c r="B358" s="964"/>
      <c r="C358" s="665" t="s">
        <v>350</v>
      </c>
      <c r="D358" s="665"/>
      <c r="E358" s="984">
        <f>SUMIF(C252:D351,C358,E252:F351)</f>
        <v>0</v>
      </c>
      <c r="F358" s="985"/>
      <c r="G358" s="982" t="str">
        <f t="shared" si="130"/>
        <v/>
      </c>
      <c r="H358" s="983"/>
      <c r="I358" s="984" t="str">
        <f t="shared" si="131"/>
        <v/>
      </c>
      <c r="J358" s="985"/>
      <c r="K358" s="984" t="str">
        <f t="shared" si="132"/>
        <v/>
      </c>
      <c r="L358" s="985"/>
      <c r="M358" s="984" t="str">
        <f t="shared" si="133"/>
        <v/>
      </c>
      <c r="N358" s="985"/>
      <c r="O358" s="984">
        <f>SUMIF(C252:D351,C358,O252:Q351)</f>
        <v>0</v>
      </c>
      <c r="P358" s="993"/>
      <c r="Q358" s="985"/>
      <c r="R358" s="560" t="str">
        <f t="shared" si="134"/>
        <v/>
      </c>
      <c r="S358" s="560"/>
      <c r="T358" s="560"/>
      <c r="U358" s="973" t="str">
        <f t="shared" si="126"/>
        <v/>
      </c>
      <c r="V358" s="974"/>
      <c r="W358" s="975"/>
      <c r="X358" s="666" t="str">
        <f t="shared" si="135"/>
        <v/>
      </c>
      <c r="Y358" s="666"/>
      <c r="Z358" s="984">
        <f t="shared" si="136"/>
        <v>0</v>
      </c>
      <c r="AA358" s="993"/>
      <c r="AB358" s="985"/>
      <c r="AC358" s="560" t="str">
        <f t="shared" si="137"/>
        <v/>
      </c>
      <c r="AD358" s="560"/>
      <c r="AE358" s="560"/>
      <c r="AF358" s="999" t="str">
        <f t="shared" si="121"/>
        <v/>
      </c>
      <c r="AG358" s="999"/>
      <c r="AH358" s="999"/>
      <c r="AI358" s="916" t="s">
        <v>341</v>
      </c>
      <c r="AJ358" s="976"/>
      <c r="AK358" s="977"/>
      <c r="AL358" s="984" t="str">
        <f t="shared" si="138"/>
        <v/>
      </c>
      <c r="AM358" s="993"/>
      <c r="AN358" s="985"/>
      <c r="AO358" s="984" t="str">
        <f t="shared" si="128"/>
        <v/>
      </c>
      <c r="AP358" s="993"/>
      <c r="AQ358" s="985"/>
      <c r="AR358" s="984" t="str">
        <f t="shared" si="129"/>
        <v/>
      </c>
      <c r="AS358" s="993"/>
      <c r="AT358" s="985"/>
    </row>
    <row r="359" spans="2:46" ht="18" customHeight="1">
      <c r="B359" s="964"/>
      <c r="C359" s="980" t="s">
        <v>351</v>
      </c>
      <c r="D359" s="980"/>
      <c r="E359" s="981">
        <f>SUMIF(C252:D351,C359,E252:F351)</f>
        <v>0</v>
      </c>
      <c r="F359" s="981"/>
      <c r="G359" s="982" t="str">
        <f t="shared" si="130"/>
        <v/>
      </c>
      <c r="H359" s="983"/>
      <c r="I359" s="984" t="str">
        <f t="shared" si="131"/>
        <v/>
      </c>
      <c r="J359" s="985"/>
      <c r="K359" s="984" t="str">
        <f t="shared" si="132"/>
        <v/>
      </c>
      <c r="L359" s="985"/>
      <c r="M359" s="984" t="str">
        <f t="shared" si="133"/>
        <v/>
      </c>
      <c r="N359" s="985"/>
      <c r="O359" s="986">
        <f>SUMIF(C252:D351,C359,O252:Q351)</f>
        <v>0</v>
      </c>
      <c r="P359" s="987"/>
      <c r="Q359" s="988"/>
      <c r="R359" s="989" t="str">
        <f>IF($E359=0,"",IF($O359=0,"",ROUND(($O359-$E359)/$E359*100,1)))</f>
        <v/>
      </c>
      <c r="S359" s="989"/>
      <c r="T359" s="989"/>
      <c r="U359" s="990" t="str">
        <f t="shared" si="126"/>
        <v/>
      </c>
      <c r="V359" s="991"/>
      <c r="W359" s="992"/>
      <c r="X359" s="666" t="str">
        <f t="shared" si="135"/>
        <v/>
      </c>
      <c r="Y359" s="666"/>
      <c r="Z359" s="984">
        <f t="shared" si="136"/>
        <v>0</v>
      </c>
      <c r="AA359" s="993"/>
      <c r="AB359" s="985"/>
      <c r="AC359" s="989" t="str">
        <f>IF($E359=0,"",IF($Z359=0,"",ROUND(($Z359-$E359)/$E359*100,1)))</f>
        <v/>
      </c>
      <c r="AD359" s="989"/>
      <c r="AE359" s="989"/>
      <c r="AF359" s="994" t="str">
        <f t="shared" si="121"/>
        <v/>
      </c>
      <c r="AG359" s="994"/>
      <c r="AH359" s="994"/>
      <c r="AI359" s="916" t="s">
        <v>339</v>
      </c>
      <c r="AJ359" s="976"/>
      <c r="AK359" s="977"/>
      <c r="AL359" s="984" t="str">
        <f t="shared" si="138"/>
        <v/>
      </c>
      <c r="AM359" s="993"/>
      <c r="AN359" s="985"/>
      <c r="AO359" s="984" t="str">
        <f t="shared" si="128"/>
        <v/>
      </c>
      <c r="AP359" s="993"/>
      <c r="AQ359" s="985"/>
      <c r="AR359" s="984" t="str">
        <f t="shared" si="129"/>
        <v/>
      </c>
      <c r="AS359" s="993"/>
      <c r="AT359" s="985"/>
    </row>
    <row r="360" spans="2:46" ht="18" customHeight="1">
      <c r="B360" s="403"/>
      <c r="C360" s="665" t="s">
        <v>71</v>
      </c>
      <c r="D360" s="665"/>
      <c r="E360" s="685" t="s">
        <v>262</v>
      </c>
      <c r="F360" s="620"/>
      <c r="G360" s="685" t="s">
        <v>93</v>
      </c>
      <c r="H360" s="542"/>
      <c r="I360" s="542" t="s">
        <v>75</v>
      </c>
      <c r="J360" s="542"/>
      <c r="K360" s="542"/>
      <c r="L360" s="542"/>
      <c r="M360" s="542" t="s">
        <v>76</v>
      </c>
      <c r="N360" s="542"/>
      <c r="O360" s="542"/>
      <c r="P360" s="542"/>
      <c r="Q360" s="542"/>
      <c r="R360" s="542"/>
      <c r="S360" s="542"/>
      <c r="T360" s="542"/>
      <c r="U360" s="542"/>
      <c r="V360" s="542"/>
      <c r="W360" s="542"/>
      <c r="X360" s="509" t="s">
        <v>77</v>
      </c>
      <c r="Y360" s="510"/>
      <c r="Z360" s="510"/>
      <c r="AA360" s="510"/>
      <c r="AB360" s="510"/>
      <c r="AC360" s="510"/>
      <c r="AD360" s="510"/>
      <c r="AE360" s="510"/>
      <c r="AF360" s="510"/>
      <c r="AG360" s="510"/>
      <c r="AH360" s="510"/>
      <c r="AI360" s="510"/>
      <c r="AJ360" s="510"/>
      <c r="AK360" s="510"/>
      <c r="AL360" s="510"/>
      <c r="AM360" s="510"/>
      <c r="AN360" s="510"/>
      <c r="AO360" s="510"/>
      <c r="AP360" s="510"/>
      <c r="AQ360" s="510"/>
      <c r="AR360" s="501"/>
      <c r="AS360" s="501"/>
      <c r="AT360" s="529"/>
    </row>
    <row r="361" spans="2:46" ht="18" customHeight="1">
      <c r="B361" s="404"/>
      <c r="C361" s="665"/>
      <c r="D361" s="665"/>
      <c r="E361" s="620"/>
      <c r="F361" s="620"/>
      <c r="G361" s="542"/>
      <c r="H361" s="542"/>
      <c r="I361" s="542" t="s">
        <v>257</v>
      </c>
      <c r="J361" s="542"/>
      <c r="K361" s="542" t="s">
        <v>78</v>
      </c>
      <c r="L361" s="542"/>
      <c r="M361" s="542" t="s">
        <v>78</v>
      </c>
      <c r="N361" s="542"/>
      <c r="O361" s="685" t="s">
        <v>261</v>
      </c>
      <c r="P361" s="620"/>
      <c r="Q361" s="620"/>
      <c r="R361" s="619" t="s">
        <v>253</v>
      </c>
      <c r="S361" s="619"/>
      <c r="T361" s="619"/>
      <c r="U361" s="619" t="s">
        <v>258</v>
      </c>
      <c r="V361" s="619"/>
      <c r="W361" s="619"/>
      <c r="X361" s="542" t="s">
        <v>78</v>
      </c>
      <c r="Y361" s="542"/>
      <c r="Z361" s="685" t="s">
        <v>90</v>
      </c>
      <c r="AA361" s="620"/>
      <c r="AB361" s="620"/>
      <c r="AC361" s="619" t="s">
        <v>154</v>
      </c>
      <c r="AD361" s="619"/>
      <c r="AE361" s="619"/>
      <c r="AF361" s="619" t="s">
        <v>259</v>
      </c>
      <c r="AG361" s="619"/>
      <c r="AH361" s="619"/>
      <c r="AI361" s="965" t="s">
        <v>71</v>
      </c>
      <c r="AJ361" s="966"/>
      <c r="AK361" s="967"/>
      <c r="AL361" s="685" t="s">
        <v>94</v>
      </c>
      <c r="AM361" s="620"/>
      <c r="AN361" s="620"/>
      <c r="AO361" s="619" t="s">
        <v>155</v>
      </c>
      <c r="AP361" s="619"/>
      <c r="AQ361" s="619"/>
      <c r="AR361" s="619" t="s">
        <v>260</v>
      </c>
      <c r="AS361" s="619"/>
      <c r="AT361" s="686"/>
    </row>
    <row r="362" spans="2:46" ht="18" customHeight="1" thickBot="1">
      <c r="B362" s="405"/>
      <c r="C362" s="668"/>
      <c r="D362" s="668"/>
      <c r="E362" s="1004"/>
      <c r="F362" s="1004"/>
      <c r="G362" s="575"/>
      <c r="H362" s="575"/>
      <c r="I362" s="575"/>
      <c r="J362" s="575"/>
      <c r="K362" s="575"/>
      <c r="L362" s="575"/>
      <c r="M362" s="575"/>
      <c r="N362" s="575"/>
      <c r="O362" s="1004"/>
      <c r="P362" s="1004"/>
      <c r="Q362" s="1004"/>
      <c r="R362" s="1005"/>
      <c r="S362" s="1005"/>
      <c r="T362" s="1005"/>
      <c r="U362" s="1005"/>
      <c r="V362" s="1005"/>
      <c r="W362" s="1005"/>
      <c r="X362" s="575"/>
      <c r="Y362" s="575"/>
      <c r="Z362" s="1004"/>
      <c r="AA362" s="1004"/>
      <c r="AB362" s="1004"/>
      <c r="AC362" s="1005"/>
      <c r="AD362" s="1005"/>
      <c r="AE362" s="1005"/>
      <c r="AF362" s="1005"/>
      <c r="AG362" s="1005"/>
      <c r="AH362" s="1005"/>
      <c r="AI362" s="1006"/>
      <c r="AJ362" s="1007"/>
      <c r="AK362" s="1008"/>
      <c r="AL362" s="1004"/>
      <c r="AM362" s="1004"/>
      <c r="AN362" s="1004"/>
      <c r="AO362" s="1005"/>
      <c r="AP362" s="1005"/>
      <c r="AQ362" s="1005"/>
      <c r="AR362" s="1005"/>
      <c r="AS362" s="1005"/>
      <c r="AT362" s="1010"/>
    </row>
  </sheetData>
  <sheetProtection algorithmName="SHA-512" hashValue="LX8HtcETpdJmI1DAZuxG+dlB2NcBke9IRefxzrDJZsdpS4jM9OWvzDhyMhuLS2U52cdl7T/Fqy2dGuctePZNUA==" saltValue="wg1qFCLt5PILJO0U0oqhnw==" spinCount="100000" sheet="1" objects="1" scenarios="1"/>
  <protectedRanges>
    <protectedRange sqref="X135 D146:H152 I31:M32 D135:V135 A136:Y136 A137:AL137 D138:Y138 D139:X139" name="範囲1_21_21_22_22_22"/>
    <protectedRange sqref="I33:M33" name="範囲1_21_21_22_22_1_1"/>
  </protectedRanges>
  <mergeCells count="2841">
    <mergeCell ref="A8:C8"/>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 ref="X336:Y336"/>
    <mergeCell ref="Z336:AB336"/>
    <mergeCell ref="AC336:AE336"/>
    <mergeCell ref="AF336:AH336"/>
    <mergeCell ref="AI336:AK336"/>
    <mergeCell ref="AL336:AN336"/>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52:AT352"/>
    <mergeCell ref="AR353:AT353"/>
    <mergeCell ref="AR354:AT354"/>
    <mergeCell ref="AR355:AT355"/>
    <mergeCell ref="AR356:AT356"/>
    <mergeCell ref="AO324:AQ324"/>
    <mergeCell ref="AO326:AQ326"/>
    <mergeCell ref="AO328:AQ328"/>
    <mergeCell ref="AO330:AQ330"/>
    <mergeCell ref="AO332:AQ332"/>
    <mergeCell ref="AO334:AQ334"/>
    <mergeCell ref="AO337:AQ337"/>
    <mergeCell ref="AO339:AQ339"/>
    <mergeCell ref="AR357:AT357"/>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318:AT318"/>
    <mergeCell ref="AR319:AT319"/>
    <mergeCell ref="AR320:AT320"/>
    <mergeCell ref="AR321:AT321"/>
    <mergeCell ref="AR322:AT322"/>
    <mergeCell ref="AR323:AT323"/>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301:AT301"/>
    <mergeCell ref="AR302:AT302"/>
    <mergeCell ref="AR303:AT303"/>
    <mergeCell ref="AR304:AT304"/>
    <mergeCell ref="AR305:AT305"/>
    <mergeCell ref="AR306:AT306"/>
    <mergeCell ref="AR273:AT273"/>
    <mergeCell ref="AR274:AT274"/>
    <mergeCell ref="AR275:AT275"/>
    <mergeCell ref="AR276:AT276"/>
    <mergeCell ref="AR277:AT277"/>
    <mergeCell ref="AR278:AT278"/>
    <mergeCell ref="AR279:AT279"/>
    <mergeCell ref="AR280:AT280"/>
    <mergeCell ref="AR281:AT281"/>
    <mergeCell ref="AR282:AT282"/>
    <mergeCell ref="AR283:AT283"/>
    <mergeCell ref="AR284:AT284"/>
    <mergeCell ref="AR285:AT285"/>
    <mergeCell ref="AR286:AT286"/>
    <mergeCell ref="AR287:AT287"/>
    <mergeCell ref="AR288:AT288"/>
    <mergeCell ref="AR289:AT289"/>
    <mergeCell ref="AF250:AH251"/>
    <mergeCell ref="AI250:AK251"/>
    <mergeCell ref="AL250:AN251"/>
    <mergeCell ref="AO250:AQ251"/>
    <mergeCell ref="AC253:AE253"/>
    <mergeCell ref="AF253:AH253"/>
    <mergeCell ref="AI253:AK253"/>
    <mergeCell ref="AL253:AN253"/>
    <mergeCell ref="AO256:AQ256"/>
    <mergeCell ref="AO258:AQ258"/>
    <mergeCell ref="AO260:AQ260"/>
    <mergeCell ref="AR267:AT267"/>
    <mergeCell ref="AR268:AT268"/>
    <mergeCell ref="AR269:AT269"/>
    <mergeCell ref="AR270:AT270"/>
    <mergeCell ref="AR271:AT271"/>
    <mergeCell ref="AR272:AT272"/>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L2:R2"/>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AN111:AQ111"/>
    <mergeCell ref="AR111:AT111"/>
    <mergeCell ref="F112:H112"/>
    <mergeCell ref="I112:J112"/>
    <mergeCell ref="L112:M112"/>
    <mergeCell ref="O112:P112"/>
    <mergeCell ref="V112:X112"/>
    <mergeCell ref="Y112:Z112"/>
    <mergeCell ref="AB112:AC112"/>
    <mergeCell ref="AE112:AF112"/>
    <mergeCell ref="AM111:AM115"/>
    <mergeCell ref="AH115:AJ115"/>
    <mergeCell ref="AN114:AQ114"/>
    <mergeCell ref="AR114:AT114"/>
    <mergeCell ref="F115:H115"/>
    <mergeCell ref="I115:K115"/>
    <mergeCell ref="L115:N115"/>
    <mergeCell ref="O115:Q115"/>
    <mergeCell ref="V115:X115"/>
    <mergeCell ref="Y115:AA115"/>
    <mergeCell ref="AB115:AD115"/>
    <mergeCell ref="AE115:AG115"/>
    <mergeCell ref="AN113:AQ113"/>
    <mergeCell ref="AR113:AT113"/>
    <mergeCell ref="F114:H114"/>
    <mergeCell ref="I114:K114"/>
    <mergeCell ref="L114:N114"/>
    <mergeCell ref="O114:Q114"/>
    <mergeCell ref="V114:X114"/>
    <mergeCell ref="Y114:AA114"/>
    <mergeCell ref="AB114:AD114"/>
    <mergeCell ref="AE114:AG114"/>
    <mergeCell ref="AN115:AQ115"/>
    <mergeCell ref="AR115:AT115"/>
    <mergeCell ref="AH117:AJ117"/>
    <mergeCell ref="AE118:AG118"/>
    <mergeCell ref="AH118:AJ118"/>
    <mergeCell ref="U111:U120"/>
    <mergeCell ref="F116:H116"/>
    <mergeCell ref="I116:K116"/>
    <mergeCell ref="L116:N116"/>
    <mergeCell ref="O116:Q116"/>
    <mergeCell ref="V116:X116"/>
    <mergeCell ref="Y116:AA116"/>
    <mergeCell ref="AB116:AD116"/>
    <mergeCell ref="AE116:AG116"/>
    <mergeCell ref="AH119:AJ119"/>
    <mergeCell ref="V111:X111"/>
    <mergeCell ref="Y111:AA111"/>
    <mergeCell ref="AB111:AD111"/>
    <mergeCell ref="AE111:AG111"/>
    <mergeCell ref="AH111:AJ114"/>
    <mergeCell ref="AT119:AX119"/>
    <mergeCell ref="AY119:AZ119"/>
    <mergeCell ref="F120:H120"/>
    <mergeCell ref="I120:K120"/>
    <mergeCell ref="L120:N120"/>
    <mergeCell ref="O120:Q120"/>
    <mergeCell ref="V120:X120"/>
    <mergeCell ref="AT118:AX118"/>
    <mergeCell ref="AY118:AZ118"/>
    <mergeCell ref="F119:H119"/>
    <mergeCell ref="I119:K119"/>
    <mergeCell ref="L119:N119"/>
    <mergeCell ref="O119:Q119"/>
    <mergeCell ref="V119:X119"/>
    <mergeCell ref="Y119:AA119"/>
    <mergeCell ref="AB119:AD119"/>
    <mergeCell ref="AE119:AG119"/>
    <mergeCell ref="Y118:AA118"/>
    <mergeCell ref="AB118:AD118"/>
    <mergeCell ref="I118:K118"/>
    <mergeCell ref="L118:N118"/>
    <mergeCell ref="O118:Q118"/>
    <mergeCell ref="V118:X118"/>
    <mergeCell ref="AT117:AX117"/>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Y120:AA120"/>
    <mergeCell ref="AB120:AD120"/>
    <mergeCell ref="AE120:AG120"/>
    <mergeCell ref="AH120:AJ120"/>
    <mergeCell ref="AN120:AQ120"/>
    <mergeCell ref="AR120:AS120"/>
    <mergeCell ref="F122:H122"/>
    <mergeCell ref="I122:K122"/>
    <mergeCell ref="L122:N122"/>
    <mergeCell ref="O122:Q122"/>
    <mergeCell ref="AN119:AQ119"/>
    <mergeCell ref="X124:Z124"/>
    <mergeCell ref="AA124:AB124"/>
    <mergeCell ref="AC124:AD124"/>
    <mergeCell ref="AE124:AF124"/>
    <mergeCell ref="AG124:AH124"/>
    <mergeCell ref="AI124:AJ124"/>
    <mergeCell ref="E124:G125"/>
    <mergeCell ref="H124:H125"/>
    <mergeCell ref="L124:M125"/>
    <mergeCell ref="N124:P125"/>
    <mergeCell ref="Q124:S125"/>
    <mergeCell ref="T124:V125"/>
    <mergeCell ref="AN118:AQ118"/>
    <mergeCell ref="AR118:AS118"/>
    <mergeCell ref="AM117:AM123"/>
    <mergeCell ref="AN117:AQ117"/>
    <mergeCell ref="AR117:AS117"/>
    <mergeCell ref="E111:E122"/>
    <mergeCell ref="F111:H111"/>
    <mergeCell ref="I111:K111"/>
    <mergeCell ref="L111:N111"/>
    <mergeCell ref="O111:Q111"/>
    <mergeCell ref="AR119:AS119"/>
    <mergeCell ref="AH116:AJ116"/>
    <mergeCell ref="F117:H117"/>
    <mergeCell ref="I117:K117"/>
    <mergeCell ref="L117:N117"/>
    <mergeCell ref="O117:Q117"/>
    <mergeCell ref="V117:X117"/>
    <mergeCell ref="Y117:AA117"/>
    <mergeCell ref="AB117:AD117"/>
    <mergeCell ref="AE117:AG117"/>
    <mergeCell ref="A130:C130"/>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A173:B173"/>
    <mergeCell ref="A174:B174"/>
    <mergeCell ref="A177:B177"/>
    <mergeCell ref="B178:C178"/>
    <mergeCell ref="B179:C179"/>
    <mergeCell ref="M189:P189"/>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A199:C199"/>
    <mergeCell ref="D199:F199"/>
    <mergeCell ref="G199:I199"/>
    <mergeCell ref="J199:L199"/>
    <mergeCell ref="A200:C200"/>
    <mergeCell ref="D200:F200"/>
    <mergeCell ref="G200:I200"/>
    <mergeCell ref="J200:L200"/>
    <mergeCell ref="D207:F207"/>
    <mergeCell ref="G207:I207"/>
    <mergeCell ref="J207:L207"/>
    <mergeCell ref="A208:C208"/>
    <mergeCell ref="D208:F208"/>
    <mergeCell ref="G208:I208"/>
    <mergeCell ref="J208:L208"/>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X249:AT249"/>
    <mergeCell ref="X252:Y252"/>
    <mergeCell ref="Z252:AB252"/>
    <mergeCell ref="AC252:AE252"/>
    <mergeCell ref="C252:D252"/>
    <mergeCell ref="E252:F252"/>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AF252:AH252"/>
    <mergeCell ref="AI252:AK252"/>
    <mergeCell ref="AL252:AN252"/>
    <mergeCell ref="I254:J254"/>
    <mergeCell ref="K254:L254"/>
    <mergeCell ref="M254:N254"/>
    <mergeCell ref="O254:Q254"/>
    <mergeCell ref="R254:T254"/>
    <mergeCell ref="U254:W254"/>
    <mergeCell ref="X253:Y253"/>
    <mergeCell ref="Z253:AB253"/>
    <mergeCell ref="G257:H257"/>
    <mergeCell ref="I257:J257"/>
    <mergeCell ref="K257:L257"/>
    <mergeCell ref="M257:N257"/>
    <mergeCell ref="O257:Q257"/>
    <mergeCell ref="R257:T257"/>
    <mergeCell ref="U257:W257"/>
    <mergeCell ref="X256:Y256"/>
    <mergeCell ref="Z256:AB256"/>
    <mergeCell ref="O253:Q253"/>
    <mergeCell ref="R253:T253"/>
    <mergeCell ref="U253:W253"/>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C325:D325"/>
    <mergeCell ref="E325:F325"/>
    <mergeCell ref="G325:H325"/>
    <mergeCell ref="I325:J325"/>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C327:D327"/>
    <mergeCell ref="E327:F327"/>
    <mergeCell ref="G327:H327"/>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C329:D329"/>
    <mergeCell ref="E329:F329"/>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C331:D331"/>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X338:Y338"/>
    <mergeCell ref="Z338:AB338"/>
    <mergeCell ref="AC338:AE338"/>
    <mergeCell ref="AF338:AH338"/>
    <mergeCell ref="AI338:AK338"/>
    <mergeCell ref="AL338:AN338"/>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40:Y340"/>
    <mergeCell ref="Z340:AB340"/>
    <mergeCell ref="AC340:AE340"/>
    <mergeCell ref="AF340:AH340"/>
    <mergeCell ref="AI340:AK340"/>
    <mergeCell ref="AL340:AN340"/>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8:AQ358"/>
    <mergeCell ref="C359:D359"/>
    <mergeCell ref="E359:F359"/>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AO357:AQ357"/>
    <mergeCell ref="C358:D358"/>
    <mergeCell ref="E358:F358"/>
    <mergeCell ref="X357:Y357"/>
    <mergeCell ref="Z357:AB357"/>
    <mergeCell ref="AC357:AE357"/>
    <mergeCell ref="AF357:AH357"/>
    <mergeCell ref="AI357:AK357"/>
    <mergeCell ref="AL357:AN357"/>
    <mergeCell ref="G358:H358"/>
    <mergeCell ref="I358:J358"/>
    <mergeCell ref="K358:L358"/>
    <mergeCell ref="M358:N358"/>
    <mergeCell ref="O358:Q358"/>
    <mergeCell ref="R358:T358"/>
    <mergeCell ref="U358:W358"/>
    <mergeCell ref="AI361:AK362"/>
    <mergeCell ref="AL361:AN362"/>
    <mergeCell ref="AO361:AQ362"/>
    <mergeCell ref="O361:Q362"/>
    <mergeCell ref="R361:T362"/>
    <mergeCell ref="U361:W362"/>
    <mergeCell ref="X361:Y362"/>
    <mergeCell ref="Z361:AB362"/>
    <mergeCell ref="AC361:AE362"/>
    <mergeCell ref="AO359:AQ359"/>
    <mergeCell ref="C360:D362"/>
    <mergeCell ref="E360:F362"/>
    <mergeCell ref="G360:H362"/>
    <mergeCell ref="I360:L360"/>
    <mergeCell ref="M360:W360"/>
    <mergeCell ref="I361:J362"/>
    <mergeCell ref="K361:L362"/>
    <mergeCell ref="M361:N362"/>
    <mergeCell ref="X359:Y359"/>
    <mergeCell ref="Z359:AB359"/>
    <mergeCell ref="AC359:AE359"/>
    <mergeCell ref="AF359:AH359"/>
    <mergeCell ref="AI359:AK359"/>
    <mergeCell ref="AL359:AN359"/>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AF361:AH362"/>
    <mergeCell ref="C345:D345"/>
    <mergeCell ref="E345:F345"/>
    <mergeCell ref="G345:H345"/>
    <mergeCell ref="I345:J345"/>
    <mergeCell ref="K345:L345"/>
    <mergeCell ref="M345:N345"/>
    <mergeCell ref="O345:Q345"/>
    <mergeCell ref="R345:T345"/>
    <mergeCell ref="U345:W345"/>
    <mergeCell ref="X344:Y344"/>
    <mergeCell ref="Z344:AB344"/>
    <mergeCell ref="AC344:AE344"/>
    <mergeCell ref="AF344:AH344"/>
    <mergeCell ref="X342:Y342"/>
    <mergeCell ref="Z342:AB342"/>
    <mergeCell ref="A239:C239"/>
    <mergeCell ref="A240:C240"/>
    <mergeCell ref="A241:C241"/>
    <mergeCell ref="A242:C242"/>
    <mergeCell ref="A243:C243"/>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212:C212"/>
    <mergeCell ref="A207:C207"/>
    <mergeCell ref="A203:C203"/>
    <mergeCell ref="A165:B165"/>
    <mergeCell ref="A166:B166"/>
    <mergeCell ref="A167:B167"/>
    <mergeCell ref="A169:C169"/>
    <mergeCell ref="A170:B170"/>
    <mergeCell ref="A172:B172"/>
    <mergeCell ref="A157:E157"/>
    <mergeCell ref="A159:E159"/>
  </mergeCells>
  <phoneticPr fontId="1"/>
  <conditionalFormatting sqref="Z138:Z139 Z135">
    <cfRule type="top10" dxfId="267" priority="108" percent="1" bottom="1" rank="33"/>
    <cfRule type="top10" dxfId="266" priority="109" percent="1" rank="33"/>
  </conditionalFormatting>
  <conditionalFormatting sqref="AA138:AA139 AA135">
    <cfRule type="top10" dxfId="265" priority="110" percent="1" bottom="1" rank="33"/>
    <cfRule type="top10" dxfId="264" priority="111" percent="1" rank="33"/>
  </conditionalFormatting>
  <conditionalFormatting sqref="AC138:AC139 AC135">
    <cfRule type="top10" dxfId="263" priority="122" percent="1" bottom="1" rank="33"/>
    <cfRule type="top10" dxfId="262" priority="123" percent="1" rank="33"/>
  </conditionalFormatting>
  <conditionalFormatting sqref="AB138:AB139 AB135">
    <cfRule type="top10" dxfId="261" priority="124" percent="1" bottom="1" rank="33"/>
    <cfRule type="top10" dxfId="260" priority="125" percent="1" rank="33"/>
  </conditionalFormatting>
  <conditionalFormatting sqref="AD138:AD139 AD135">
    <cfRule type="top10" dxfId="259" priority="126" percent="1" bottom="1" rank="33"/>
    <cfRule type="top10" dxfId="258" priority="127" percent="1" rank="33"/>
  </conditionalFormatting>
  <conditionalFormatting sqref="AE138:AE139 AE135">
    <cfRule type="top10" dxfId="257" priority="128" percent="1" bottom="1" rank="33"/>
    <cfRule type="top10" dxfId="256" priority="129" percent="1" rank="33"/>
  </conditionalFormatting>
  <conditionalFormatting sqref="AF138:AF139 AF135">
    <cfRule type="top10" dxfId="255" priority="130" percent="1" bottom="1" rank="33"/>
    <cfRule type="top10" dxfId="254" priority="131" percent="1" rank="33"/>
  </conditionalFormatting>
  <conditionalFormatting sqref="AG138:AG139 AG135">
    <cfRule type="top10" dxfId="253" priority="132" percent="1" bottom="1" rank="33"/>
    <cfRule type="top10" dxfId="252" priority="133" percent="1" rank="33"/>
  </conditionalFormatting>
  <conditionalFormatting sqref="AH138:AH139 AH135">
    <cfRule type="top10" dxfId="251" priority="134" percent="1" bottom="1" rank="33"/>
    <cfRule type="top10" dxfId="250" priority="135" percent="1" rank="33"/>
  </conditionalFormatting>
  <conditionalFormatting sqref="AI138:AI139 AI135">
    <cfRule type="top10" dxfId="249" priority="136" percent="1" bottom="1" rank="33"/>
    <cfRule type="top10" dxfId="248" priority="137" percent="1" rank="33"/>
  </conditionalFormatting>
  <conditionalFormatting sqref="AJ138:AJ139 AJ135">
    <cfRule type="top10" dxfId="247" priority="138" percent="1" bottom="1" rank="33"/>
    <cfRule type="top10" dxfId="246" priority="139" percent="1" rank="33"/>
  </conditionalFormatting>
  <conditionalFormatting sqref="AK138:AK139 AK135">
    <cfRule type="top10" dxfId="245" priority="140" percent="1" bottom="1" rank="33"/>
    <cfRule type="top10" dxfId="244" priority="141" percent="1" rank="33"/>
  </conditionalFormatting>
  <conditionalFormatting sqref="AL138:AL139 AL135">
    <cfRule type="top10" dxfId="243" priority="142" percent="1" bottom="1" rank="33"/>
    <cfRule type="top10" dxfId="242" priority="143" percent="1" rank="33"/>
  </conditionalFormatting>
  <conditionalFormatting sqref="AM138:AM139 AM135">
    <cfRule type="top10" dxfId="241" priority="144" percent="1" bottom="1" rank="33"/>
    <cfRule type="top10" dxfId="240" priority="145" percent="1" rank="33"/>
  </conditionalFormatting>
  <conditionalFormatting sqref="AN138:AN139 AN135">
    <cfRule type="top10" dxfId="239" priority="146" percent="1" bottom="1" rank="33"/>
    <cfRule type="top10" dxfId="238" priority="147" percent="1" rank="33"/>
  </conditionalFormatting>
  <conditionalFormatting sqref="AO138:AO139 AO135">
    <cfRule type="top10" dxfId="237" priority="148" percent="1" bottom="1" rank="33"/>
    <cfRule type="top10" dxfId="236" priority="149" percent="1" rank="33"/>
  </conditionalFormatting>
  <conditionalFormatting sqref="AP138:AP139 AP135">
    <cfRule type="top10" dxfId="235" priority="150" percent="1" bottom="1" rank="33"/>
    <cfRule type="top10" dxfId="234" priority="151" percent="1" rank="33"/>
  </conditionalFormatting>
  <conditionalFormatting sqref="AQ138:AQ139 AQ135">
    <cfRule type="top10" dxfId="233" priority="152" percent="1" bottom="1" rank="33"/>
    <cfRule type="top10" dxfId="232" priority="153" percent="1" rank="33"/>
  </conditionalFormatting>
  <conditionalFormatting sqref="AR138:AR139 AR135">
    <cfRule type="top10" dxfId="231" priority="154" percent="1" bottom="1" rank="33"/>
    <cfRule type="top10" dxfId="230" priority="155" percent="1" rank="33"/>
  </conditionalFormatting>
  <conditionalFormatting sqref="AS138:AS139 AS135">
    <cfRule type="top10" dxfId="229" priority="156" percent="1" bottom="1" rank="33"/>
    <cfRule type="top10" dxfId="228" priority="157" percent="1" rank="33"/>
  </conditionalFormatting>
  <conditionalFormatting sqref="AT138:AT139 AT135">
    <cfRule type="top10" dxfId="227" priority="158" percent="1" bottom="1" rank="33"/>
    <cfRule type="top10" dxfId="226" priority="159" percent="1" rank="33"/>
  </conditionalFormatting>
  <conditionalFormatting sqref="AU138:AU139 AU135">
    <cfRule type="top10" dxfId="225" priority="160" percent="1" bottom="1" rank="33"/>
    <cfRule type="top10" dxfId="224" priority="161" percent="1" rank="33"/>
  </conditionalFormatting>
  <conditionalFormatting sqref="AV138:AV139 AV135">
    <cfRule type="top10" dxfId="223" priority="162" percent="1" bottom="1" rank="33"/>
    <cfRule type="top10" dxfId="222" priority="163" percent="1" rank="33"/>
  </conditionalFormatting>
  <conditionalFormatting sqref="AW138:AW139 AW135">
    <cfRule type="top10" dxfId="221" priority="164" percent="1" bottom="1" rank="33"/>
    <cfRule type="top10" dxfId="220" priority="165" percent="1" rank="33"/>
  </conditionalFormatting>
  <conditionalFormatting sqref="AX138:AX139 AX135">
    <cfRule type="top10" dxfId="219" priority="166" percent="1" bottom="1" rank="33"/>
    <cfRule type="top10" dxfId="218" priority="167" percent="1" rank="33"/>
  </conditionalFormatting>
  <conditionalFormatting sqref="AY138:AY139 AY135">
    <cfRule type="top10" dxfId="217" priority="168" percent="1" bottom="1" rank="33"/>
    <cfRule type="top10" dxfId="216" priority="169" percent="1" rank="33"/>
  </conditionalFormatting>
  <conditionalFormatting sqref="AZ138:AZ139 AZ135">
    <cfRule type="top10" dxfId="215" priority="170" percent="1" bottom="1" rank="33"/>
    <cfRule type="top10" dxfId="214" priority="171" percent="1" rank="33"/>
  </conditionalFormatting>
  <conditionalFormatting sqref="BA138:BA139 BA135">
    <cfRule type="top10" dxfId="213" priority="172" percent="1" bottom="1" rank="33"/>
    <cfRule type="top10" dxfId="212" priority="173" percent="1" rank="33"/>
  </conditionalFormatting>
  <conditionalFormatting sqref="BB138:BB139 BB135">
    <cfRule type="top10" dxfId="211" priority="174" percent="1" bottom="1" rank="33"/>
    <cfRule type="top10" dxfId="210" priority="175" percent="1" rank="33"/>
  </conditionalFormatting>
  <conditionalFormatting sqref="BC138:BC139 BC135">
    <cfRule type="top10" dxfId="209" priority="176" percent="1" bottom="1" rank="33"/>
    <cfRule type="top10" dxfId="208" priority="177" percent="1" rank="33"/>
  </conditionalFormatting>
  <conditionalFormatting sqref="BD138:BD139 BD135">
    <cfRule type="top10" dxfId="207" priority="178" percent="1" bottom="1" rank="33"/>
    <cfRule type="top10" dxfId="206" priority="179" percent="1" rank="33"/>
  </conditionalFormatting>
  <conditionalFormatting sqref="H4:I4 N4 D2 S21:BE23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8:BE30">
    <cfRule type="expression" dxfId="205" priority="102">
      <formula>IF($V$2="カラー","TRUE","FALSE")</formula>
    </cfRule>
  </conditionalFormatting>
  <conditionalFormatting sqref="S4:BE4">
    <cfRule type="expression" dxfId="204" priority="101">
      <formula>IF($V$2="カラー","TRUE","FALSE")</formula>
    </cfRule>
  </conditionalFormatting>
  <conditionalFormatting sqref="D78:R78">
    <cfRule type="expression" dxfId="203" priority="97">
      <formula>IF($V$2="カラー","TRUE","FALSE")</formula>
    </cfRule>
  </conditionalFormatting>
  <conditionalFormatting sqref="G79:R79">
    <cfRule type="expression" dxfId="202" priority="96">
      <formula>IF($V$2="カラー","TRUE","FALSE")</formula>
    </cfRule>
  </conditionalFormatting>
  <conditionalFormatting sqref="S20:BE20">
    <cfRule type="expression" dxfId="201" priority="94">
      <formula>IF($V$2="カラー","TRUE","FALSE")</formula>
    </cfRule>
  </conditionalFormatting>
  <conditionalFormatting sqref="AR113">
    <cfRule type="expression" dxfId="200" priority="93">
      <formula>IF($V$2="カラー","TRUE","FALSE")</formula>
    </cfRule>
  </conditionalFormatting>
  <conditionalFormatting sqref="AF106">
    <cfRule type="expression" dxfId="199" priority="92">
      <formula>IF($V$2="カラー","TRUE","FALSE")</formula>
    </cfRule>
  </conditionalFormatting>
  <conditionalFormatting sqref="AJ106">
    <cfRule type="expression" dxfId="198" priority="91">
      <formula>IF($V$2="カラー","TRUE","FALSE")</formula>
    </cfRule>
  </conditionalFormatting>
  <conditionalFormatting sqref="AN106">
    <cfRule type="expression" dxfId="197" priority="90">
      <formula>IF($V$2="カラー","TRUE","FALSE")</formula>
    </cfRule>
  </conditionalFormatting>
  <conditionalFormatting sqref="AR106">
    <cfRule type="expression" dxfId="196" priority="89">
      <formula>IF($V$2="カラー","TRUE","FALSE")</formula>
    </cfRule>
  </conditionalFormatting>
  <conditionalFormatting sqref="AV106">
    <cfRule type="expression" dxfId="195" priority="88">
      <formula>IF($V$2="カラー","TRUE","FALSE")</formula>
    </cfRule>
  </conditionalFormatting>
  <conditionalFormatting sqref="AZ106">
    <cfRule type="expression" dxfId="194" priority="87">
      <formula>IF($V$2="カラー","TRUE","FALSE")</formula>
    </cfRule>
  </conditionalFormatting>
  <conditionalFormatting sqref="L118">
    <cfRule type="expression" dxfId="193" priority="86">
      <formula>IF($V$2="カラー","TRUE","FALSE")</formula>
    </cfRule>
  </conditionalFormatting>
  <conditionalFormatting sqref="O118">
    <cfRule type="expression" dxfId="192" priority="85">
      <formula>IF($V$2="カラー","TRUE","FALSE")</formula>
    </cfRule>
  </conditionalFormatting>
  <conditionalFormatting sqref="AF259:AH263">
    <cfRule type="expression" dxfId="191" priority="48">
      <formula>IF($V$2="カラー","TRUE","FALSE")</formula>
    </cfRule>
  </conditionalFormatting>
  <conditionalFormatting sqref="AF264:AH269">
    <cfRule type="expression" dxfId="190" priority="47">
      <formula>IF($V$2="カラー","TRUE","FALSE")</formula>
    </cfRule>
  </conditionalFormatting>
  <conditionalFormatting sqref="AF270:AH270 AF356:AH358">
    <cfRule type="expression" dxfId="189" priority="46">
      <formula>IF($V$2="カラー","TRUE","FALSE")</formula>
    </cfRule>
  </conditionalFormatting>
  <conditionalFormatting sqref="AF271:AH272 AF286:AH287 AF345:AH346">
    <cfRule type="expression" dxfId="188" priority="45">
      <formula>IF($V$2="カラー","TRUE","FALSE")</formula>
    </cfRule>
  </conditionalFormatting>
  <conditionalFormatting sqref="AF352:AH355">
    <cfRule type="expression" dxfId="187" priority="43">
      <formula>IF($V$2="カラー","TRUE","FALSE")</formula>
    </cfRule>
  </conditionalFormatting>
  <conditionalFormatting sqref="AF273:AH276">
    <cfRule type="expression" dxfId="186" priority="42">
      <formula>IF($V$2="カラー","TRUE","FALSE")</formula>
    </cfRule>
  </conditionalFormatting>
  <conditionalFormatting sqref="AF283:AH283">
    <cfRule type="expression" dxfId="185" priority="40">
      <formula>IF($V$2="カラー","TRUE","FALSE")</formula>
    </cfRule>
  </conditionalFormatting>
  <conditionalFormatting sqref="AF284:AH285">
    <cfRule type="expression" dxfId="184" priority="39">
      <formula>IF($V$2="カラー","TRUE","FALSE")</formula>
    </cfRule>
  </conditionalFormatting>
  <conditionalFormatting sqref="AF288:AH288">
    <cfRule type="expression" dxfId="183" priority="38">
      <formula>IF($V$2="カラー","TRUE","FALSE")</formula>
    </cfRule>
  </conditionalFormatting>
  <conditionalFormatting sqref="AF289:AH290 AF344:AH344">
    <cfRule type="expression" dxfId="182" priority="37">
      <formula>IF($V$2="カラー","TRUE","FALSE")</formula>
    </cfRule>
  </conditionalFormatting>
  <conditionalFormatting sqref="AF295:AH300">
    <cfRule type="expression" dxfId="181" priority="35">
      <formula>IF($V$2="カラー","TRUE","FALSE")</formula>
    </cfRule>
  </conditionalFormatting>
  <conditionalFormatting sqref="AF341:AH342">
    <cfRule type="expression" dxfId="180" priority="33">
      <formula>IF($V$2="カラー","TRUE","FALSE")</formula>
    </cfRule>
  </conditionalFormatting>
  <conditionalFormatting sqref="AF301:AH301 AF315:AH316">
    <cfRule type="expression" dxfId="179" priority="32">
      <formula>IF($V$2="カラー","TRUE","FALSE")</formula>
    </cfRule>
  </conditionalFormatting>
  <conditionalFormatting sqref="AF302:AH305">
    <cfRule type="expression" dxfId="178" priority="31">
      <formula>IF($V$2="カラー","TRUE","FALSE")</formula>
    </cfRule>
  </conditionalFormatting>
  <conditionalFormatting sqref="AF306:AH311">
    <cfRule type="expression" dxfId="177" priority="30">
      <formula>IF($V$2="カラー","TRUE","FALSE")</formula>
    </cfRule>
  </conditionalFormatting>
  <conditionalFormatting sqref="AF313:AH314">
    <cfRule type="expression" dxfId="176" priority="28">
      <formula>IF($V$2="カラー","TRUE","FALSE")</formula>
    </cfRule>
  </conditionalFormatting>
  <conditionalFormatting sqref="AF317:AH317">
    <cfRule type="expression" dxfId="175" priority="27">
      <formula>IF($V$2="カラー","TRUE","FALSE")</formula>
    </cfRule>
  </conditionalFormatting>
  <conditionalFormatting sqref="AF320:AH323">
    <cfRule type="expression" dxfId="174" priority="25">
      <formula>IF($V$2="カラー","TRUE","FALSE")</formula>
    </cfRule>
  </conditionalFormatting>
  <conditionalFormatting sqref="AF324:AH326 AF339:AH339">
    <cfRule type="expression" dxfId="173" priority="24">
      <formula>IF($V$2="カラー","TRUE","FALSE")</formula>
    </cfRule>
  </conditionalFormatting>
  <conditionalFormatting sqref="R327:W338 AC327:AE338">
    <cfRule type="expression" dxfId="172" priority="23">
      <formula>IF($V$2="カラー","TRUE","FALSE")</formula>
    </cfRule>
  </conditionalFormatting>
  <conditionalFormatting sqref="AF328:AH329">
    <cfRule type="expression" dxfId="171" priority="22">
      <formula>IF($V$2="カラー","TRUE","FALSE")</formula>
    </cfRule>
  </conditionalFormatting>
  <conditionalFormatting sqref="AF327:AH327">
    <cfRule type="expression" dxfId="170" priority="21">
      <formula>IF($V$2="カラー","TRUE","FALSE")</formula>
    </cfRule>
  </conditionalFormatting>
  <conditionalFormatting sqref="AF330:AH330">
    <cfRule type="expression" dxfId="169" priority="20">
      <formula>IF($V$2="カラー","TRUE","FALSE")</formula>
    </cfRule>
  </conditionalFormatting>
  <conditionalFormatting sqref="AF331:AH332">
    <cfRule type="expression" dxfId="168" priority="19">
      <formula>IF($V$2="カラー","TRUE","FALSE")</formula>
    </cfRule>
  </conditionalFormatting>
  <conditionalFormatting sqref="AF333:AH336">
    <cfRule type="expression" dxfId="167" priority="18">
      <formula>IF($V$2="カラー","TRUE","FALSE")</formula>
    </cfRule>
  </conditionalFormatting>
  <conditionalFormatting sqref="AF337:AH338">
    <cfRule type="expression" dxfId="166" priority="17">
      <formula>IF($V$2="カラー","TRUE","FALSE")</formula>
    </cfRule>
  </conditionalFormatting>
  <conditionalFormatting sqref="AC343:AE343 R343:W343">
    <cfRule type="expression" dxfId="165" priority="16">
      <formula>IF($V$2="カラー","TRUE","FALSE")</formula>
    </cfRule>
  </conditionalFormatting>
  <conditionalFormatting sqref="AF343:AH343">
    <cfRule type="expression" dxfId="164" priority="15">
      <formula>IF($V$2="カラー","TRUE","FALSE")</formula>
    </cfRule>
  </conditionalFormatting>
  <conditionalFormatting sqref="AC252:AH252 AF359:AH359 R252:W326 AF253:AH258 AC253:AE326 AC339:AE342 R339:W342 R344:W359 AC344:AE359 AO252:AT259">
    <cfRule type="expression" dxfId="163" priority="49">
      <formula>IF($V$2="カラー","TRUE","FALSE")</formula>
    </cfRule>
  </conditionalFormatting>
  <conditionalFormatting sqref="AF347:AH351">
    <cfRule type="expression" dxfId="162" priority="44">
      <formula>IF($V$2="カラー","TRUE","FALSE")</formula>
    </cfRule>
  </conditionalFormatting>
  <conditionalFormatting sqref="AF277:AH282">
    <cfRule type="expression" dxfId="161" priority="41">
      <formula>IF($V$2="カラー","TRUE","FALSE")</formula>
    </cfRule>
  </conditionalFormatting>
  <conditionalFormatting sqref="AF291:AH294">
    <cfRule type="expression" dxfId="160" priority="36">
      <formula>IF($V$2="カラー","TRUE","FALSE")</formula>
    </cfRule>
  </conditionalFormatting>
  <conditionalFormatting sqref="AF340:AH340">
    <cfRule type="expression" dxfId="159" priority="34">
      <formula>IF($V$2="カラー","TRUE","FALSE")</formula>
    </cfRule>
  </conditionalFormatting>
  <conditionalFormatting sqref="AF312:AH312">
    <cfRule type="expression" dxfId="158" priority="29">
      <formula>IF($V$2="カラー","TRUE","FALSE")</formula>
    </cfRule>
  </conditionalFormatting>
  <conditionalFormatting sqref="AF318:AH319">
    <cfRule type="expression" dxfId="157" priority="26">
      <formula>IF($V$2="カラー","TRUE","FALSE")</formula>
    </cfRule>
  </conditionalFormatting>
  <conditionalFormatting sqref="E227:AQ229 E219:AQ219">
    <cfRule type="cellIs" dxfId="156" priority="11" operator="equal">
      <formula>0</formula>
    </cfRule>
  </conditionalFormatting>
  <conditionalFormatting sqref="D230:AQ230">
    <cfRule type="cellIs" dxfId="155" priority="6" operator="equal">
      <formula>0</formula>
    </cfRule>
  </conditionalFormatting>
  <conditionalFormatting sqref="E223:AQ223">
    <cfRule type="cellIs" dxfId="154" priority="4" operator="equal">
      <formula>0</formula>
    </cfRule>
  </conditionalFormatting>
  <conditionalFormatting sqref="E224:AQ230">
    <cfRule type="cellIs" dxfId="153" priority="2" operator="equal">
      <formula>0</formula>
    </cfRule>
  </conditionalFormatting>
  <conditionalFormatting sqref="S12:BE13">
    <cfRule type="expression" dxfId="152" priority="1647">
      <formula>S12&gt;#REF!</formula>
    </cfRule>
  </conditionalFormatting>
  <conditionalFormatting sqref="S16:BE16">
    <cfRule type="expression" priority="1648" stopIfTrue="1">
      <formula>S16=""</formula>
    </cfRule>
    <cfRule type="cellIs" dxfId="151" priority="1649" operator="greaterThan">
      <formula>#REF!</formula>
    </cfRule>
  </conditionalFormatting>
  <conditionalFormatting sqref="S20:BE21">
    <cfRule type="cellIs" dxfId="150" priority="1650" operator="lessThan">
      <formula>#REF!</formula>
    </cfRule>
  </conditionalFormatting>
  <conditionalFormatting sqref="S17:BE17">
    <cfRule type="expression" priority="1655" stopIfTrue="1">
      <formula>S$17=""</formula>
    </cfRule>
    <cfRule type="cellIs" dxfId="149" priority="1656" operator="greaterThan">
      <formula>#REF!</formula>
    </cfRule>
  </conditionalFormatting>
  <conditionalFormatting sqref="S14:BE14">
    <cfRule type="expression" dxfId="148" priority="1657" stopIfTrue="1">
      <formula>IF(NOT(S$15=""),TRUE,FALSE)</formula>
    </cfRule>
    <cfRule type="expression" priority="1658" stopIfTrue="1">
      <formula>S$14=""</formula>
    </cfRule>
    <cfRule type="cellIs" dxfId="147" priority="1659" operator="greaterThan">
      <formula>#REF!</formula>
    </cfRule>
  </conditionalFormatting>
  <conditionalFormatting sqref="S15:BE15">
    <cfRule type="expression" dxfId="146" priority="1660" stopIfTrue="1">
      <formula>IF(NOT(S$14=""),TRUE,FALSE)</formula>
    </cfRule>
    <cfRule type="expression" priority="1661" stopIfTrue="1">
      <formula>S$15=""</formula>
    </cfRule>
    <cfRule type="cellIs" dxfId="145" priority="1662" operator="greaterThan">
      <formula>#REF!</formula>
    </cfRule>
  </conditionalFormatting>
  <conditionalFormatting sqref="S18:BE18">
    <cfRule type="expression" priority="1663" stopIfTrue="1">
      <formula>S$18=""</formula>
    </cfRule>
    <cfRule type="cellIs" dxfId="144" priority="1664" operator="greaterThan">
      <formula>#REF!</formula>
    </cfRule>
  </conditionalFormatting>
  <dataValidations count="47">
    <dataValidation type="decimal" allowBlank="1" showInputMessage="1" showErrorMessage="1" error="入力できる数値は-100~30です。" sqref="Y117:AG117" xr:uid="{BB52538F-FFE3-4DC2-8FD4-86C43BAFE133}">
      <formula1>-100</formula1>
      <formula2>30</formula2>
    </dataValidation>
    <dataValidation type="decimal" allowBlank="1" showInputMessage="1" showErrorMessage="1" error="入力できる数値は0.5~1.5です。" sqref="AR114:AT114" xr:uid="{B5AA6418-A92A-4973-A09E-6F32D0928515}">
      <formula1>0.5</formula1>
      <formula2>1.5</formula2>
    </dataValidation>
    <dataValidation type="decimal" allowBlank="1" showInputMessage="1" showErrorMessage="1" error="入力できる数値は0～10000_x000a_です。" sqref="AR112:AT112" xr:uid="{5E81984C-B5E4-46CA-9E30-7A71085D770C}">
      <formula1>0</formula1>
      <formula2>10000</formula2>
    </dataValidation>
    <dataValidation type="decimal" allowBlank="1" showInputMessage="1" showErrorMessage="1" error="入力できる数値は-100~100です。" sqref="AB104:AY104" xr:uid="{A626B065-0635-4575-9008-0079CFEE6373}">
      <formula1>-100</formula1>
      <formula2>100</formula2>
    </dataValidation>
    <dataValidation type="decimal" allowBlank="1" showInputMessage="1" showErrorMessage="1" error="入力できる数値は0~95です。" sqref="AB103:AY103" xr:uid="{35962A40-FD7C-4F96-95E3-2A9C3CA89880}">
      <formula1>0</formula1>
      <formula2>95</formula2>
    </dataValidation>
    <dataValidation type="decimal" allowBlank="1" showInputMessage="1" showErrorMessage="1" error="入力できる数値は-10~40です。" sqref="AB102:AY102 Y114:AG114" xr:uid="{926CF056-6254-45EF-9F90-6BA444F0DED6}">
      <formula1>-10</formula1>
      <formula2>40</formula2>
    </dataValidation>
    <dataValidation type="decimal" allowBlank="1" showInputMessage="1" showErrorMessage="1" error="入力できる数値は0～95です。" sqref="AB95:AY95" xr:uid="{5ABCD74D-08D0-4A5D-A885-4F92E08A7830}">
      <formula1>0</formula1>
      <formula2>95</formula2>
    </dataValidation>
    <dataValidation type="decimal" allowBlank="1" showInputMessage="1" showErrorMessage="1" error="入力できる数値は-100～30までです。" sqref="I117:Q117" xr:uid="{AA80CAF2-826C-4E50-9718-CB6C8CAF3C38}">
      <formula1>-100</formula1>
      <formula2>30</formula2>
    </dataValidation>
    <dataValidation type="decimal" allowBlank="1" showInputMessage="1" showErrorMessage="1" error="入力できる数値は0～22です。" sqref="I116:Q116 Y116:AG116" xr:uid="{0ED34D1C-92C4-4427-ACBA-F9A72AC0B66A}">
      <formula1>0</formula1>
      <formula2>22</formula2>
    </dataValidation>
    <dataValidation type="date" operator="greaterThanOrEqual" allowBlank="1" showInputMessage="1" showErrorMessage="1" error="2024/1/1以降の日付を入力してください。" sqref="I111:Q111 Y111:AA111 AE111:AG111 AB93:AY93" xr:uid="{AA225DA4-23BD-4535-9C56-05F18471C853}">
      <formula1>45292</formula1>
    </dataValidation>
    <dataValidation type="decimal" allowBlank="1" showInputMessage="1" showErrorMessage="1" error="入力できる数値は0~100000です。" sqref="AB105:AY105 I115:Q115 F95:K106 I107:K107 AB84:AJ91 Y115:AG115 O252:Q351" xr:uid="{101F2186-F055-4B81-85FB-637D9AF033D1}">
      <formula1>0</formula1>
      <formula2>100000</formula2>
    </dataValidation>
    <dataValidation type="date" operator="greaterThan" allowBlank="1" showInputMessage="1" showErrorMessage="1" error="2024年１月１日以降の日付を入力してください。" sqref="N93:R93" xr:uid="{15922891-0D64-430D-AE24-DEB379A72B30}">
      <formula1>45292</formula1>
    </dataValidation>
    <dataValidation type="decimal" allowBlank="1" showInputMessage="1" showErrorMessage="1" error="入力できる数値は0～100000です。" sqref="AM84:BD91 AB94:AY94 AR111:AT111 D72:R74 Z252:AB351 AL252:AN351 AI260:AK351 AO260:AT351" xr:uid="{0BE0867E-E563-4415-B9F1-164F6C436649}">
      <formula1>0</formula1>
      <formula2>100000</formula2>
    </dataValidation>
    <dataValidation type="decimal" allowBlank="1" showInputMessage="1" showErrorMessage="1" error="入力できる数字は0～100000です。" sqref="E89:G91" xr:uid="{204A4279-EEA4-4047-B6BD-3E13AA904441}">
      <formula1>0</formula1>
      <formula2>100000</formula2>
    </dataValidation>
    <dataValidation type="decimal" allowBlank="1" showInputMessage="1" showErrorMessage="1" error="入力できる数値は0~1000です。" sqref="K252:N351" xr:uid="{EA09B6F1-76DA-4C14-B509-C7B3D3AAE258}">
      <formula1>0</formula1>
      <formula2>1000</formula2>
    </dataValidation>
    <dataValidation type="decimal" allowBlank="1" showInputMessage="1" showErrorMessage="1" error="入力できる数字は0~100000です。" sqref="D7:BE8" xr:uid="{F1C1DFA6-85D4-45D0-A4C0-8FA80F01F5A5}">
      <formula1>0</formula1>
      <formula2>100000</formula2>
    </dataValidation>
    <dataValidation type="decimal" allowBlank="1" showInputMessage="1" showErrorMessage="1" error="入力できる数値は0～120です。" sqref="AK84:AL91 X252:Y351" xr:uid="{3EC94C5D-E026-4A36-805F-C7D75A186E2F}">
      <formula1>0</formula1>
      <formula2>120</formula2>
    </dataValidation>
    <dataValidation type="decimal" allowBlank="1" showInputMessage="1" showErrorMessage="1" error="入力できる数値は0~20です。" sqref="G252:H351" xr:uid="{F756F8E6-1B8D-4D2A-A24E-7CEC986C4A1E}">
      <formula1>0</formula1>
      <formula2>20</formula2>
    </dataValidation>
    <dataValidation type="decimal" allowBlank="1" showInputMessage="1" showErrorMessage="1" error="入力できる数字は0～5までです。" sqref="I119:Q119" xr:uid="{69493D43-04BC-4ED7-A045-852FE20B15CD}">
      <formula1>0</formula1>
      <formula2>10</formula2>
    </dataValidation>
    <dataValidation type="decimal" allowBlank="1" showInputMessage="1" showErrorMessage="1" error="入力できる数値は0~30です。" sqref="I114:Q114 I252:J351" xr:uid="{77871217-808C-4075-BCCE-F4D45FB86963}">
      <formula1>0</formula1>
      <formula2>30</formula2>
    </dataValidation>
    <dataValidation type="decimal" allowBlank="1" showInputMessage="1" showErrorMessage="1" sqref="BC78:BE79" xr:uid="{DE5E20A3-2644-4360-BAED-0EB4E61F00C6}">
      <formula1>0</formula1>
      <formula2>100000</formula2>
    </dataValidation>
    <dataValidation type="decimal" allowBlank="1" showInputMessage="1" showErrorMessage="1" sqref="U252:W351 AC252:AH351 AO252:AT259" xr:uid="{7EB5A884-51C4-4C7E-954C-89CDB25C6001}">
      <formula1>0</formula1>
      <formula2>100</formula2>
    </dataValidation>
    <dataValidation type="decimal" allowBlank="1" showInputMessage="1" showErrorMessage="1" sqref="R252:T351" xr:uid="{F6E685D4-4F3F-4CD3-89A5-943C7D3B9AB1}">
      <formula1>0</formula1>
      <formula2>1000000000</formula2>
    </dataValidation>
    <dataValidation type="decimal" allowBlank="1" showInputMessage="1" showErrorMessage="1" sqref="P103:R103 P105:R105 P108:R109 F109:O109" xr:uid="{05616E6D-8627-4B31-BC20-EA7A86FDD79A}">
      <formula1>0</formula1>
      <formula2>1000000</formula2>
    </dataValidation>
    <dataValidation type="decimal" allowBlank="1" showInputMessage="1" showErrorMessage="1" sqref="P96:R100" xr:uid="{935CF99E-70FF-40DE-A6BF-4AB82EBC0844}">
      <formula1>-1000</formula1>
      <formula2>1000</formula2>
    </dataValidation>
    <dataValidation type="decimal" allowBlank="1" showInputMessage="1" showErrorMessage="1" sqref="AB101:AY101" xr:uid="{D877C1D8-BDAC-4D52-A36D-FD870AD5E1D2}">
      <formula1>-10000000</formula1>
      <formula2>10000000</formula2>
    </dataValidation>
    <dataValidation type="decimal" allowBlank="1" showInputMessage="1" showErrorMessage="1" sqref="F107:H107" xr:uid="{4645DF4C-6918-4073-9C81-6A32FC31DBF6}">
      <formula1>0</formula1>
      <formula2>10000000</formula2>
    </dataValidation>
    <dataValidation type="list" allowBlank="1" showInputMessage="1" showErrorMessage="1" sqref="V2:Y2" xr:uid="{35EECDCF-888A-41A7-B9C1-28D2D24D4C63}">
      <formula1>"カラー,グレースケール"</formula1>
    </dataValidation>
    <dataValidation allowBlank="1" showInputMessage="1" showErrorMessage="1" error="入力できる数字は0～10000までです。" sqref="S74:U74 I216" xr:uid="{456D593B-5430-4D95-BBDC-71FF75395A40}"/>
    <dataValidation allowBlank="1" showInputMessage="1" showErrorMessage="1" error="入力できる数字は0～5までです。" sqref="I120:Q121" xr:uid="{56FAAB27-80A2-4B1F-9296-B39BE4D40EAA}"/>
    <dataValidation type="decimal" allowBlank="1" showInputMessage="1" showErrorMessage="1" error="入力できる数字は0～20000までです。" sqref="AZ71:BB75" xr:uid="{F5416329-0BC7-49A7-A34A-E420BFC2AA4D}">
      <formula1>0</formula1>
      <formula2>20000</formula2>
    </dataValidation>
    <dataValidation type="decimal" allowBlank="1" showInputMessage="1" showErrorMessage="1" error="入力できる数字は-30～30までです（-30以下の場合は、ボーメのほうに記入してください）。" sqref="BE14 D15:BD15 D221" xr:uid="{A417E10B-51B9-4348-96C8-B9F8FCF6CD2A}">
      <formula1>-30</formula1>
      <formula2>30</formula2>
    </dataValidation>
    <dataValidation type="list" allowBlank="1" showInputMessage="1" showErrorMessage="1" sqref="I31:L31" xr:uid="{58116D9E-7CD8-4D3E-8E7C-59C784C4D129}">
      <formula1>"1,2,3,4,5"</formula1>
    </dataValidation>
    <dataValidation type="list" allowBlank="1" showInputMessage="1" showErrorMessage="1" sqref="I32:M33" xr:uid="{39A16A9B-D5E5-400C-BC4F-6E8E91011B76}">
      <formula1>"補正する,しない"</formula1>
    </dataValidation>
    <dataValidation type="decimal" allowBlank="1" showInputMessage="1" showErrorMessage="1" sqref="AZ94:BC94 F228:AQ228 D229 E228:E229" xr:uid="{89A4FBB0-162C-459C-9117-73CDFB3AD16C}">
      <formula1>0</formula1>
      <formula2>10000000000</formula2>
    </dataValidation>
    <dataValidation type="decimal" allowBlank="1" showInputMessage="1" showErrorMessage="1" error="入力できる数字は-30～30までです。" sqref="AZ104 BB104" xr:uid="{D88E5E56-85E9-4724-A9B7-291C9F72CE93}">
      <formula1>-30</formula1>
      <formula2>30</formula2>
    </dataValidation>
    <dataValidation type="decimal" allowBlank="1" showInputMessage="1" showErrorMessage="1" error="入力できる数字は0～100までです。" sqref="AZ95 AZ107 AE71:AG73" xr:uid="{975CACF8-942E-4AA7-A1E5-9F24F82F8123}">
      <formula1>0</formula1>
      <formula2>100</formula2>
    </dataValidation>
    <dataValidation type="decimal" allowBlank="1" showInputMessage="1" showErrorMessage="1" error="入力できる数字は0～10000までです。" sqref="M75:M76 P75:P76 S75:S76 D75:D76 AZ105 BB105 G75:G76 V77 J75:J76 M216 P216" xr:uid="{DDBBED0E-1F1C-4436-86A1-C0156868A4A8}">
      <formula1>0</formula1>
      <formula2>10000</formula2>
    </dataValidation>
    <dataValidation type="decimal" allowBlank="1" showInputMessage="1" showErrorMessage="1" error="入力できる数値は0～10です。" sqref="D19:BE19 Y120:AG120 D17:BE17" xr:uid="{925F2622-082B-4403-9CF7-E7C292F0EBC5}">
      <formula1>0</formula1>
      <formula2>10</formula2>
    </dataValidation>
    <dataValidation type="decimal" allowBlank="1" showInputMessage="1" showErrorMessage="1" error="入力できる数値は0～10までです。" sqref="D18:BE18" xr:uid="{FE650518-AB47-4A54-9C00-55BBAD722C09}">
      <formula1>0</formula1>
      <formula2>10</formula2>
    </dataValidation>
    <dataValidation type="decimal" allowBlank="1" showInputMessage="1" showErrorMessage="1" error="入力できる数字は0～22までです。" sqref="BB103 D16:BE16 AZ103 D222" xr:uid="{7184DEB2-F021-4C96-8E44-B4A7F0697D02}">
      <formula1>0</formula1>
      <formula2>22</formula2>
    </dataValidation>
    <dataValidation type="decimal" allowBlank="1" showInputMessage="1" showErrorMessage="1" error="入力できる数字は3～20までです（３以下の場合は日本酒度のほうに記入してください）。" sqref="D14:BE14 D220" xr:uid="{9EC20FF0-0802-4DB5-A257-B5C362050CC0}">
      <formula1>3</formula1>
      <formula2>20</formula2>
    </dataValidation>
    <dataValidation type="decimal" allowBlank="1" showInputMessage="1" showErrorMessage="1" error="入力できる数字は-10～30までです。" sqref="D12:BE13" xr:uid="{3D004CCD-5E39-49D5-AB65-244CE0F0EE83}">
      <formula1>-10</formula1>
      <formula2>30</formula2>
    </dataValidation>
    <dataValidation type="decimal" allowBlank="1" showInputMessage="1" showErrorMessage="1" error="入力できる数字は-20～40までです。" sqref="D11:BE11" xr:uid="{B7829715-3763-4AAB-AF4C-679446C44C3B}">
      <formula1>-20</formula1>
      <formula2>40</formula2>
    </dataValidation>
    <dataValidation type="time" operator="lessThanOrEqual" allowBlank="1" showInputMessage="1" showErrorMessage="1" error="時刻（10:00など）を入力してください。" sqref="D5:BE5" xr:uid="{38A42FF9-4C7C-418F-A739-66E23CD67DEC}">
      <formula1>0.999305555555556</formula1>
    </dataValidation>
    <dataValidation type="date" operator="greaterThanOrEqual" allowBlank="1" showInputMessage="1" showErrorMessage="1" error="2000年以降の日付を入力してください。" sqref="D4:G4" xr:uid="{6A049720-0641-421D-96EA-7340DE377693}">
      <formula1>36526</formula1>
    </dataValidation>
    <dataValidation type="list" allowBlank="1" showInputMessage="1" showErrorMessage="1" sqref="C252:D351" xr:uid="{DF4263EB-35CC-4F28-A36A-3DFF17956279}">
      <formula1>$BG$252:$BG$259</formula1>
    </dataValidation>
  </dataValidations>
  <pageMargins left="0.70866141732283472" right="0.39370078740157483" top="0.55118110236220474" bottom="0.43307086614173229" header="0.31496062992125984" footer="0.31496062992125984"/>
  <pageSetup paperSize="9" scale="43" fitToHeight="0" orientation="landscape" r:id="rId1"/>
  <rowBreaks count="2" manualBreakCount="2">
    <brk id="64" max="57" man="1"/>
    <brk id="243" max="5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3EA09084-3BBA-4D1B-9A55-FCC4A233B441}">
            <xm:f>IF(◎号!$V$2="カラー","TRUE","FALSE")</xm:f>
            <x14:dxf>
              <fill>
                <patternFill>
                  <bgColor theme="7"/>
                </patternFill>
              </fill>
            </x14:dxf>
          </x14:cfRule>
          <xm:sqref>S24:BE27</xm:sqref>
        </x14:conditionalFormatting>
        <x14:conditionalFormatting xmlns:xm="http://schemas.microsoft.com/office/excel/2006/main">
          <x14:cfRule type="expression" priority="12" stopIfTrue="1" id="{6EEB53BD-056E-4FBE-A4BB-DE98A6C4455F}">
            <xm:f>IF(NOT(◎号!D$14=""),TRUE,FALSE)</xm:f>
            <x14:dxf>
              <fill>
                <patternFill>
                  <bgColor theme="0" tint="-0.14996795556505021"/>
                </patternFill>
              </fill>
            </x14:dxf>
          </x14:cfRule>
          <xm:sqref>D221</xm:sqref>
        </x14:conditionalFormatting>
        <x14:conditionalFormatting xmlns:xm="http://schemas.microsoft.com/office/excel/2006/main">
          <x14:cfRule type="expression" priority="13" stopIfTrue="1" id="{41CC6CDD-A86A-4E79-B24E-68A1C0BF138C}">
            <xm:f>◎号!D$15=""</xm:f>
            <x14:dxf/>
          </x14:cfRule>
          <xm:sqref>D221</xm:sqref>
        </x14:conditionalFormatting>
        <x14:conditionalFormatting xmlns:xm="http://schemas.microsoft.com/office/excel/2006/main">
          <x14:cfRule type="expression" priority="10" id="{D86CF5A3-3BA4-4795-ADDA-A3497398F99B}">
            <xm:f>IF(◎号!$U$1="カラー","TRUE","FALSE")</xm:f>
            <x14:dxf>
              <fill>
                <patternFill>
                  <bgColor theme="7"/>
                </patternFill>
              </fill>
            </x14:dxf>
          </x14:cfRule>
          <xm:sqref>E227:AQ227 E219:AQ219 D213:H216</xm:sqref>
        </x14:conditionalFormatting>
        <x14:conditionalFormatting xmlns:xm="http://schemas.microsoft.com/office/excel/2006/main">
          <x14:cfRule type="expression" priority="9" id="{6C8081C7-862A-49CD-A152-AA3AE8E64109}">
            <xm:f>IF(◎号!$U$1="カラー","TRUE","FALSE")</xm:f>
            <x14:dxf>
              <fill>
                <patternFill>
                  <bgColor theme="7"/>
                </patternFill>
              </fill>
            </x14:dxf>
          </x14:cfRule>
          <xm:sqref>J213:J216</xm:sqref>
        </x14:conditionalFormatting>
        <x14:conditionalFormatting xmlns:xm="http://schemas.microsoft.com/office/excel/2006/main">
          <x14:cfRule type="expression" priority="8" id="{6E5C608C-283C-42B4-8244-BADBDE30D15D}">
            <xm:f>IF(◎号!$U$1="カラー","TRUE","FALSE")</xm:f>
            <x14:dxf>
              <fill>
                <patternFill>
                  <bgColor theme="7"/>
                </patternFill>
              </fill>
            </x14:dxf>
          </x14:cfRule>
          <xm:sqref>I216</xm:sqref>
        </x14:conditionalFormatting>
        <x14:conditionalFormatting xmlns:xm="http://schemas.microsoft.com/office/excel/2006/main">
          <x14:cfRule type="expression" priority="5" id="{0BE7BD52-927B-459B-8219-A5CC26C73F62}">
            <xm:f>IF(◎号!$U$1="カラー","TRUE","FALSE")</xm:f>
            <x14:dxf>
              <fill>
                <patternFill>
                  <bgColor theme="7"/>
                </patternFill>
              </fill>
            </x14:dxf>
          </x14:cfRule>
          <xm:sqref>D230:AQ230</xm:sqref>
        </x14:conditionalFormatting>
        <x14:conditionalFormatting xmlns:xm="http://schemas.microsoft.com/office/excel/2006/main">
          <x14:cfRule type="expression" priority="7" id="{29017486-F86C-456C-946A-FA147604568D}">
            <xm:f>IF(◎号!$U$1="カラー","TRUE","FALSE")</xm:f>
            <x14:dxf>
              <fill>
                <patternFill>
                  <bgColor theme="7"/>
                </patternFill>
              </fill>
            </x14:dxf>
          </x14:cfRule>
          <xm:sqref>E220:AQ222</xm:sqref>
        </x14:conditionalFormatting>
        <x14:conditionalFormatting xmlns:xm="http://schemas.microsoft.com/office/excel/2006/main">
          <x14:cfRule type="expression" priority="3" id="{369F9A45-8955-4AB4-9CE4-2FC53EBD737F}">
            <xm:f>IF(◎号!$U$1="カラー","TRUE","FALSE")</xm:f>
            <x14:dxf>
              <fill>
                <patternFill>
                  <bgColor theme="7"/>
                </patternFill>
              </fill>
            </x14:dxf>
          </x14:cfRule>
          <xm:sqref>E223:AQ223</xm:sqref>
        </x14:conditionalFormatting>
        <x14:conditionalFormatting xmlns:xm="http://schemas.microsoft.com/office/excel/2006/main">
          <x14:cfRule type="expression" priority="1" id="{D9556294-5639-46E5-A87F-787E34318945}">
            <xm:f>IF(◎号!$U$1="カラー","TRUE","FALSE")</xm:f>
            <x14:dxf>
              <fill>
                <patternFill>
                  <bgColor theme="7"/>
                </patternFill>
              </fill>
            </x14:dxf>
          </x14:cfRule>
          <xm:sqref>E224:AQ230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95B7C-BCFA-4DE6-845B-2A76EA817ABD}">
  <sheetPr>
    <pageSetUpPr fitToPage="1"/>
  </sheetPr>
  <dimension ref="A1:DA362"/>
  <sheetViews>
    <sheetView zoomScale="60" zoomScaleNormal="60" workbookViewId="0">
      <selection activeCell="N26" sqref="N26"/>
    </sheetView>
  </sheetViews>
  <sheetFormatPr defaultRowHeight="13"/>
  <cols>
    <col min="2" max="2" width="5" style="297" customWidth="1"/>
    <col min="3" max="3" width="9.90625" style="297" customWidth="1"/>
    <col min="4" max="7" width="5.453125" style="297" customWidth="1"/>
    <col min="8" max="8" width="5.36328125" style="297" customWidth="1"/>
    <col min="9" max="57" width="5.453125" style="297" customWidth="1"/>
    <col min="58" max="58" width="1.90625" customWidth="1"/>
    <col min="59" max="63" width="9" customWidth="1"/>
  </cols>
  <sheetData>
    <row r="1" spans="1:57" ht="24" customHeight="1" thickBot="1">
      <c r="A1" s="60" t="s">
        <v>315</v>
      </c>
    </row>
    <row r="2" spans="1:57" ht="27.75" customHeight="1" thickBot="1">
      <c r="A2" s="818" t="s">
        <v>10</v>
      </c>
      <c r="B2" s="819"/>
      <c r="C2" s="819"/>
      <c r="D2" s="820" t="str">
        <f ca="1">RIGHT(CELL("filename",D2),LEN(CELL("filename",D2))-FIND("]",CELL("filename",D2)))</f>
        <v>◎号</v>
      </c>
      <c r="E2" s="821"/>
      <c r="F2" s="821"/>
      <c r="G2" s="821"/>
      <c r="H2" s="822"/>
      <c r="I2" s="903" t="s">
        <v>353</v>
      </c>
      <c r="J2" s="904"/>
      <c r="K2" s="904"/>
      <c r="L2" s="1000"/>
      <c r="M2" s="1001"/>
      <c r="N2" s="1002"/>
      <c r="O2" s="1002"/>
      <c r="P2" s="1002"/>
      <c r="Q2" s="1002"/>
      <c r="R2" s="1003"/>
      <c r="S2" s="892" t="s">
        <v>265</v>
      </c>
      <c r="T2" s="893"/>
      <c r="U2" s="893"/>
      <c r="V2" s="894" t="s">
        <v>266</v>
      </c>
      <c r="W2" s="895"/>
      <c r="X2" s="895"/>
      <c r="Y2" s="896"/>
      <c r="BC2" s="297" t="str">
        <f>はじめに!F1</f>
        <v>Ver3.4</v>
      </c>
    </row>
    <row r="3" spans="1:57" ht="18" customHeight="1" thickBot="1">
      <c r="A3" s="905" t="s">
        <v>14</v>
      </c>
      <c r="B3" s="906"/>
      <c r="C3" s="907"/>
      <c r="D3" s="808" t="s">
        <v>11</v>
      </c>
      <c r="E3" s="809"/>
      <c r="F3" s="809"/>
      <c r="G3" s="908"/>
      <c r="H3" s="143" t="s">
        <v>12</v>
      </c>
      <c r="I3" s="808" t="s">
        <v>13</v>
      </c>
      <c r="J3" s="809"/>
      <c r="K3" s="809"/>
      <c r="L3" s="809"/>
      <c r="M3" s="909"/>
      <c r="N3" s="808" t="s">
        <v>18</v>
      </c>
      <c r="O3" s="809"/>
      <c r="P3" s="809"/>
      <c r="Q3" s="809"/>
      <c r="R3" s="908"/>
      <c r="S3" s="315">
        <v>2</v>
      </c>
      <c r="T3" s="316">
        <v>3</v>
      </c>
      <c r="U3" s="316">
        <v>4</v>
      </c>
      <c r="V3" s="253">
        <v>5</v>
      </c>
      <c r="W3" s="253">
        <v>6</v>
      </c>
      <c r="X3" s="253">
        <v>7</v>
      </c>
      <c r="Y3" s="253">
        <v>8</v>
      </c>
      <c r="Z3" s="316">
        <v>9</v>
      </c>
      <c r="AA3" s="316">
        <v>10</v>
      </c>
      <c r="AB3" s="316">
        <v>11</v>
      </c>
      <c r="AC3" s="316">
        <v>12</v>
      </c>
      <c r="AD3" s="316">
        <v>13</v>
      </c>
      <c r="AE3" s="316">
        <v>14</v>
      </c>
      <c r="AF3" s="316">
        <v>15</v>
      </c>
      <c r="AG3" s="316">
        <v>16</v>
      </c>
      <c r="AH3" s="316">
        <v>17</v>
      </c>
      <c r="AI3" s="316">
        <v>18</v>
      </c>
      <c r="AJ3" s="316">
        <v>19</v>
      </c>
      <c r="AK3" s="316">
        <v>20</v>
      </c>
      <c r="AL3" s="316">
        <v>21</v>
      </c>
      <c r="AM3" s="316">
        <v>22</v>
      </c>
      <c r="AN3" s="316">
        <v>23</v>
      </c>
      <c r="AO3" s="316">
        <v>24</v>
      </c>
      <c r="AP3" s="316">
        <v>25</v>
      </c>
      <c r="AQ3" s="316">
        <v>26</v>
      </c>
      <c r="AR3" s="316">
        <v>27</v>
      </c>
      <c r="AS3" s="316">
        <v>28</v>
      </c>
      <c r="AT3" s="316">
        <v>29</v>
      </c>
      <c r="AU3" s="316">
        <v>30</v>
      </c>
      <c r="AV3" s="316">
        <v>31</v>
      </c>
      <c r="AW3" s="316">
        <v>32</v>
      </c>
      <c r="AX3" s="316">
        <v>33</v>
      </c>
      <c r="AY3" s="316">
        <v>34</v>
      </c>
      <c r="AZ3" s="316">
        <v>35</v>
      </c>
      <c r="BA3" s="316">
        <v>36</v>
      </c>
      <c r="BB3" s="316">
        <v>37</v>
      </c>
      <c r="BC3" s="316">
        <v>38</v>
      </c>
      <c r="BD3" s="316">
        <v>39</v>
      </c>
      <c r="BE3" s="320">
        <v>40</v>
      </c>
    </row>
    <row r="4" spans="1:57" ht="18" customHeight="1">
      <c r="A4" s="823" t="s">
        <v>16</v>
      </c>
      <c r="B4" s="824"/>
      <c r="C4" s="912"/>
      <c r="D4" s="897"/>
      <c r="E4" s="898"/>
      <c r="F4" s="898"/>
      <c r="G4" s="899"/>
      <c r="H4" s="254">
        <f>D4+1</f>
        <v>1</v>
      </c>
      <c r="I4" s="900">
        <f>H4+1</f>
        <v>2</v>
      </c>
      <c r="J4" s="901"/>
      <c r="K4" s="901"/>
      <c r="L4" s="901"/>
      <c r="M4" s="902"/>
      <c r="N4" s="900">
        <f>I4+1</f>
        <v>3</v>
      </c>
      <c r="O4" s="901"/>
      <c r="P4" s="901"/>
      <c r="Q4" s="901"/>
      <c r="R4" s="902"/>
      <c r="S4" s="254">
        <f>N4+1</f>
        <v>4</v>
      </c>
      <c r="T4" s="254">
        <f>S4+1</f>
        <v>5</v>
      </c>
      <c r="U4" s="254">
        <f>T4+1</f>
        <v>6</v>
      </c>
      <c r="V4" s="254">
        <f t="shared" ref="V4:BE4" si="0">U4+1</f>
        <v>7</v>
      </c>
      <c r="W4" s="254">
        <f t="shared" si="0"/>
        <v>8</v>
      </c>
      <c r="X4" s="254">
        <f t="shared" si="0"/>
        <v>9</v>
      </c>
      <c r="Y4" s="254">
        <f t="shared" si="0"/>
        <v>10</v>
      </c>
      <c r="Z4" s="254">
        <f t="shared" si="0"/>
        <v>11</v>
      </c>
      <c r="AA4" s="254">
        <f t="shared" si="0"/>
        <v>12</v>
      </c>
      <c r="AB4" s="254">
        <f t="shared" si="0"/>
        <v>13</v>
      </c>
      <c r="AC4" s="254">
        <f t="shared" si="0"/>
        <v>14</v>
      </c>
      <c r="AD4" s="254">
        <f t="shared" si="0"/>
        <v>15</v>
      </c>
      <c r="AE4" s="254">
        <f t="shared" si="0"/>
        <v>16</v>
      </c>
      <c r="AF4" s="254">
        <f t="shared" si="0"/>
        <v>17</v>
      </c>
      <c r="AG4" s="254">
        <f t="shared" si="0"/>
        <v>18</v>
      </c>
      <c r="AH4" s="254">
        <f t="shared" si="0"/>
        <v>19</v>
      </c>
      <c r="AI4" s="254">
        <f t="shared" si="0"/>
        <v>20</v>
      </c>
      <c r="AJ4" s="254">
        <f t="shared" si="0"/>
        <v>21</v>
      </c>
      <c r="AK4" s="254">
        <f t="shared" si="0"/>
        <v>22</v>
      </c>
      <c r="AL4" s="254">
        <f t="shared" si="0"/>
        <v>23</v>
      </c>
      <c r="AM4" s="254">
        <f t="shared" si="0"/>
        <v>24</v>
      </c>
      <c r="AN4" s="254">
        <f t="shared" si="0"/>
        <v>25</v>
      </c>
      <c r="AO4" s="254">
        <f t="shared" si="0"/>
        <v>26</v>
      </c>
      <c r="AP4" s="254">
        <f t="shared" si="0"/>
        <v>27</v>
      </c>
      <c r="AQ4" s="254">
        <f t="shared" si="0"/>
        <v>28</v>
      </c>
      <c r="AR4" s="254">
        <f t="shared" si="0"/>
        <v>29</v>
      </c>
      <c r="AS4" s="254">
        <f t="shared" si="0"/>
        <v>30</v>
      </c>
      <c r="AT4" s="254">
        <f t="shared" si="0"/>
        <v>31</v>
      </c>
      <c r="AU4" s="254">
        <f t="shared" si="0"/>
        <v>32</v>
      </c>
      <c r="AV4" s="254">
        <f t="shared" si="0"/>
        <v>33</v>
      </c>
      <c r="AW4" s="254">
        <f t="shared" si="0"/>
        <v>34</v>
      </c>
      <c r="AX4" s="254">
        <f t="shared" si="0"/>
        <v>35</v>
      </c>
      <c r="AY4" s="254">
        <f t="shared" si="0"/>
        <v>36</v>
      </c>
      <c r="AZ4" s="254">
        <f t="shared" si="0"/>
        <v>37</v>
      </c>
      <c r="BA4" s="254">
        <f t="shared" si="0"/>
        <v>38</v>
      </c>
      <c r="BB4" s="254">
        <f t="shared" si="0"/>
        <v>39</v>
      </c>
      <c r="BC4" s="254">
        <f t="shared" si="0"/>
        <v>40</v>
      </c>
      <c r="BD4" s="254">
        <f t="shared" si="0"/>
        <v>41</v>
      </c>
      <c r="BE4" s="254">
        <f t="shared" si="0"/>
        <v>42</v>
      </c>
    </row>
    <row r="5" spans="1:57" ht="18" customHeight="1">
      <c r="A5" s="438" t="s">
        <v>17</v>
      </c>
      <c r="B5" s="439"/>
      <c r="C5" s="440"/>
      <c r="D5" s="140"/>
      <c r="E5" s="134"/>
      <c r="F5" s="134"/>
      <c r="G5" s="135"/>
      <c r="H5" s="141"/>
      <c r="I5" s="140"/>
      <c r="J5" s="134"/>
      <c r="K5" s="134"/>
      <c r="L5" s="134"/>
      <c r="M5" s="172"/>
      <c r="N5" s="140"/>
      <c r="O5" s="134"/>
      <c r="P5" s="134"/>
      <c r="Q5" s="134"/>
      <c r="R5" s="135"/>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4"/>
      <c r="AW5" s="134"/>
      <c r="AX5" s="134"/>
      <c r="AY5" s="134"/>
      <c r="AZ5" s="134"/>
      <c r="BA5" s="134"/>
      <c r="BB5" s="134"/>
      <c r="BC5" s="134"/>
      <c r="BD5" s="134"/>
      <c r="BE5" s="135"/>
    </row>
    <row r="6" spans="1:57" ht="18" customHeight="1">
      <c r="A6" s="438" t="s">
        <v>15</v>
      </c>
      <c r="B6" s="439"/>
      <c r="C6" s="440"/>
      <c r="D6" s="93" t="s">
        <v>19</v>
      </c>
      <c r="E6" s="310" t="s">
        <v>20</v>
      </c>
      <c r="F6" s="310" t="s">
        <v>21</v>
      </c>
      <c r="G6" s="94" t="s">
        <v>22</v>
      </c>
      <c r="H6" s="92" t="s">
        <v>242</v>
      </c>
      <c r="I6" s="93" t="s">
        <v>23</v>
      </c>
      <c r="J6" s="310" t="s">
        <v>19</v>
      </c>
      <c r="K6" s="310" t="s">
        <v>20</v>
      </c>
      <c r="L6" s="310" t="s">
        <v>21</v>
      </c>
      <c r="M6" s="174" t="s">
        <v>22</v>
      </c>
      <c r="N6" s="93" t="s">
        <v>23</v>
      </c>
      <c r="O6" s="310" t="s">
        <v>19</v>
      </c>
      <c r="P6" s="310" t="s">
        <v>20</v>
      </c>
      <c r="Q6" s="310" t="s">
        <v>21</v>
      </c>
      <c r="R6" s="94" t="s">
        <v>22</v>
      </c>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310"/>
      <c r="AW6" s="310"/>
      <c r="AX6" s="310"/>
      <c r="AY6" s="310"/>
      <c r="AZ6" s="310"/>
      <c r="BA6" s="310"/>
      <c r="BB6" s="310"/>
      <c r="BC6" s="310"/>
      <c r="BD6" s="310"/>
      <c r="BE6" s="94"/>
    </row>
    <row r="7" spans="1:57" ht="18" customHeight="1">
      <c r="A7" s="438" t="s">
        <v>193</v>
      </c>
      <c r="B7" s="439"/>
      <c r="C7" s="440"/>
      <c r="D7" s="93"/>
      <c r="E7" s="310"/>
      <c r="F7" s="310"/>
      <c r="G7" s="94"/>
      <c r="H7" s="92"/>
      <c r="I7" s="93"/>
      <c r="J7" s="310"/>
      <c r="K7" s="310"/>
      <c r="L7" s="310"/>
      <c r="M7" s="174"/>
      <c r="N7" s="93"/>
      <c r="O7" s="310"/>
      <c r="P7" s="310"/>
      <c r="Q7" s="310"/>
      <c r="R7" s="94"/>
      <c r="S7" s="13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94"/>
    </row>
    <row r="8" spans="1:57" ht="18" customHeight="1">
      <c r="A8" s="438" t="s">
        <v>24</v>
      </c>
      <c r="B8" s="439"/>
      <c r="C8" s="440"/>
      <c r="D8" s="93"/>
      <c r="E8" s="414"/>
      <c r="F8" s="414"/>
      <c r="G8" s="94"/>
      <c r="H8" s="92"/>
      <c r="I8" s="93"/>
      <c r="J8" s="414"/>
      <c r="K8" s="414"/>
      <c r="L8" s="414"/>
      <c r="M8" s="174"/>
      <c r="N8" s="93"/>
      <c r="O8" s="414"/>
      <c r="P8" s="414"/>
      <c r="Q8" s="414"/>
      <c r="R8" s="94"/>
      <c r="S8" s="130"/>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94"/>
    </row>
    <row r="9" spans="1:57" ht="60.65" customHeight="1">
      <c r="A9" s="438" t="s">
        <v>399</v>
      </c>
      <c r="B9" s="439"/>
      <c r="C9" s="440"/>
      <c r="D9" s="93"/>
      <c r="E9" s="310"/>
      <c r="F9" s="310"/>
      <c r="G9" s="94"/>
      <c r="H9" s="92"/>
      <c r="I9" s="93"/>
      <c r="J9" s="310"/>
      <c r="K9" s="310"/>
      <c r="L9" s="310"/>
      <c r="M9" s="174"/>
      <c r="N9" s="93"/>
      <c r="O9" s="310"/>
      <c r="P9" s="310"/>
      <c r="Q9" s="310"/>
      <c r="R9" s="94"/>
      <c r="S9" s="13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10"/>
      <c r="AT9" s="310"/>
      <c r="AU9" s="310"/>
      <c r="AV9" s="310"/>
      <c r="AW9" s="310"/>
      <c r="AX9" s="310"/>
      <c r="AY9" s="310"/>
      <c r="AZ9" s="310"/>
      <c r="BA9" s="310"/>
      <c r="BB9" s="310"/>
      <c r="BC9" s="310"/>
      <c r="BD9" s="310"/>
      <c r="BE9" s="94"/>
    </row>
    <row r="10" spans="1:57" ht="240.75" customHeight="1">
      <c r="A10" s="438" t="s">
        <v>59</v>
      </c>
      <c r="B10" s="439"/>
      <c r="C10" s="440"/>
      <c r="D10" s="64"/>
      <c r="E10" s="124"/>
      <c r="F10" s="124"/>
      <c r="G10" s="65"/>
      <c r="H10" s="142"/>
      <c r="I10" s="64"/>
      <c r="J10" s="124"/>
      <c r="K10" s="124"/>
      <c r="L10" s="124"/>
      <c r="M10" s="173"/>
      <c r="N10" s="64"/>
      <c r="O10" s="124"/>
      <c r="P10" s="124"/>
      <c r="Q10" s="124"/>
      <c r="R10" s="65"/>
      <c r="S10" s="137"/>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65"/>
    </row>
    <row r="11" spans="1:57" ht="18" customHeight="1">
      <c r="A11" s="438" t="s">
        <v>256</v>
      </c>
      <c r="B11" s="439"/>
      <c r="C11" s="440"/>
      <c r="D11" s="95"/>
      <c r="E11" s="96"/>
      <c r="F11" s="96"/>
      <c r="G11" s="97"/>
      <c r="H11" s="98"/>
      <c r="I11" s="95"/>
      <c r="J11" s="96"/>
      <c r="K11" s="96"/>
      <c r="L11" s="96"/>
      <c r="M11" s="175"/>
      <c r="N11" s="95"/>
      <c r="O11" s="96"/>
      <c r="P11" s="96"/>
      <c r="Q11" s="96"/>
      <c r="R11" s="97"/>
      <c r="S11" s="139"/>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7"/>
    </row>
    <row r="12" spans="1:57" ht="18" customHeight="1">
      <c r="A12" s="438" t="s">
        <v>392</v>
      </c>
      <c r="B12" s="439"/>
      <c r="C12" s="440"/>
      <c r="D12" s="95"/>
      <c r="E12" s="96"/>
      <c r="F12" s="96"/>
      <c r="G12" s="97"/>
      <c r="H12" s="98"/>
      <c r="I12" s="95"/>
      <c r="J12" s="96"/>
      <c r="K12" s="96"/>
      <c r="L12" s="96"/>
      <c r="M12" s="175"/>
      <c r="N12" s="95"/>
      <c r="O12" s="96"/>
      <c r="P12" s="96"/>
      <c r="Q12" s="96"/>
      <c r="R12" s="97"/>
      <c r="S12" s="139"/>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7"/>
    </row>
    <row r="13" spans="1:57" ht="18" customHeight="1">
      <c r="A13" s="438" t="s">
        <v>393</v>
      </c>
      <c r="B13" s="439"/>
      <c r="C13" s="440"/>
      <c r="D13" s="95"/>
      <c r="E13" s="96"/>
      <c r="F13" s="96"/>
      <c r="G13" s="97"/>
      <c r="H13" s="98"/>
      <c r="I13" s="95"/>
      <c r="J13" s="96"/>
      <c r="K13" s="96"/>
      <c r="L13" s="96"/>
      <c r="M13" s="175"/>
      <c r="N13" s="95"/>
      <c r="O13" s="96"/>
      <c r="P13" s="96"/>
      <c r="Q13" s="96"/>
      <c r="R13" s="97"/>
      <c r="S13" s="139"/>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7"/>
    </row>
    <row r="14" spans="1:57" s="4" customFormat="1" ht="18" customHeight="1">
      <c r="A14" s="910" t="s">
        <v>1</v>
      </c>
      <c r="B14" s="599"/>
      <c r="C14" s="911" t="s">
        <v>62</v>
      </c>
      <c r="D14" s="95"/>
      <c r="E14" s="96"/>
      <c r="F14" s="96"/>
      <c r="G14" s="97"/>
      <c r="H14" s="98"/>
      <c r="I14" s="95"/>
      <c r="J14" s="96"/>
      <c r="K14" s="96"/>
      <c r="L14" s="96"/>
      <c r="M14" s="175"/>
      <c r="N14" s="95"/>
      <c r="O14" s="96"/>
      <c r="P14" s="96"/>
      <c r="Q14" s="96"/>
      <c r="R14" s="97"/>
      <c r="S14" s="139"/>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248"/>
      <c r="BB14" s="248"/>
      <c r="BC14" s="248"/>
      <c r="BD14" s="162"/>
      <c r="BE14" s="163"/>
    </row>
    <row r="15" spans="1:57" s="4" customFormat="1" ht="18" customHeight="1">
      <c r="A15" s="910" t="s">
        <v>2</v>
      </c>
      <c r="B15" s="599"/>
      <c r="C15" s="911"/>
      <c r="D15" s="190"/>
      <c r="E15" s="191"/>
      <c r="F15" s="191"/>
      <c r="G15" s="192"/>
      <c r="H15" s="193"/>
      <c r="I15" s="190"/>
      <c r="J15" s="191"/>
      <c r="K15" s="191"/>
      <c r="L15" s="191"/>
      <c r="M15" s="194"/>
      <c r="N15" s="190"/>
      <c r="O15" s="191"/>
      <c r="P15" s="191"/>
      <c r="Q15" s="191"/>
      <c r="R15" s="192"/>
      <c r="S15" s="139"/>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162"/>
      <c r="BE15" s="249"/>
    </row>
    <row r="16" spans="1:57" ht="18" customHeight="1">
      <c r="A16" s="438" t="s">
        <v>25</v>
      </c>
      <c r="B16" s="439"/>
      <c r="C16" s="440"/>
      <c r="D16" s="111"/>
      <c r="E16" s="112"/>
      <c r="F16" s="112"/>
      <c r="G16" s="113"/>
      <c r="H16" s="114"/>
      <c r="I16" s="111"/>
      <c r="J16" s="112"/>
      <c r="K16" s="112"/>
      <c r="L16" s="112"/>
      <c r="M16" s="176"/>
      <c r="N16" s="111"/>
      <c r="O16" s="112"/>
      <c r="P16" s="112"/>
      <c r="Q16" s="112"/>
      <c r="R16" s="113"/>
      <c r="S16" s="138"/>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248"/>
      <c r="BB16" s="248"/>
      <c r="BC16" s="248"/>
      <c r="BD16" s="112"/>
      <c r="BE16" s="113"/>
    </row>
    <row r="17" spans="1:58" ht="18" customHeight="1">
      <c r="A17" s="438" t="s">
        <v>143</v>
      </c>
      <c r="B17" s="439"/>
      <c r="C17" s="440"/>
      <c r="D17" s="195"/>
      <c r="E17" s="196"/>
      <c r="F17" s="196"/>
      <c r="G17" s="197"/>
      <c r="H17" s="198"/>
      <c r="I17" s="195"/>
      <c r="J17" s="196"/>
      <c r="K17" s="196"/>
      <c r="L17" s="196"/>
      <c r="M17" s="199"/>
      <c r="N17" s="195"/>
      <c r="O17" s="196"/>
      <c r="P17" s="196"/>
      <c r="Q17" s="196"/>
      <c r="R17" s="197"/>
      <c r="S17" s="200"/>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6"/>
      <c r="AV17" s="196"/>
      <c r="AW17" s="196"/>
      <c r="AX17" s="196"/>
      <c r="AY17" s="196"/>
      <c r="AZ17" s="196"/>
      <c r="BA17" s="196"/>
      <c r="BB17" s="196"/>
      <c r="BC17" s="196"/>
      <c r="BD17" s="196"/>
      <c r="BE17" s="197"/>
    </row>
    <row r="18" spans="1:58" ht="18" customHeight="1">
      <c r="A18" s="438" t="s">
        <v>144</v>
      </c>
      <c r="B18" s="439"/>
      <c r="C18" s="440"/>
      <c r="D18" s="195"/>
      <c r="E18" s="196"/>
      <c r="F18" s="196"/>
      <c r="G18" s="197"/>
      <c r="H18" s="198"/>
      <c r="I18" s="195"/>
      <c r="J18" s="196"/>
      <c r="K18" s="196"/>
      <c r="L18" s="196"/>
      <c r="M18" s="199"/>
      <c r="N18" s="195"/>
      <c r="O18" s="196"/>
      <c r="P18" s="196"/>
      <c r="Q18" s="196"/>
      <c r="R18" s="197"/>
      <c r="S18" s="200"/>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96"/>
      <c r="AS18" s="196"/>
      <c r="AT18" s="196"/>
      <c r="AU18" s="196"/>
      <c r="AV18" s="196"/>
      <c r="AW18" s="196"/>
      <c r="AX18" s="196"/>
      <c r="AY18" s="196"/>
      <c r="AZ18" s="196"/>
      <c r="BA18" s="196"/>
      <c r="BB18" s="196"/>
      <c r="BC18" s="196"/>
      <c r="BD18" s="196"/>
      <c r="BE18" s="197"/>
    </row>
    <row r="19" spans="1:58" ht="18" customHeight="1">
      <c r="A19" s="438" t="s">
        <v>142</v>
      </c>
      <c r="B19" s="439"/>
      <c r="C19" s="440"/>
      <c r="D19" s="195"/>
      <c r="E19" s="196"/>
      <c r="F19" s="196"/>
      <c r="G19" s="197"/>
      <c r="H19" s="198"/>
      <c r="I19" s="195"/>
      <c r="J19" s="196"/>
      <c r="K19" s="196"/>
      <c r="L19" s="196"/>
      <c r="M19" s="199"/>
      <c r="N19" s="195"/>
      <c r="O19" s="196"/>
      <c r="P19" s="196"/>
      <c r="Q19" s="196"/>
      <c r="R19" s="197"/>
      <c r="S19" s="200"/>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196"/>
      <c r="BB19" s="196"/>
      <c r="BC19" s="196"/>
      <c r="BD19" s="196"/>
      <c r="BE19" s="197"/>
    </row>
    <row r="20" spans="1:58" s="4" customFormat="1" ht="18" customHeight="1">
      <c r="A20" s="438" t="s">
        <v>145</v>
      </c>
      <c r="B20" s="439"/>
      <c r="C20" s="440"/>
      <c r="D20" s="126"/>
      <c r="E20" s="127"/>
      <c r="F20" s="127"/>
      <c r="G20" s="128"/>
      <c r="H20" s="129"/>
      <c r="I20" s="126"/>
      <c r="J20" s="127"/>
      <c r="K20" s="127"/>
      <c r="L20" s="127"/>
      <c r="M20" s="177"/>
      <c r="N20" s="126"/>
      <c r="O20" s="127"/>
      <c r="P20" s="127"/>
      <c r="Q20" s="127"/>
      <c r="R20" s="128"/>
      <c r="S20" s="255" t="str">
        <f>IF(IFERROR(S130,"")="","",S130)</f>
        <v/>
      </c>
      <c r="T20" s="255" t="str">
        <f>IF(IFERROR(T130,"")="","",T130)</f>
        <v/>
      </c>
      <c r="U20" s="255" t="str">
        <f t="shared" ref="S20:BE22" si="1">IF(IFERROR(U130,"")="","",U130)</f>
        <v/>
      </c>
      <c r="V20" s="255" t="str">
        <f t="shared" si="1"/>
        <v/>
      </c>
      <c r="W20" s="255" t="str">
        <f t="shared" si="1"/>
        <v/>
      </c>
      <c r="X20" s="255" t="str">
        <f t="shared" si="1"/>
        <v/>
      </c>
      <c r="Y20" s="255" t="str">
        <f t="shared" si="1"/>
        <v/>
      </c>
      <c r="Z20" s="255" t="str">
        <f t="shared" si="1"/>
        <v/>
      </c>
      <c r="AA20" s="255" t="str">
        <f t="shared" si="1"/>
        <v/>
      </c>
      <c r="AB20" s="255" t="str">
        <f t="shared" si="1"/>
        <v/>
      </c>
      <c r="AC20" s="255" t="str">
        <f t="shared" si="1"/>
        <v/>
      </c>
      <c r="AD20" s="255" t="str">
        <f t="shared" si="1"/>
        <v/>
      </c>
      <c r="AE20" s="255" t="str">
        <f t="shared" si="1"/>
        <v/>
      </c>
      <c r="AF20" s="255" t="str">
        <f>IF(IFERROR(AF130,"")="","",AF130)</f>
        <v/>
      </c>
      <c r="AG20" s="255" t="str">
        <f t="shared" si="1"/>
        <v/>
      </c>
      <c r="AH20" s="255" t="str">
        <f t="shared" si="1"/>
        <v/>
      </c>
      <c r="AI20" s="255" t="str">
        <f t="shared" si="1"/>
        <v/>
      </c>
      <c r="AJ20" s="255" t="str">
        <f t="shared" si="1"/>
        <v/>
      </c>
      <c r="AK20" s="255" t="str">
        <f t="shared" si="1"/>
        <v/>
      </c>
      <c r="AL20" s="255" t="str">
        <f t="shared" si="1"/>
        <v/>
      </c>
      <c r="AM20" s="255" t="str">
        <f t="shared" si="1"/>
        <v/>
      </c>
      <c r="AN20" s="255" t="str">
        <f t="shared" si="1"/>
        <v/>
      </c>
      <c r="AO20" s="255" t="str">
        <f t="shared" si="1"/>
        <v/>
      </c>
      <c r="AP20" s="255" t="str">
        <f t="shared" si="1"/>
        <v/>
      </c>
      <c r="AQ20" s="255" t="str">
        <f t="shared" si="1"/>
        <v/>
      </c>
      <c r="AR20" s="255" t="str">
        <f t="shared" si="1"/>
        <v/>
      </c>
      <c r="AS20" s="255" t="str">
        <f t="shared" si="1"/>
        <v/>
      </c>
      <c r="AT20" s="255" t="str">
        <f t="shared" si="1"/>
        <v/>
      </c>
      <c r="AU20" s="255" t="str">
        <f t="shared" si="1"/>
        <v/>
      </c>
      <c r="AV20" s="255" t="str">
        <f t="shared" si="1"/>
        <v/>
      </c>
      <c r="AW20" s="255" t="str">
        <f t="shared" si="1"/>
        <v/>
      </c>
      <c r="AX20" s="255" t="str">
        <f t="shared" si="1"/>
        <v/>
      </c>
      <c r="AY20" s="255" t="str">
        <f t="shared" si="1"/>
        <v/>
      </c>
      <c r="AZ20" s="255" t="str">
        <f t="shared" si="1"/>
        <v/>
      </c>
      <c r="BA20" s="255" t="str">
        <f t="shared" si="1"/>
        <v/>
      </c>
      <c r="BB20" s="255" t="str">
        <f t="shared" si="1"/>
        <v/>
      </c>
      <c r="BC20" s="255" t="str">
        <f t="shared" si="1"/>
        <v/>
      </c>
      <c r="BD20" s="255" t="str">
        <f t="shared" si="1"/>
        <v/>
      </c>
      <c r="BE20" s="257" t="str">
        <f t="shared" si="1"/>
        <v/>
      </c>
    </row>
    <row r="21" spans="1:58" s="4" customFormat="1" ht="18" customHeight="1">
      <c r="A21" s="438" t="s">
        <v>197</v>
      </c>
      <c r="B21" s="439"/>
      <c r="C21" s="440"/>
      <c r="D21" s="126"/>
      <c r="E21" s="127"/>
      <c r="F21" s="127"/>
      <c r="G21" s="128"/>
      <c r="H21" s="129"/>
      <c r="I21" s="126"/>
      <c r="J21" s="127"/>
      <c r="K21" s="127"/>
      <c r="L21" s="127"/>
      <c r="M21" s="177"/>
      <c r="N21" s="126"/>
      <c r="O21" s="127"/>
      <c r="P21" s="127"/>
      <c r="Q21" s="127"/>
      <c r="R21" s="128"/>
      <c r="S21" s="255" t="str">
        <f t="shared" si="1"/>
        <v/>
      </c>
      <c r="T21" s="256" t="str">
        <f>IF(IFERROR(T131,"")="","",T131)</f>
        <v/>
      </c>
      <c r="U21" s="256" t="str">
        <f t="shared" si="1"/>
        <v/>
      </c>
      <c r="V21" s="256" t="str">
        <f t="shared" si="1"/>
        <v/>
      </c>
      <c r="W21" s="256" t="str">
        <f t="shared" si="1"/>
        <v/>
      </c>
      <c r="X21" s="256" t="str">
        <f t="shared" si="1"/>
        <v/>
      </c>
      <c r="Y21" s="256" t="str">
        <f t="shared" si="1"/>
        <v/>
      </c>
      <c r="Z21" s="256" t="str">
        <f t="shared" si="1"/>
        <v/>
      </c>
      <c r="AA21" s="256" t="str">
        <f>IF(IFERROR(AA131,"")="","",AA131)</f>
        <v/>
      </c>
      <c r="AB21" s="256" t="str">
        <f>IF(IFERROR(AB131,"")="","",AB131)</f>
        <v/>
      </c>
      <c r="AC21" s="256" t="str">
        <f t="shared" si="1"/>
        <v/>
      </c>
      <c r="AD21" s="256" t="str">
        <f t="shared" si="1"/>
        <v/>
      </c>
      <c r="AE21" s="256" t="str">
        <f t="shared" si="1"/>
        <v/>
      </c>
      <c r="AF21" s="256" t="str">
        <f t="shared" si="1"/>
        <v/>
      </c>
      <c r="AG21" s="256" t="str">
        <f t="shared" si="1"/>
        <v/>
      </c>
      <c r="AH21" s="256" t="str">
        <f t="shared" si="1"/>
        <v/>
      </c>
      <c r="AI21" s="256" t="str">
        <f t="shared" si="1"/>
        <v/>
      </c>
      <c r="AJ21" s="256" t="str">
        <f t="shared" si="1"/>
        <v/>
      </c>
      <c r="AK21" s="256" t="str">
        <f t="shared" si="1"/>
        <v/>
      </c>
      <c r="AL21" s="256" t="str">
        <f t="shared" si="1"/>
        <v/>
      </c>
      <c r="AM21" s="256" t="str">
        <f t="shared" si="1"/>
        <v/>
      </c>
      <c r="AN21" s="256" t="str">
        <f t="shared" si="1"/>
        <v/>
      </c>
      <c r="AO21" s="256" t="str">
        <f t="shared" si="1"/>
        <v/>
      </c>
      <c r="AP21" s="256" t="str">
        <f t="shared" si="1"/>
        <v/>
      </c>
      <c r="AQ21" s="256" t="str">
        <f t="shared" si="1"/>
        <v/>
      </c>
      <c r="AR21" s="256" t="str">
        <f t="shared" si="1"/>
        <v/>
      </c>
      <c r="AS21" s="256" t="str">
        <f t="shared" si="1"/>
        <v/>
      </c>
      <c r="AT21" s="256" t="str">
        <f t="shared" si="1"/>
        <v/>
      </c>
      <c r="AU21" s="256" t="str">
        <f t="shared" si="1"/>
        <v/>
      </c>
      <c r="AV21" s="256" t="str">
        <f t="shared" si="1"/>
        <v/>
      </c>
      <c r="AW21" s="256" t="str">
        <f t="shared" si="1"/>
        <v/>
      </c>
      <c r="AX21" s="256" t="str">
        <f t="shared" si="1"/>
        <v/>
      </c>
      <c r="AY21" s="256" t="str">
        <f t="shared" si="1"/>
        <v/>
      </c>
      <c r="AZ21" s="256" t="str">
        <f t="shared" si="1"/>
        <v/>
      </c>
      <c r="BA21" s="256" t="str">
        <f t="shared" si="1"/>
        <v/>
      </c>
      <c r="BB21" s="256" t="str">
        <f t="shared" si="1"/>
        <v/>
      </c>
      <c r="BC21" s="256" t="str">
        <f t="shared" si="1"/>
        <v/>
      </c>
      <c r="BD21" s="256" t="str">
        <f t="shared" si="1"/>
        <v/>
      </c>
      <c r="BE21" s="257" t="str">
        <f t="shared" si="1"/>
        <v/>
      </c>
    </row>
    <row r="22" spans="1:58" ht="18" hidden="1" customHeight="1">
      <c r="A22" s="438" t="s">
        <v>199</v>
      </c>
      <c r="B22" s="439"/>
      <c r="C22" s="440"/>
      <c r="D22" s="126"/>
      <c r="E22" s="127"/>
      <c r="F22" s="127"/>
      <c r="G22" s="128"/>
      <c r="H22" s="129"/>
      <c r="I22" s="126"/>
      <c r="J22" s="127"/>
      <c r="K22" s="127"/>
      <c r="L22" s="127"/>
      <c r="M22" s="177"/>
      <c r="N22" s="126"/>
      <c r="O22" s="127"/>
      <c r="P22" s="127"/>
      <c r="Q22" s="127"/>
      <c r="R22" s="128"/>
      <c r="S22" s="255" t="str">
        <f t="shared" si="1"/>
        <v/>
      </c>
      <c r="T22" s="256" t="str">
        <f t="shared" si="1"/>
        <v/>
      </c>
      <c r="U22" s="256" t="str">
        <f t="shared" si="1"/>
        <v/>
      </c>
      <c r="V22" s="256" t="str">
        <f t="shared" si="1"/>
        <v/>
      </c>
      <c r="W22" s="256" t="str">
        <f t="shared" si="1"/>
        <v/>
      </c>
      <c r="X22" s="256" t="str">
        <f t="shared" si="1"/>
        <v/>
      </c>
      <c r="Y22" s="256" t="str">
        <f t="shared" si="1"/>
        <v/>
      </c>
      <c r="Z22" s="256" t="str">
        <f t="shared" si="1"/>
        <v/>
      </c>
      <c r="AA22" s="256" t="str">
        <f t="shared" si="1"/>
        <v/>
      </c>
      <c r="AB22" s="256" t="str">
        <f t="shared" si="1"/>
        <v/>
      </c>
      <c r="AC22" s="256" t="str">
        <f t="shared" si="1"/>
        <v/>
      </c>
      <c r="AD22" s="256" t="str">
        <f t="shared" si="1"/>
        <v/>
      </c>
      <c r="AE22" s="256" t="str">
        <f t="shared" si="1"/>
        <v/>
      </c>
      <c r="AF22" s="256" t="str">
        <f t="shared" si="1"/>
        <v/>
      </c>
      <c r="AG22" s="256" t="str">
        <f t="shared" si="1"/>
        <v/>
      </c>
      <c r="AH22" s="256" t="str">
        <f t="shared" si="1"/>
        <v/>
      </c>
      <c r="AI22" s="256" t="str">
        <f t="shared" si="1"/>
        <v/>
      </c>
      <c r="AJ22" s="256" t="str">
        <f t="shared" si="1"/>
        <v/>
      </c>
      <c r="AK22" s="256" t="str">
        <f t="shared" si="1"/>
        <v/>
      </c>
      <c r="AL22" s="256" t="str">
        <f t="shared" si="1"/>
        <v/>
      </c>
      <c r="AM22" s="256" t="str">
        <f t="shared" si="1"/>
        <v/>
      </c>
      <c r="AN22" s="256" t="str">
        <f t="shared" si="1"/>
        <v/>
      </c>
      <c r="AO22" s="256" t="str">
        <f t="shared" si="1"/>
        <v/>
      </c>
      <c r="AP22" s="256" t="str">
        <f t="shared" si="1"/>
        <v/>
      </c>
      <c r="AQ22" s="256" t="str">
        <f t="shared" si="1"/>
        <v/>
      </c>
      <c r="AR22" s="256" t="str">
        <f t="shared" si="1"/>
        <v/>
      </c>
      <c r="AS22" s="256" t="str">
        <f t="shared" si="1"/>
        <v/>
      </c>
      <c r="AT22" s="256" t="str">
        <f t="shared" si="1"/>
        <v/>
      </c>
      <c r="AU22" s="256" t="str">
        <f t="shared" si="1"/>
        <v/>
      </c>
      <c r="AV22" s="256" t="str">
        <f t="shared" si="1"/>
        <v/>
      </c>
      <c r="AW22" s="256" t="str">
        <f t="shared" si="1"/>
        <v/>
      </c>
      <c r="AX22" s="256" t="str">
        <f t="shared" si="1"/>
        <v/>
      </c>
      <c r="AY22" s="256" t="str">
        <f t="shared" si="1"/>
        <v/>
      </c>
      <c r="AZ22" s="256" t="str">
        <f t="shared" si="1"/>
        <v/>
      </c>
      <c r="BA22" s="256" t="str">
        <f t="shared" si="1"/>
        <v/>
      </c>
      <c r="BB22" s="256" t="str">
        <f t="shared" si="1"/>
        <v/>
      </c>
      <c r="BC22" s="256" t="str">
        <f t="shared" si="1"/>
        <v/>
      </c>
      <c r="BD22" s="256" t="str">
        <f t="shared" si="1"/>
        <v/>
      </c>
      <c r="BE22" s="257" t="str">
        <f t="shared" si="1"/>
        <v/>
      </c>
    </row>
    <row r="23" spans="1:58" s="4" customFormat="1" ht="18" customHeight="1">
      <c r="A23" s="438" t="s">
        <v>198</v>
      </c>
      <c r="B23" s="439"/>
      <c r="C23" s="440"/>
      <c r="D23" s="305"/>
      <c r="E23" s="301"/>
      <c r="F23" s="301"/>
      <c r="G23" s="231"/>
      <c r="H23" s="313"/>
      <c r="I23" s="305"/>
      <c r="J23" s="301"/>
      <c r="K23" s="301"/>
      <c r="L23" s="301"/>
      <c r="M23" s="298"/>
      <c r="N23" s="305"/>
      <c r="O23" s="301"/>
      <c r="P23" s="301"/>
      <c r="Q23" s="301"/>
      <c r="R23" s="231"/>
      <c r="S23" s="256" t="str">
        <f t="shared" ref="S23:BE23" si="2">IF($I$33="しない",IF(IFERROR(S133,"")="","",S133),IF(IFERROR(S146,"")="","",S146))</f>
        <v/>
      </c>
      <c r="T23" s="256" t="str">
        <f t="shared" si="2"/>
        <v/>
      </c>
      <c r="U23" s="256" t="str">
        <f t="shared" si="2"/>
        <v/>
      </c>
      <c r="V23" s="256" t="str">
        <f t="shared" si="2"/>
        <v/>
      </c>
      <c r="W23" s="256" t="str">
        <f t="shared" si="2"/>
        <v/>
      </c>
      <c r="X23" s="256" t="str">
        <f t="shared" si="2"/>
        <v/>
      </c>
      <c r="Y23" s="256" t="str">
        <f t="shared" si="2"/>
        <v/>
      </c>
      <c r="Z23" s="256" t="str">
        <f t="shared" si="2"/>
        <v/>
      </c>
      <c r="AA23" s="256" t="str">
        <f t="shared" si="2"/>
        <v/>
      </c>
      <c r="AB23" s="256" t="str">
        <f t="shared" si="2"/>
        <v/>
      </c>
      <c r="AC23" s="256" t="str">
        <f t="shared" si="2"/>
        <v/>
      </c>
      <c r="AD23" s="256" t="str">
        <f t="shared" si="2"/>
        <v/>
      </c>
      <c r="AE23" s="256" t="str">
        <f t="shared" si="2"/>
        <v/>
      </c>
      <c r="AF23" s="256" t="str">
        <f t="shared" si="2"/>
        <v/>
      </c>
      <c r="AG23" s="256" t="str">
        <f t="shared" si="2"/>
        <v/>
      </c>
      <c r="AH23" s="256" t="str">
        <f t="shared" si="2"/>
        <v/>
      </c>
      <c r="AI23" s="256" t="str">
        <f t="shared" si="2"/>
        <v/>
      </c>
      <c r="AJ23" s="256" t="str">
        <f t="shared" si="2"/>
        <v/>
      </c>
      <c r="AK23" s="256" t="str">
        <f t="shared" si="2"/>
        <v/>
      </c>
      <c r="AL23" s="256" t="str">
        <f t="shared" si="2"/>
        <v/>
      </c>
      <c r="AM23" s="256" t="str">
        <f t="shared" si="2"/>
        <v/>
      </c>
      <c r="AN23" s="256" t="str">
        <f t="shared" si="2"/>
        <v/>
      </c>
      <c r="AO23" s="256" t="str">
        <f t="shared" si="2"/>
        <v/>
      </c>
      <c r="AP23" s="256" t="str">
        <f t="shared" si="2"/>
        <v/>
      </c>
      <c r="AQ23" s="256" t="str">
        <f t="shared" si="2"/>
        <v/>
      </c>
      <c r="AR23" s="256" t="str">
        <f t="shared" si="2"/>
        <v/>
      </c>
      <c r="AS23" s="256" t="str">
        <f t="shared" si="2"/>
        <v/>
      </c>
      <c r="AT23" s="256" t="str">
        <f t="shared" si="2"/>
        <v/>
      </c>
      <c r="AU23" s="256" t="str">
        <f t="shared" si="2"/>
        <v/>
      </c>
      <c r="AV23" s="256" t="str">
        <f t="shared" si="2"/>
        <v/>
      </c>
      <c r="AW23" s="256" t="str">
        <f t="shared" si="2"/>
        <v/>
      </c>
      <c r="AX23" s="256" t="str">
        <f t="shared" si="2"/>
        <v/>
      </c>
      <c r="AY23" s="256" t="str">
        <f t="shared" si="2"/>
        <v/>
      </c>
      <c r="AZ23" s="256" t="str">
        <f t="shared" si="2"/>
        <v/>
      </c>
      <c r="BA23" s="256" t="str">
        <f t="shared" si="2"/>
        <v/>
      </c>
      <c r="BB23" s="256" t="str">
        <f t="shared" si="2"/>
        <v/>
      </c>
      <c r="BC23" s="256" t="str">
        <f t="shared" si="2"/>
        <v/>
      </c>
      <c r="BD23" s="256" t="str">
        <f t="shared" si="2"/>
        <v/>
      </c>
      <c r="BE23" s="257" t="str">
        <f t="shared" si="2"/>
        <v/>
      </c>
    </row>
    <row r="24" spans="1:58" s="4" customFormat="1" ht="18" customHeight="1">
      <c r="A24" s="444" t="s">
        <v>359</v>
      </c>
      <c r="B24" s="445"/>
      <c r="C24" s="445"/>
      <c r="D24" s="332"/>
      <c r="E24" s="330"/>
      <c r="F24" s="330"/>
      <c r="G24" s="231"/>
      <c r="H24" s="334"/>
      <c r="I24" s="332"/>
      <c r="J24" s="330"/>
      <c r="K24" s="330"/>
      <c r="L24" s="330"/>
      <c r="M24" s="328"/>
      <c r="N24" s="332"/>
      <c r="O24" s="330"/>
      <c r="P24" s="330"/>
      <c r="Q24" s="330"/>
      <c r="R24" s="231"/>
      <c r="S24" s="255" t="str">
        <f ca="1">IFERROR(E223,"")</f>
        <v/>
      </c>
      <c r="T24" s="255" t="str">
        <f t="shared" ref="T24:BE24" ca="1" si="3">IFERROR(F223,"")</f>
        <v/>
      </c>
      <c r="U24" s="255" t="str">
        <f t="shared" ca="1" si="3"/>
        <v/>
      </c>
      <c r="V24" s="255" t="str">
        <f t="shared" ca="1" si="3"/>
        <v/>
      </c>
      <c r="W24" s="255" t="str">
        <f t="shared" ca="1" si="3"/>
        <v/>
      </c>
      <c r="X24" s="255" t="str">
        <f t="shared" ca="1" si="3"/>
        <v/>
      </c>
      <c r="Y24" s="255" t="str">
        <f t="shared" ca="1" si="3"/>
        <v/>
      </c>
      <c r="Z24" s="255" t="str">
        <f t="shared" ca="1" si="3"/>
        <v/>
      </c>
      <c r="AA24" s="255" t="str">
        <f t="shared" ca="1" si="3"/>
        <v/>
      </c>
      <c r="AB24" s="255" t="str">
        <f t="shared" ca="1" si="3"/>
        <v/>
      </c>
      <c r="AC24" s="255" t="str">
        <f t="shared" ca="1" si="3"/>
        <v/>
      </c>
      <c r="AD24" s="255" t="str">
        <f t="shared" ca="1" si="3"/>
        <v/>
      </c>
      <c r="AE24" s="255" t="str">
        <f t="shared" ca="1" si="3"/>
        <v/>
      </c>
      <c r="AF24" s="255" t="str">
        <f t="shared" ca="1" si="3"/>
        <v/>
      </c>
      <c r="AG24" s="255" t="str">
        <f t="shared" ca="1" si="3"/>
        <v/>
      </c>
      <c r="AH24" s="255" t="str">
        <f t="shared" ca="1" si="3"/>
        <v/>
      </c>
      <c r="AI24" s="255" t="str">
        <f t="shared" ca="1" si="3"/>
        <v/>
      </c>
      <c r="AJ24" s="255" t="str">
        <f t="shared" ca="1" si="3"/>
        <v/>
      </c>
      <c r="AK24" s="255" t="str">
        <f t="shared" ca="1" si="3"/>
        <v/>
      </c>
      <c r="AL24" s="255" t="str">
        <f t="shared" ca="1" si="3"/>
        <v/>
      </c>
      <c r="AM24" s="255" t="str">
        <f t="shared" ca="1" si="3"/>
        <v/>
      </c>
      <c r="AN24" s="255" t="str">
        <f t="shared" ca="1" si="3"/>
        <v/>
      </c>
      <c r="AO24" s="255" t="str">
        <f t="shared" ca="1" si="3"/>
        <v/>
      </c>
      <c r="AP24" s="255" t="str">
        <f t="shared" ca="1" si="3"/>
        <v/>
      </c>
      <c r="AQ24" s="255" t="str">
        <f t="shared" ca="1" si="3"/>
        <v/>
      </c>
      <c r="AR24" s="255" t="str">
        <f t="shared" ca="1" si="3"/>
        <v/>
      </c>
      <c r="AS24" s="255" t="str">
        <f t="shared" ca="1" si="3"/>
        <v/>
      </c>
      <c r="AT24" s="255" t="str">
        <f t="shared" ca="1" si="3"/>
        <v/>
      </c>
      <c r="AU24" s="255" t="str">
        <f t="shared" ca="1" si="3"/>
        <v/>
      </c>
      <c r="AV24" s="255" t="str">
        <f t="shared" ca="1" si="3"/>
        <v/>
      </c>
      <c r="AW24" s="255" t="str">
        <f t="shared" ca="1" si="3"/>
        <v/>
      </c>
      <c r="AX24" s="255" t="str">
        <f t="shared" ca="1" si="3"/>
        <v/>
      </c>
      <c r="AY24" s="255" t="str">
        <f t="shared" ca="1" si="3"/>
        <v/>
      </c>
      <c r="AZ24" s="255" t="str">
        <f t="shared" ca="1" si="3"/>
        <v/>
      </c>
      <c r="BA24" s="255" t="str">
        <f t="shared" ca="1" si="3"/>
        <v/>
      </c>
      <c r="BB24" s="255" t="str">
        <f t="shared" ca="1" si="3"/>
        <v/>
      </c>
      <c r="BC24" s="255" t="str">
        <f t="shared" ca="1" si="3"/>
        <v/>
      </c>
      <c r="BD24" s="255" t="str">
        <f t="shared" ca="1" si="3"/>
        <v/>
      </c>
      <c r="BE24" s="257" t="str">
        <f t="shared" ca="1" si="3"/>
        <v/>
      </c>
    </row>
    <row r="25" spans="1:58" s="4" customFormat="1" ht="18" customHeight="1">
      <c r="A25" s="444" t="s">
        <v>358</v>
      </c>
      <c r="B25" s="445"/>
      <c r="C25" s="445"/>
      <c r="D25" s="332"/>
      <c r="E25" s="330"/>
      <c r="F25" s="330"/>
      <c r="G25" s="231"/>
      <c r="H25" s="334"/>
      <c r="I25" s="332"/>
      <c r="J25" s="330"/>
      <c r="K25" s="330"/>
      <c r="L25" s="330"/>
      <c r="M25" s="328"/>
      <c r="N25" s="332"/>
      <c r="O25" s="330"/>
      <c r="P25" s="330"/>
      <c r="Q25" s="330"/>
      <c r="R25" s="231"/>
      <c r="S25" s="255" t="str">
        <f t="shared" ref="S25:S27" si="4">IFERROR(E224,"")</f>
        <v/>
      </c>
      <c r="T25" s="255" t="str">
        <f t="shared" ref="T25:T27" si="5">IFERROR(F224,"")</f>
        <v/>
      </c>
      <c r="U25" s="255" t="str">
        <f t="shared" ref="U25:U27" si="6">IFERROR(G224,"")</f>
        <v/>
      </c>
      <c r="V25" s="255" t="str">
        <f t="shared" ref="V25:V27" si="7">IFERROR(H224,"")</f>
        <v/>
      </c>
      <c r="W25" s="255" t="str">
        <f t="shared" ref="W25:W27" si="8">IFERROR(I224,"")</f>
        <v/>
      </c>
      <c r="X25" s="255" t="str">
        <f t="shared" ref="X25:X27" si="9">IFERROR(J224,"")</f>
        <v/>
      </c>
      <c r="Y25" s="255" t="str">
        <f t="shared" ref="Y25:Y27" si="10">IFERROR(K224,"")</f>
        <v/>
      </c>
      <c r="Z25" s="255" t="str">
        <f t="shared" ref="Z25:Z27" si="11">IFERROR(L224,"")</f>
        <v/>
      </c>
      <c r="AA25" s="255" t="str">
        <f t="shared" ref="AA25:AA27" si="12">IFERROR(M224,"")</f>
        <v/>
      </c>
      <c r="AB25" s="255" t="str">
        <f t="shared" ref="AB25:AB27" si="13">IFERROR(N224,"")</f>
        <v/>
      </c>
      <c r="AC25" s="255" t="str">
        <f t="shared" ref="AC25:AC27" si="14">IFERROR(O224,"")</f>
        <v/>
      </c>
      <c r="AD25" s="255" t="str">
        <f t="shared" ref="AD25:AD27" si="15">IFERROR(P224,"")</f>
        <v/>
      </c>
      <c r="AE25" s="255" t="str">
        <f t="shared" ref="AE25:AE27" si="16">IFERROR(Q224,"")</f>
        <v/>
      </c>
      <c r="AF25" s="255" t="str">
        <f t="shared" ref="AF25:AF27" si="17">IFERROR(R224,"")</f>
        <v/>
      </c>
      <c r="AG25" s="255" t="str">
        <f t="shared" ref="AG25:AG27" si="18">IFERROR(S224,"")</f>
        <v/>
      </c>
      <c r="AH25" s="255" t="str">
        <f t="shared" ref="AH25:AH27" si="19">IFERROR(T224,"")</f>
        <v/>
      </c>
      <c r="AI25" s="255" t="str">
        <f t="shared" ref="AI25:AI27" si="20">IFERROR(U224,"")</f>
        <v/>
      </c>
      <c r="AJ25" s="255" t="str">
        <f t="shared" ref="AJ25:AJ27" si="21">IFERROR(V224,"")</f>
        <v/>
      </c>
      <c r="AK25" s="255" t="str">
        <f t="shared" ref="AK25:AK27" si="22">IFERROR(W224,"")</f>
        <v/>
      </c>
      <c r="AL25" s="255" t="str">
        <f t="shared" ref="AL25:AL27" si="23">IFERROR(X224,"")</f>
        <v/>
      </c>
      <c r="AM25" s="255" t="str">
        <f t="shared" ref="AM25:AM27" si="24">IFERROR(Y224,"")</f>
        <v/>
      </c>
      <c r="AN25" s="255" t="str">
        <f t="shared" ref="AN25:AN27" si="25">IFERROR(Z224,"")</f>
        <v/>
      </c>
      <c r="AO25" s="255" t="str">
        <f t="shared" ref="AO25:AO27" si="26">IFERROR(AA224,"")</f>
        <v/>
      </c>
      <c r="AP25" s="255" t="str">
        <f t="shared" ref="AP25:AP27" si="27">IFERROR(AB224,"")</f>
        <v/>
      </c>
      <c r="AQ25" s="255" t="str">
        <f t="shared" ref="AQ25:AQ27" si="28">IFERROR(AC224,"")</f>
        <v/>
      </c>
      <c r="AR25" s="255" t="str">
        <f t="shared" ref="AR25:AR27" si="29">IFERROR(AD224,"")</f>
        <v/>
      </c>
      <c r="AS25" s="255" t="str">
        <f t="shared" ref="AS25:AS27" si="30">IFERROR(AE224,"")</f>
        <v/>
      </c>
      <c r="AT25" s="255" t="str">
        <f t="shared" ref="AT25:AT27" si="31">IFERROR(AF224,"")</f>
        <v/>
      </c>
      <c r="AU25" s="255" t="str">
        <f t="shared" ref="AU25:AU27" si="32">IFERROR(AG224,"")</f>
        <v/>
      </c>
      <c r="AV25" s="255" t="str">
        <f t="shared" ref="AV25:AV27" si="33">IFERROR(AH224,"")</f>
        <v/>
      </c>
      <c r="AW25" s="255" t="str">
        <f t="shared" ref="AW25:AW27" si="34">IFERROR(AI224,"")</f>
        <v/>
      </c>
      <c r="AX25" s="255" t="str">
        <f t="shared" ref="AX25:AX27" si="35">IFERROR(AJ224,"")</f>
        <v/>
      </c>
      <c r="AY25" s="255" t="str">
        <f t="shared" ref="AY25:AY27" si="36">IFERROR(AK224,"")</f>
        <v/>
      </c>
      <c r="AZ25" s="255" t="str">
        <f t="shared" ref="AZ25:AZ27" si="37">IFERROR(AL224,"")</f>
        <v/>
      </c>
      <c r="BA25" s="255" t="str">
        <f t="shared" ref="BA25:BA27" si="38">IFERROR(AM224,"")</f>
        <v/>
      </c>
      <c r="BB25" s="255" t="str">
        <f t="shared" ref="BB25:BB27" si="39">IFERROR(AN224,"")</f>
        <v/>
      </c>
      <c r="BC25" s="255" t="str">
        <f t="shared" ref="BC25:BC27" si="40">IFERROR(AO224,"")</f>
        <v/>
      </c>
      <c r="BD25" s="255" t="str">
        <f t="shared" ref="BD25:BD27" si="41">IFERROR(AP224,"")</f>
        <v/>
      </c>
      <c r="BE25" s="257" t="str">
        <f t="shared" ref="BE25:BE27" si="42">IFERROR(AQ224,"")</f>
        <v/>
      </c>
    </row>
    <row r="26" spans="1:58" s="4" customFormat="1" ht="18" customHeight="1">
      <c r="A26" s="444" t="s">
        <v>388</v>
      </c>
      <c r="B26" s="445"/>
      <c r="C26" s="445"/>
      <c r="D26" s="332"/>
      <c r="E26" s="330"/>
      <c r="F26" s="330"/>
      <c r="G26" s="231"/>
      <c r="H26" s="334"/>
      <c r="I26" s="332"/>
      <c r="J26" s="330"/>
      <c r="K26" s="330"/>
      <c r="L26" s="330"/>
      <c r="M26" s="328"/>
      <c r="N26" s="332"/>
      <c r="O26" s="330"/>
      <c r="P26" s="330"/>
      <c r="Q26" s="330"/>
      <c r="R26" s="231"/>
      <c r="S26" s="255" t="str">
        <f t="shared" si="4"/>
        <v/>
      </c>
      <c r="T26" s="255" t="str">
        <f t="shared" si="5"/>
        <v/>
      </c>
      <c r="U26" s="255" t="str">
        <f t="shared" si="6"/>
        <v/>
      </c>
      <c r="V26" s="255" t="str">
        <f t="shared" si="7"/>
        <v/>
      </c>
      <c r="W26" s="255" t="str">
        <f t="shared" si="8"/>
        <v/>
      </c>
      <c r="X26" s="255" t="str">
        <f t="shared" si="9"/>
        <v/>
      </c>
      <c r="Y26" s="255" t="str">
        <f t="shared" si="10"/>
        <v/>
      </c>
      <c r="Z26" s="255" t="str">
        <f t="shared" si="11"/>
        <v/>
      </c>
      <c r="AA26" s="255" t="str">
        <f t="shared" si="12"/>
        <v/>
      </c>
      <c r="AB26" s="255" t="str">
        <f t="shared" si="13"/>
        <v/>
      </c>
      <c r="AC26" s="255" t="str">
        <f t="shared" si="14"/>
        <v/>
      </c>
      <c r="AD26" s="255" t="str">
        <f t="shared" si="15"/>
        <v/>
      </c>
      <c r="AE26" s="255" t="str">
        <f t="shared" si="16"/>
        <v/>
      </c>
      <c r="AF26" s="255" t="str">
        <f t="shared" si="17"/>
        <v/>
      </c>
      <c r="AG26" s="255" t="str">
        <f t="shared" si="18"/>
        <v/>
      </c>
      <c r="AH26" s="255" t="str">
        <f t="shared" si="19"/>
        <v/>
      </c>
      <c r="AI26" s="255" t="str">
        <f t="shared" si="20"/>
        <v/>
      </c>
      <c r="AJ26" s="255" t="str">
        <f t="shared" si="21"/>
        <v/>
      </c>
      <c r="AK26" s="255" t="str">
        <f t="shared" si="22"/>
        <v/>
      </c>
      <c r="AL26" s="255" t="str">
        <f t="shared" si="23"/>
        <v/>
      </c>
      <c r="AM26" s="255" t="str">
        <f t="shared" si="24"/>
        <v/>
      </c>
      <c r="AN26" s="255" t="str">
        <f t="shared" si="25"/>
        <v/>
      </c>
      <c r="AO26" s="255" t="str">
        <f t="shared" si="26"/>
        <v/>
      </c>
      <c r="AP26" s="255" t="str">
        <f t="shared" si="27"/>
        <v/>
      </c>
      <c r="AQ26" s="255" t="str">
        <f t="shared" si="28"/>
        <v/>
      </c>
      <c r="AR26" s="255" t="str">
        <f t="shared" si="29"/>
        <v/>
      </c>
      <c r="AS26" s="255" t="str">
        <f t="shared" si="30"/>
        <v/>
      </c>
      <c r="AT26" s="255" t="str">
        <f t="shared" si="31"/>
        <v/>
      </c>
      <c r="AU26" s="255" t="str">
        <f t="shared" si="32"/>
        <v/>
      </c>
      <c r="AV26" s="255" t="str">
        <f t="shared" si="33"/>
        <v/>
      </c>
      <c r="AW26" s="255" t="str">
        <f t="shared" si="34"/>
        <v/>
      </c>
      <c r="AX26" s="255" t="str">
        <f t="shared" si="35"/>
        <v/>
      </c>
      <c r="AY26" s="255" t="str">
        <f t="shared" si="36"/>
        <v/>
      </c>
      <c r="AZ26" s="255" t="str">
        <f t="shared" si="37"/>
        <v/>
      </c>
      <c r="BA26" s="255" t="str">
        <f t="shared" si="38"/>
        <v/>
      </c>
      <c r="BB26" s="255" t="str">
        <f t="shared" si="39"/>
        <v/>
      </c>
      <c r="BC26" s="255" t="str">
        <f t="shared" si="40"/>
        <v/>
      </c>
      <c r="BD26" s="255" t="str">
        <f t="shared" si="41"/>
        <v/>
      </c>
      <c r="BE26" s="257" t="str">
        <f t="shared" si="42"/>
        <v/>
      </c>
    </row>
    <row r="27" spans="1:58" s="4" customFormat="1" ht="18" customHeight="1" thickBot="1">
      <c r="A27" s="456" t="s">
        <v>405</v>
      </c>
      <c r="B27" s="457"/>
      <c r="C27" s="457"/>
      <c r="D27" s="333"/>
      <c r="E27" s="329"/>
      <c r="F27" s="329"/>
      <c r="G27" s="337"/>
      <c r="H27" s="388"/>
      <c r="I27" s="333"/>
      <c r="J27" s="329"/>
      <c r="K27" s="329"/>
      <c r="L27" s="329"/>
      <c r="M27" s="331"/>
      <c r="N27" s="333"/>
      <c r="O27" s="329"/>
      <c r="P27" s="329"/>
      <c r="Q27" s="329"/>
      <c r="R27" s="337"/>
      <c r="S27" s="389" t="str">
        <f t="shared" si="4"/>
        <v/>
      </c>
      <c r="T27" s="389" t="str">
        <f t="shared" si="5"/>
        <v/>
      </c>
      <c r="U27" s="389" t="str">
        <f t="shared" si="6"/>
        <v/>
      </c>
      <c r="V27" s="389" t="str">
        <f t="shared" si="7"/>
        <v/>
      </c>
      <c r="W27" s="389" t="str">
        <f t="shared" si="8"/>
        <v/>
      </c>
      <c r="X27" s="389" t="str">
        <f t="shared" si="9"/>
        <v/>
      </c>
      <c r="Y27" s="389" t="str">
        <f t="shared" si="10"/>
        <v/>
      </c>
      <c r="Z27" s="389" t="str">
        <f t="shared" si="11"/>
        <v/>
      </c>
      <c r="AA27" s="389" t="str">
        <f t="shared" si="12"/>
        <v/>
      </c>
      <c r="AB27" s="389" t="str">
        <f t="shared" si="13"/>
        <v/>
      </c>
      <c r="AC27" s="389" t="str">
        <f t="shared" si="14"/>
        <v/>
      </c>
      <c r="AD27" s="389" t="str">
        <f t="shared" si="15"/>
        <v/>
      </c>
      <c r="AE27" s="389" t="str">
        <f t="shared" si="16"/>
        <v/>
      </c>
      <c r="AF27" s="389" t="str">
        <f t="shared" si="17"/>
        <v/>
      </c>
      <c r="AG27" s="389" t="str">
        <f t="shared" si="18"/>
        <v/>
      </c>
      <c r="AH27" s="389" t="str">
        <f t="shared" si="19"/>
        <v/>
      </c>
      <c r="AI27" s="389" t="str">
        <f t="shared" si="20"/>
        <v/>
      </c>
      <c r="AJ27" s="389" t="str">
        <f t="shared" si="21"/>
        <v/>
      </c>
      <c r="AK27" s="389" t="str">
        <f t="shared" si="22"/>
        <v/>
      </c>
      <c r="AL27" s="389" t="str">
        <f t="shared" si="23"/>
        <v/>
      </c>
      <c r="AM27" s="389" t="str">
        <f t="shared" si="24"/>
        <v/>
      </c>
      <c r="AN27" s="389" t="str">
        <f t="shared" si="25"/>
        <v/>
      </c>
      <c r="AO27" s="389" t="str">
        <f t="shared" si="26"/>
        <v/>
      </c>
      <c r="AP27" s="389" t="str">
        <f t="shared" si="27"/>
        <v/>
      </c>
      <c r="AQ27" s="389" t="str">
        <f t="shared" si="28"/>
        <v/>
      </c>
      <c r="AR27" s="389" t="str">
        <f t="shared" si="29"/>
        <v/>
      </c>
      <c r="AS27" s="389" t="str">
        <f t="shared" si="30"/>
        <v/>
      </c>
      <c r="AT27" s="389" t="str">
        <f t="shared" si="31"/>
        <v/>
      </c>
      <c r="AU27" s="389" t="str">
        <f t="shared" si="32"/>
        <v/>
      </c>
      <c r="AV27" s="389" t="str">
        <f t="shared" si="33"/>
        <v/>
      </c>
      <c r="AW27" s="389" t="str">
        <f t="shared" si="34"/>
        <v/>
      </c>
      <c r="AX27" s="389" t="str">
        <f t="shared" si="35"/>
        <v/>
      </c>
      <c r="AY27" s="389" t="str">
        <f t="shared" si="36"/>
        <v/>
      </c>
      <c r="AZ27" s="389" t="str">
        <f t="shared" si="37"/>
        <v/>
      </c>
      <c r="BA27" s="389" t="str">
        <f t="shared" si="38"/>
        <v/>
      </c>
      <c r="BB27" s="389" t="str">
        <f t="shared" si="39"/>
        <v/>
      </c>
      <c r="BC27" s="389" t="str">
        <f t="shared" si="40"/>
        <v/>
      </c>
      <c r="BD27" s="389" t="str">
        <f t="shared" si="41"/>
        <v/>
      </c>
      <c r="BE27" s="260" t="str">
        <f t="shared" si="42"/>
        <v/>
      </c>
    </row>
    <row r="28" spans="1:58" ht="18" hidden="1" customHeight="1">
      <c r="A28" s="1026" t="s">
        <v>196</v>
      </c>
      <c r="B28" s="1027"/>
      <c r="C28" s="1028"/>
      <c r="D28" s="335"/>
      <c r="E28" s="336"/>
      <c r="F28" s="336"/>
      <c r="G28" s="383"/>
      <c r="H28" s="384"/>
      <c r="I28" s="335"/>
      <c r="J28" s="336"/>
      <c r="K28" s="336"/>
      <c r="L28" s="336"/>
      <c r="M28" s="338"/>
      <c r="N28" s="335"/>
      <c r="O28" s="336"/>
      <c r="P28" s="336"/>
      <c r="Q28" s="336"/>
      <c r="R28" s="383"/>
      <c r="S28" s="385" t="str">
        <f t="shared" ref="S28:BE28" ca="1" si="43">IF($I$32="しない",IF(IFERROR(S147,"")="","",S147),IF(IFERROR(S143,"")="","",S143))</f>
        <v/>
      </c>
      <c r="T28" s="386" t="str">
        <f t="shared" ca="1" si="43"/>
        <v/>
      </c>
      <c r="U28" s="386" t="str">
        <f t="shared" ca="1" si="43"/>
        <v/>
      </c>
      <c r="V28" s="386" t="str">
        <f t="shared" ca="1" si="43"/>
        <v/>
      </c>
      <c r="W28" s="386" t="str">
        <f t="shared" ca="1" si="43"/>
        <v/>
      </c>
      <c r="X28" s="386" t="str">
        <f t="shared" ca="1" si="43"/>
        <v/>
      </c>
      <c r="Y28" s="386" t="str">
        <f t="shared" ca="1" si="43"/>
        <v/>
      </c>
      <c r="Z28" s="386" t="str">
        <f t="shared" ca="1" si="43"/>
        <v/>
      </c>
      <c r="AA28" s="386" t="str">
        <f t="shared" ca="1" si="43"/>
        <v/>
      </c>
      <c r="AB28" s="386" t="str">
        <f t="shared" ca="1" si="43"/>
        <v/>
      </c>
      <c r="AC28" s="386" t="str">
        <f t="shared" ca="1" si="43"/>
        <v/>
      </c>
      <c r="AD28" s="386" t="str">
        <f t="shared" ca="1" si="43"/>
        <v/>
      </c>
      <c r="AE28" s="386" t="str">
        <f t="shared" ca="1" si="43"/>
        <v/>
      </c>
      <c r="AF28" s="386" t="str">
        <f t="shared" ca="1" si="43"/>
        <v/>
      </c>
      <c r="AG28" s="386" t="str">
        <f t="shared" ca="1" si="43"/>
        <v/>
      </c>
      <c r="AH28" s="386" t="str">
        <f t="shared" ca="1" si="43"/>
        <v/>
      </c>
      <c r="AI28" s="386" t="str">
        <f t="shared" ca="1" si="43"/>
        <v/>
      </c>
      <c r="AJ28" s="386" t="str">
        <f t="shared" ca="1" si="43"/>
        <v/>
      </c>
      <c r="AK28" s="386" t="str">
        <f t="shared" ca="1" si="43"/>
        <v/>
      </c>
      <c r="AL28" s="386" t="str">
        <f t="shared" ca="1" si="43"/>
        <v/>
      </c>
      <c r="AM28" s="386" t="str">
        <f t="shared" ca="1" si="43"/>
        <v/>
      </c>
      <c r="AN28" s="386" t="str">
        <f t="shared" ca="1" si="43"/>
        <v/>
      </c>
      <c r="AO28" s="386" t="str">
        <f t="shared" ca="1" si="43"/>
        <v/>
      </c>
      <c r="AP28" s="386" t="str">
        <f t="shared" ca="1" si="43"/>
        <v/>
      </c>
      <c r="AQ28" s="386" t="str">
        <f t="shared" ca="1" si="43"/>
        <v/>
      </c>
      <c r="AR28" s="386" t="str">
        <f t="shared" ca="1" si="43"/>
        <v/>
      </c>
      <c r="AS28" s="386" t="str">
        <f t="shared" ca="1" si="43"/>
        <v/>
      </c>
      <c r="AT28" s="386" t="str">
        <f t="shared" ca="1" si="43"/>
        <v/>
      </c>
      <c r="AU28" s="386" t="str">
        <f t="shared" ca="1" si="43"/>
        <v/>
      </c>
      <c r="AV28" s="386" t="str">
        <f t="shared" ca="1" si="43"/>
        <v/>
      </c>
      <c r="AW28" s="386" t="str">
        <f t="shared" ca="1" si="43"/>
        <v/>
      </c>
      <c r="AX28" s="386" t="str">
        <f t="shared" ca="1" si="43"/>
        <v/>
      </c>
      <c r="AY28" s="386" t="str">
        <f t="shared" ca="1" si="43"/>
        <v/>
      </c>
      <c r="AZ28" s="386" t="str">
        <f t="shared" ca="1" si="43"/>
        <v/>
      </c>
      <c r="BA28" s="386" t="str">
        <f t="shared" ca="1" si="43"/>
        <v/>
      </c>
      <c r="BB28" s="386" t="str">
        <f t="shared" ca="1" si="43"/>
        <v/>
      </c>
      <c r="BC28" s="386" t="str">
        <f t="shared" ca="1" si="43"/>
        <v/>
      </c>
      <c r="BD28" s="386" t="str">
        <f t="shared" ca="1" si="43"/>
        <v/>
      </c>
      <c r="BE28" s="387" t="str">
        <f t="shared" ca="1" si="43"/>
        <v/>
      </c>
    </row>
    <row r="29" spans="1:58" ht="18" hidden="1" customHeight="1">
      <c r="A29" s="755" t="s">
        <v>200</v>
      </c>
      <c r="B29" s="511"/>
      <c r="C29" s="613"/>
      <c r="D29" s="305"/>
      <c r="E29" s="301"/>
      <c r="F29" s="301"/>
      <c r="G29" s="231"/>
      <c r="H29" s="313"/>
      <c r="I29" s="305"/>
      <c r="J29" s="301"/>
      <c r="K29" s="301"/>
      <c r="L29" s="301"/>
      <c r="M29" s="298"/>
      <c r="N29" s="305"/>
      <c r="O29" s="301"/>
      <c r="P29" s="301"/>
      <c r="Q29" s="301"/>
      <c r="R29" s="231"/>
      <c r="S29" s="255" t="str">
        <f t="shared" ref="S29:BE29" ca="1" si="44">IF($I$32="しない",IF(IFERROR(S148,"")="","",S148),IF(IFERROR(S144,"")="","",S144))</f>
        <v/>
      </c>
      <c r="T29" s="256" t="str">
        <f t="shared" ca="1" si="44"/>
        <v/>
      </c>
      <c r="U29" s="256" t="str">
        <f t="shared" ca="1" si="44"/>
        <v/>
      </c>
      <c r="V29" s="256" t="str">
        <f t="shared" ca="1" si="44"/>
        <v/>
      </c>
      <c r="W29" s="256" t="str">
        <f t="shared" ca="1" si="44"/>
        <v/>
      </c>
      <c r="X29" s="256" t="str">
        <f t="shared" ca="1" si="44"/>
        <v/>
      </c>
      <c r="Y29" s="256" t="str">
        <f t="shared" ca="1" si="44"/>
        <v/>
      </c>
      <c r="Z29" s="256" t="str">
        <f t="shared" ca="1" si="44"/>
        <v/>
      </c>
      <c r="AA29" s="256" t="str">
        <f t="shared" ca="1" si="44"/>
        <v/>
      </c>
      <c r="AB29" s="256" t="str">
        <f t="shared" ca="1" si="44"/>
        <v/>
      </c>
      <c r="AC29" s="256" t="str">
        <f t="shared" ca="1" si="44"/>
        <v/>
      </c>
      <c r="AD29" s="256" t="str">
        <f t="shared" ca="1" si="44"/>
        <v/>
      </c>
      <c r="AE29" s="256" t="str">
        <f t="shared" ca="1" si="44"/>
        <v/>
      </c>
      <c r="AF29" s="256" t="str">
        <f t="shared" ca="1" si="44"/>
        <v/>
      </c>
      <c r="AG29" s="256" t="str">
        <f t="shared" ca="1" si="44"/>
        <v/>
      </c>
      <c r="AH29" s="256" t="str">
        <f t="shared" ca="1" si="44"/>
        <v/>
      </c>
      <c r="AI29" s="256" t="str">
        <f t="shared" ca="1" si="44"/>
        <v/>
      </c>
      <c r="AJ29" s="256" t="str">
        <f t="shared" ca="1" si="44"/>
        <v/>
      </c>
      <c r="AK29" s="256" t="str">
        <f t="shared" ca="1" si="44"/>
        <v/>
      </c>
      <c r="AL29" s="256" t="str">
        <f t="shared" ca="1" si="44"/>
        <v/>
      </c>
      <c r="AM29" s="256" t="str">
        <f t="shared" ca="1" si="44"/>
        <v/>
      </c>
      <c r="AN29" s="256" t="str">
        <f t="shared" ca="1" si="44"/>
        <v/>
      </c>
      <c r="AO29" s="256" t="str">
        <f t="shared" ca="1" si="44"/>
        <v/>
      </c>
      <c r="AP29" s="256" t="str">
        <f t="shared" ca="1" si="44"/>
        <v/>
      </c>
      <c r="AQ29" s="256" t="str">
        <f t="shared" ca="1" si="44"/>
        <v/>
      </c>
      <c r="AR29" s="256" t="str">
        <f t="shared" ca="1" si="44"/>
        <v/>
      </c>
      <c r="AS29" s="256" t="str">
        <f t="shared" ca="1" si="44"/>
        <v/>
      </c>
      <c r="AT29" s="256" t="str">
        <f t="shared" ca="1" si="44"/>
        <v/>
      </c>
      <c r="AU29" s="256" t="str">
        <f t="shared" ca="1" si="44"/>
        <v/>
      </c>
      <c r="AV29" s="256" t="str">
        <f t="shared" ca="1" si="44"/>
        <v/>
      </c>
      <c r="AW29" s="256" t="str">
        <f t="shared" ca="1" si="44"/>
        <v/>
      </c>
      <c r="AX29" s="256" t="str">
        <f t="shared" ca="1" si="44"/>
        <v/>
      </c>
      <c r="AY29" s="256" t="str">
        <f t="shared" ca="1" si="44"/>
        <v/>
      </c>
      <c r="AZ29" s="256" t="str">
        <f t="shared" ca="1" si="44"/>
        <v/>
      </c>
      <c r="BA29" s="256" t="str">
        <f t="shared" ca="1" si="44"/>
        <v/>
      </c>
      <c r="BB29" s="256" t="str">
        <f t="shared" ca="1" si="44"/>
        <v/>
      </c>
      <c r="BC29" s="256" t="str">
        <f t="shared" ca="1" si="44"/>
        <v/>
      </c>
      <c r="BD29" s="256" t="str">
        <f t="shared" ca="1" si="44"/>
        <v/>
      </c>
      <c r="BE29" s="257" t="str">
        <f t="shared" ca="1" si="44"/>
        <v/>
      </c>
      <c r="BF29" s="86"/>
    </row>
    <row r="30" spans="1:58" ht="18" hidden="1" customHeight="1" thickBot="1">
      <c r="A30" s="856" t="s">
        <v>201</v>
      </c>
      <c r="B30" s="857"/>
      <c r="C30" s="858"/>
      <c r="D30" s="312"/>
      <c r="E30" s="232"/>
      <c r="F30" s="232"/>
      <c r="G30" s="131"/>
      <c r="H30" s="311"/>
      <c r="I30" s="305"/>
      <c r="J30" s="301"/>
      <c r="K30" s="301"/>
      <c r="L30" s="301"/>
      <c r="M30" s="298"/>
      <c r="N30" s="312"/>
      <c r="O30" s="232"/>
      <c r="P30" s="232"/>
      <c r="Q30" s="232"/>
      <c r="R30" s="131"/>
      <c r="S30" s="258" t="str">
        <f t="shared" ref="S30:BE30" ca="1" si="45">IF($I$32="しない",IF(IFERROR(S149,"")="","",S149),IF(IFERROR(S145,"")="","",S145))</f>
        <v/>
      </c>
      <c r="T30" s="259" t="str">
        <f t="shared" ca="1" si="45"/>
        <v/>
      </c>
      <c r="U30" s="259" t="str">
        <f t="shared" ca="1" si="45"/>
        <v/>
      </c>
      <c r="V30" s="259" t="str">
        <f t="shared" ca="1" si="45"/>
        <v/>
      </c>
      <c r="W30" s="259" t="str">
        <f t="shared" ca="1" si="45"/>
        <v/>
      </c>
      <c r="X30" s="259" t="str">
        <f t="shared" ca="1" si="45"/>
        <v/>
      </c>
      <c r="Y30" s="259" t="str">
        <f t="shared" ca="1" si="45"/>
        <v/>
      </c>
      <c r="Z30" s="259" t="str">
        <f t="shared" ca="1" si="45"/>
        <v/>
      </c>
      <c r="AA30" s="259" t="str">
        <f t="shared" ca="1" si="45"/>
        <v/>
      </c>
      <c r="AB30" s="259" t="str">
        <f t="shared" ca="1" si="45"/>
        <v/>
      </c>
      <c r="AC30" s="259" t="str">
        <f t="shared" ca="1" si="45"/>
        <v/>
      </c>
      <c r="AD30" s="259" t="str">
        <f t="shared" ca="1" si="45"/>
        <v/>
      </c>
      <c r="AE30" s="259" t="str">
        <f t="shared" ca="1" si="45"/>
        <v/>
      </c>
      <c r="AF30" s="259" t="str">
        <f t="shared" ca="1" si="45"/>
        <v/>
      </c>
      <c r="AG30" s="259" t="str">
        <f t="shared" ca="1" si="45"/>
        <v/>
      </c>
      <c r="AH30" s="259" t="str">
        <f t="shared" ca="1" si="45"/>
        <v/>
      </c>
      <c r="AI30" s="259" t="str">
        <f t="shared" ca="1" si="45"/>
        <v/>
      </c>
      <c r="AJ30" s="259" t="str">
        <f t="shared" ca="1" si="45"/>
        <v/>
      </c>
      <c r="AK30" s="259" t="str">
        <f t="shared" ca="1" si="45"/>
        <v/>
      </c>
      <c r="AL30" s="259" t="str">
        <f t="shared" ca="1" si="45"/>
        <v/>
      </c>
      <c r="AM30" s="259" t="str">
        <f t="shared" ca="1" si="45"/>
        <v/>
      </c>
      <c r="AN30" s="259" t="str">
        <f t="shared" ca="1" si="45"/>
        <v/>
      </c>
      <c r="AO30" s="259" t="str">
        <f t="shared" ca="1" si="45"/>
        <v/>
      </c>
      <c r="AP30" s="259" t="str">
        <f t="shared" ca="1" si="45"/>
        <v/>
      </c>
      <c r="AQ30" s="259" t="str">
        <f t="shared" ca="1" si="45"/>
        <v/>
      </c>
      <c r="AR30" s="259" t="str">
        <f t="shared" ca="1" si="45"/>
        <v/>
      </c>
      <c r="AS30" s="259" t="str">
        <f t="shared" ca="1" si="45"/>
        <v/>
      </c>
      <c r="AT30" s="259" t="str">
        <f t="shared" ca="1" si="45"/>
        <v/>
      </c>
      <c r="AU30" s="259" t="str">
        <f t="shared" ca="1" si="45"/>
        <v/>
      </c>
      <c r="AV30" s="259" t="str">
        <f t="shared" ca="1" si="45"/>
        <v/>
      </c>
      <c r="AW30" s="259" t="str">
        <f t="shared" ca="1" si="45"/>
        <v/>
      </c>
      <c r="AX30" s="259" t="str">
        <f t="shared" ca="1" si="45"/>
        <v/>
      </c>
      <c r="AY30" s="259" t="str">
        <f t="shared" ca="1" si="45"/>
        <v/>
      </c>
      <c r="AZ30" s="259" t="str">
        <f t="shared" ca="1" si="45"/>
        <v/>
      </c>
      <c r="BA30" s="259" t="str">
        <f t="shared" ca="1" si="45"/>
        <v/>
      </c>
      <c r="BB30" s="259" t="str">
        <f t="shared" ca="1" si="45"/>
        <v/>
      </c>
      <c r="BC30" s="259" t="str">
        <f t="shared" ca="1" si="45"/>
        <v/>
      </c>
      <c r="BD30" s="259" t="str">
        <f t="shared" ca="1" si="45"/>
        <v/>
      </c>
      <c r="BE30" s="260" t="str">
        <f t="shared" ca="1" si="45"/>
        <v/>
      </c>
    </row>
    <row r="31" spans="1:58" ht="18" hidden="1" customHeight="1" thickBot="1">
      <c r="A31" s="608" t="s">
        <v>190</v>
      </c>
      <c r="B31" s="609"/>
      <c r="C31" s="609"/>
      <c r="D31" s="609"/>
      <c r="E31" s="609"/>
      <c r="F31" s="609"/>
      <c r="G31" s="609"/>
      <c r="H31" s="859"/>
      <c r="I31" s="872">
        <v>1</v>
      </c>
      <c r="J31" s="872"/>
      <c r="K31" s="872"/>
      <c r="L31" s="872"/>
      <c r="M31" s="247" t="s">
        <v>191</v>
      </c>
      <c r="N31" s="834" t="s">
        <v>208</v>
      </c>
      <c r="O31" s="835"/>
      <c r="P31" s="835"/>
      <c r="Q31" s="835"/>
      <c r="R31" s="835"/>
      <c r="S31" s="873" t="str">
        <f>IF(L2="","",#REF!)</f>
        <v/>
      </c>
      <c r="T31" s="873"/>
      <c r="U31" s="873"/>
      <c r="V31" s="874" t="str">
        <f>IF(S32="","",IF(S31-S32&gt;2,"目標よりも最高ボーメが相当低い。",IF(S31-S32&gt;1,"目標より最高ボーメが低い。",IF(S31-S32&lt;-2,"目標より最高ボーメが相当高い。",IF(S31-S32&lt;-1,"目標より最高ボーメが高い。",""))))&amp;IF(S32&gt;7,"絶対的に最高ボーメが高いので、濃糖圧迫に注意すること（酸が高くなり、後半の切れが悪くなる）。",IF(S32&lt;4,"絶対的に最高ボーメが低いので、溶け具合や発酵具合を確認すること（身ウスになったり、香りが低くなる）。",""))&amp;IF(F157&gt;6,"最高ボーメが来るのが遅れ気味である。",""))</f>
        <v/>
      </c>
      <c r="W31" s="874"/>
      <c r="X31" s="874"/>
      <c r="Y31" s="874"/>
      <c r="Z31" s="874"/>
      <c r="AA31" s="875"/>
      <c r="AB31" s="834" t="s">
        <v>209</v>
      </c>
      <c r="AC31" s="835"/>
      <c r="AD31" s="835"/>
      <c r="AE31" s="835"/>
      <c r="AF31" s="835"/>
      <c r="AG31" s="880" t="str">
        <f>IF(L2="","",#REF!)</f>
        <v/>
      </c>
      <c r="AH31" s="880"/>
      <c r="AI31" s="880"/>
      <c r="AJ31" s="874" t="str">
        <f>IF(AG32="","",IF(AG31-AG32&gt;10,"目標よりも最高BMDが相当低い。",IF(AG31-AG32&gt;5,"目標より最高BMDが低い。",IF(AG31-AG32&lt;-10,"目標より最高BMDが相当高い。",IF(AG31-AG32&lt;-5,"目標より最高BMDが高い。",""))))&amp;IF(AG32&gt;60,"絶対的に最高BMDが高いので、濃糖圧迫に注意すること（酸が高くなり、後半の切れが悪くなる）。",IF(AG32&lt;50,"絶対的に最高BMDが低いので、溶け具合や発酵具合を確認すること（身ウスになったり、香りが低くなる）。",""))&amp;IF(F160&gt;14,"最高BMDが来るのが遅れ気味である。",IF(F160&lt;7,"最高BMDが来るのが早めである。","")))</f>
        <v/>
      </c>
      <c r="AK31" s="874"/>
      <c r="AL31" s="874"/>
      <c r="AM31" s="874"/>
      <c r="AN31" s="874"/>
      <c r="AO31" s="875"/>
      <c r="AP31" s="883" t="e">
        <f>"目標アルコール分（"&amp;#REF!&amp;"度）の時の予測日本酒度"</f>
        <v>#REF!</v>
      </c>
      <c r="AQ31" s="884"/>
      <c r="AR31" s="884"/>
      <c r="AS31" s="884"/>
      <c r="AT31" s="884"/>
      <c r="AU31" s="884"/>
      <c r="AV31" s="884"/>
      <c r="AW31" s="884"/>
      <c r="AX31" s="885" t="str">
        <f>IF(COUNTA(S15:BE15)=0,"",IF(H153=0,"",H152+(#REF!-H153)/1.8*10))</f>
        <v/>
      </c>
      <c r="AY31" s="885"/>
      <c r="AZ31" s="885"/>
      <c r="BA31" s="860" t="str">
        <f>IF(AX31="","",IF(AX33="","",IF(AX31+10&lt;#REF!,"原エキスが目標よりも相当多く、相当甘くなる、ないしは高いアルコール分になる。早めかつ多めの追水が望ましい。",IF(AX31+5&lt;#REF!,"原エキスが目標よりも多めのため、甘めないしは高めのアルコール分になる。追水で調整。",IF(AX31&gt;#REF!+10,"原エキスが目標よりも相当低く、相当辛い、ないしは低いアルコール分になる。早めの酵素添加等の対応が必要。追水は厳禁。",IF(AX31&gt;#REF!+5,"原エキスが目標よりも低めのため、辛めないしは低めのアルコール分になる。必要に応じ酵素剤を打つとともに、追水量は控えめにする。",""))))))</f>
        <v/>
      </c>
      <c r="BB31" s="861"/>
      <c r="BC31" s="861"/>
      <c r="BD31" s="861"/>
      <c r="BE31" s="862"/>
    </row>
    <row r="32" spans="1:58" ht="18" hidden="1" customHeight="1" thickBot="1">
      <c r="A32" s="866" t="s">
        <v>202</v>
      </c>
      <c r="B32" s="867"/>
      <c r="C32" s="867"/>
      <c r="D32" s="867"/>
      <c r="E32" s="867"/>
      <c r="F32" s="867"/>
      <c r="G32" s="867"/>
      <c r="H32" s="868"/>
      <c r="I32" s="869" t="s">
        <v>264</v>
      </c>
      <c r="J32" s="869"/>
      <c r="K32" s="869"/>
      <c r="L32" s="869"/>
      <c r="M32" s="869"/>
      <c r="N32" s="870" t="s">
        <v>207</v>
      </c>
      <c r="O32" s="622"/>
      <c r="P32" s="622"/>
      <c r="Q32" s="622"/>
      <c r="R32" s="622"/>
      <c r="S32" s="871" t="str">
        <f>IF(F156="","",IF(COUNTA(S14:BE14)=0,"",F156))</f>
        <v/>
      </c>
      <c r="T32" s="871"/>
      <c r="U32" s="871"/>
      <c r="V32" s="876"/>
      <c r="W32" s="876"/>
      <c r="X32" s="876"/>
      <c r="Y32" s="876"/>
      <c r="Z32" s="876"/>
      <c r="AA32" s="877"/>
      <c r="AB32" s="870" t="s">
        <v>210</v>
      </c>
      <c r="AC32" s="622"/>
      <c r="AD32" s="622"/>
      <c r="AE32" s="622"/>
      <c r="AF32" s="622"/>
      <c r="AG32" s="871" t="str">
        <f>IF(F159="","",IF(COUNTA(S14:BE14)=0,"",F159))</f>
        <v/>
      </c>
      <c r="AH32" s="871"/>
      <c r="AI32" s="871"/>
      <c r="AJ32" s="876"/>
      <c r="AK32" s="876"/>
      <c r="AL32" s="876"/>
      <c r="AM32" s="876"/>
      <c r="AN32" s="876"/>
      <c r="AO32" s="877"/>
      <c r="AP32" s="299"/>
      <c r="AQ32" s="179"/>
      <c r="AR32" s="179"/>
      <c r="AS32" s="179"/>
      <c r="AT32" s="179"/>
      <c r="AU32" s="179"/>
      <c r="AV32" s="179"/>
      <c r="AW32" s="179"/>
      <c r="AX32" s="179"/>
      <c r="AY32" s="179"/>
      <c r="AZ32" s="179"/>
      <c r="BA32" s="863"/>
      <c r="BB32" s="864"/>
      <c r="BC32" s="864"/>
      <c r="BD32" s="864"/>
      <c r="BE32" s="865"/>
    </row>
    <row r="33" spans="1:58" ht="18" hidden="1" customHeight="1" thickBot="1">
      <c r="A33" s="866" t="s">
        <v>263</v>
      </c>
      <c r="B33" s="867"/>
      <c r="C33" s="867"/>
      <c r="D33" s="867"/>
      <c r="E33" s="867"/>
      <c r="F33" s="867"/>
      <c r="G33" s="867"/>
      <c r="H33" s="868"/>
      <c r="I33" s="1022" t="s">
        <v>270</v>
      </c>
      <c r="J33" s="869"/>
      <c r="K33" s="869"/>
      <c r="L33" s="869"/>
      <c r="M33" s="1023"/>
      <c r="N33" s="1014" t="s">
        <v>192</v>
      </c>
      <c r="O33" s="1015"/>
      <c r="P33" s="1015"/>
      <c r="Q33" s="1015"/>
      <c r="R33" s="1015"/>
      <c r="S33" s="580" t="str">
        <f>IF(S32="","",IF(F157="","",F157&amp;"日"))</f>
        <v/>
      </c>
      <c r="T33" s="580"/>
      <c r="U33" s="580"/>
      <c r="V33" s="1024"/>
      <c r="W33" s="1024"/>
      <c r="X33" s="1024"/>
      <c r="Y33" s="1024"/>
      <c r="Z33" s="1024"/>
      <c r="AA33" s="1025"/>
      <c r="AB33" s="1014" t="s">
        <v>151</v>
      </c>
      <c r="AC33" s="1015"/>
      <c r="AD33" s="1015"/>
      <c r="AE33" s="1015"/>
      <c r="AF33" s="1015"/>
      <c r="AG33" s="580" t="str">
        <f>IF(AG32="","",IF(F160="","",F160&amp;"日"))</f>
        <v/>
      </c>
      <c r="AH33" s="580"/>
      <c r="AI33" s="580"/>
      <c r="AJ33" s="1024"/>
      <c r="AK33" s="1024"/>
      <c r="AL33" s="1024"/>
      <c r="AM33" s="1024"/>
      <c r="AN33" s="1024"/>
      <c r="AO33" s="1025"/>
      <c r="AP33" s="1016" t="e">
        <f>"目標日本酒度（"&amp;IF(#REF!&lt;0,#REF!,IF(#REF!&gt;0,"+"&amp;#REF!,"±"&amp;#REF!))&amp;"）の時の予測アルコール分（度）"</f>
        <v>#REF!</v>
      </c>
      <c r="AQ33" s="1017"/>
      <c r="AR33" s="1017"/>
      <c r="AS33" s="1017"/>
      <c r="AT33" s="1017"/>
      <c r="AU33" s="1017"/>
      <c r="AV33" s="1017"/>
      <c r="AW33" s="1017"/>
      <c r="AX33" s="1018" t="str">
        <f>IF(COUNTA(S15:BE15)=0,"",IF(AX31="","",ROUND((#REF!-H152)/10*1.8+H153,1)&amp;"度"))</f>
        <v/>
      </c>
      <c r="AY33" s="1018"/>
      <c r="AZ33" s="1018"/>
      <c r="BA33" s="1019"/>
      <c r="BB33" s="1020"/>
      <c r="BC33" s="1020"/>
      <c r="BD33" s="1020"/>
      <c r="BE33" s="1021"/>
    </row>
    <row r="34" spans="1:58" s="4" customFormat="1" ht="19.5" customHeight="1" thickBot="1">
      <c r="B34" s="42"/>
      <c r="C34" s="213"/>
      <c r="D34" s="213"/>
      <c r="E34" s="42"/>
      <c r="F34" s="42"/>
      <c r="G34" s="42"/>
      <c r="H34" s="42"/>
      <c r="I34" s="42"/>
      <c r="J34" s="42"/>
      <c r="K34" s="42"/>
      <c r="L34" s="42"/>
      <c r="M34" s="42"/>
      <c r="N34" s="42"/>
      <c r="O34" s="42"/>
      <c r="P34" s="42"/>
      <c r="Q34" s="42"/>
      <c r="R34" s="42"/>
      <c r="T34" s="42"/>
      <c r="U34" s="42"/>
      <c r="V34" s="42"/>
      <c r="W34" s="42"/>
      <c r="X34" s="42"/>
      <c r="Y34" s="42"/>
      <c r="Z34" s="42"/>
      <c r="AB34" s="42"/>
      <c r="AC34" s="42"/>
      <c r="AD34" s="42"/>
      <c r="AE34" s="42"/>
      <c r="AF34" s="42"/>
      <c r="AG34" s="42"/>
      <c r="AH34" s="42"/>
      <c r="AI34" s="42"/>
      <c r="AT34" s="42"/>
      <c r="AU34" s="42"/>
      <c r="AV34" s="42"/>
      <c r="AW34" s="42"/>
      <c r="AX34" s="42"/>
      <c r="AY34" s="42"/>
      <c r="AZ34" s="42"/>
      <c r="BA34" s="42"/>
      <c r="BB34" s="42"/>
      <c r="BC34" s="42"/>
      <c r="BD34" s="42"/>
      <c r="BF34" s="211"/>
    </row>
    <row r="35" spans="1:58" s="52" customFormat="1" ht="19.5" customHeight="1">
      <c r="A35" s="834" t="s">
        <v>42</v>
      </c>
      <c r="B35" s="835"/>
      <c r="C35" s="306" t="s">
        <v>44</v>
      </c>
      <c r="D35" s="99"/>
      <c r="E35" s="100"/>
      <c r="F35" s="100"/>
      <c r="G35" s="101"/>
      <c r="H35" s="145"/>
      <c r="I35" s="99"/>
      <c r="J35" s="100"/>
      <c r="K35" s="100"/>
      <c r="L35" s="100"/>
      <c r="M35" s="101"/>
      <c r="N35" s="99"/>
      <c r="O35" s="100"/>
      <c r="P35" s="100"/>
      <c r="Q35" s="100"/>
      <c r="R35" s="101"/>
      <c r="S35" s="102"/>
      <c r="T35" s="100"/>
      <c r="U35" s="100"/>
      <c r="V35" s="100"/>
      <c r="W35" s="100"/>
      <c r="X35" s="100"/>
      <c r="Y35" s="100"/>
      <c r="Z35" s="100"/>
      <c r="AA35" s="103"/>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4"/>
    </row>
    <row r="36" spans="1:58" s="52" customFormat="1" ht="20.149999999999999" customHeight="1" thickBot="1">
      <c r="A36" s="180"/>
      <c r="B36" s="318" t="s">
        <v>43</v>
      </c>
      <c r="C36" s="317" t="s">
        <v>147</v>
      </c>
      <c r="D36" s="836"/>
      <c r="E36" s="727"/>
      <c r="F36" s="727"/>
      <c r="G36" s="728"/>
      <c r="H36" s="319"/>
      <c r="I36" s="836"/>
      <c r="J36" s="727"/>
      <c r="K36" s="727"/>
      <c r="L36" s="727"/>
      <c r="M36" s="728"/>
      <c r="N36" s="836"/>
      <c r="O36" s="727"/>
      <c r="P36" s="727"/>
      <c r="Q36" s="727"/>
      <c r="R36" s="728"/>
      <c r="S36" s="108"/>
      <c r="T36" s="309"/>
      <c r="U36" s="309"/>
      <c r="V36" s="309"/>
      <c r="W36" s="309"/>
      <c r="X36" s="309"/>
      <c r="Y36" s="309"/>
      <c r="Z36" s="309"/>
      <c r="AA36" s="1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110"/>
    </row>
    <row r="37" spans="1:58" s="52" customFormat="1" ht="20.149999999999999" customHeight="1">
      <c r="A37" s="834" t="s">
        <v>45</v>
      </c>
      <c r="B37" s="835"/>
      <c r="C37" s="306" t="s">
        <v>96</v>
      </c>
      <c r="D37" s="99"/>
      <c r="E37" s="100"/>
      <c r="F37" s="100"/>
      <c r="G37" s="101"/>
      <c r="H37" s="145"/>
      <c r="I37" s="99"/>
      <c r="J37" s="100"/>
      <c r="K37" s="100"/>
      <c r="L37" s="100"/>
      <c r="M37" s="101"/>
      <c r="N37" s="99"/>
      <c r="O37" s="100"/>
      <c r="P37" s="100"/>
      <c r="Q37" s="100"/>
      <c r="R37" s="101"/>
      <c r="S37" s="102"/>
      <c r="T37" s="100"/>
      <c r="U37" s="100"/>
      <c r="V37" s="100"/>
      <c r="W37" s="100"/>
      <c r="X37" s="100"/>
      <c r="Y37" s="100"/>
      <c r="Z37" s="100"/>
      <c r="AA37" s="103"/>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4"/>
    </row>
    <row r="38" spans="1:58" s="52" customFormat="1" ht="20.149999999999999" customHeight="1">
      <c r="A38" s="846"/>
      <c r="B38" s="848" t="s">
        <v>43</v>
      </c>
      <c r="C38" s="231" t="s">
        <v>44</v>
      </c>
      <c r="D38" s="314"/>
      <c r="E38" s="307"/>
      <c r="F38" s="307"/>
      <c r="G38" s="308"/>
      <c r="H38" s="146"/>
      <c r="I38" s="314"/>
      <c r="J38" s="307"/>
      <c r="K38" s="307"/>
      <c r="L38" s="307"/>
      <c r="M38" s="308"/>
      <c r="N38" s="314"/>
      <c r="O38" s="307"/>
      <c r="P38" s="307"/>
      <c r="Q38" s="307"/>
      <c r="R38" s="308"/>
      <c r="S38" s="105"/>
      <c r="T38" s="307"/>
      <c r="U38" s="307"/>
      <c r="V38" s="307"/>
      <c r="W38" s="307"/>
      <c r="X38" s="307"/>
      <c r="Y38" s="307"/>
      <c r="Z38" s="307"/>
      <c r="AA38" s="106"/>
      <c r="AB38" s="307"/>
      <c r="AC38" s="307"/>
      <c r="AD38" s="307"/>
      <c r="AE38" s="307"/>
      <c r="AF38" s="307"/>
      <c r="AG38" s="307"/>
      <c r="AH38" s="307"/>
      <c r="AI38" s="307"/>
      <c r="AJ38" s="307"/>
      <c r="AK38" s="307"/>
      <c r="AL38" s="307"/>
      <c r="AM38" s="307"/>
      <c r="AN38" s="307"/>
      <c r="AO38" s="307"/>
      <c r="AP38" s="307"/>
      <c r="AQ38" s="307"/>
      <c r="AR38" s="307"/>
      <c r="AS38" s="307"/>
      <c r="AT38" s="307"/>
      <c r="AU38" s="307"/>
      <c r="AV38" s="307"/>
      <c r="AW38" s="307"/>
      <c r="AX38" s="307"/>
      <c r="AY38" s="307"/>
      <c r="AZ38" s="307"/>
      <c r="BA38" s="307"/>
      <c r="BB38" s="307"/>
      <c r="BC38" s="307"/>
      <c r="BD38" s="307"/>
      <c r="BE38" s="107"/>
    </row>
    <row r="39" spans="1:58" s="52" customFormat="1" ht="20.149999999999999" customHeight="1" thickBot="1">
      <c r="A39" s="847"/>
      <c r="B39" s="849"/>
      <c r="C39" s="317" t="s">
        <v>147</v>
      </c>
      <c r="D39" s="850"/>
      <c r="E39" s="851"/>
      <c r="F39" s="851"/>
      <c r="G39" s="852"/>
      <c r="H39" s="319"/>
      <c r="I39" s="850"/>
      <c r="J39" s="851"/>
      <c r="K39" s="851"/>
      <c r="L39" s="851"/>
      <c r="M39" s="852"/>
      <c r="N39" s="850"/>
      <c r="O39" s="851"/>
      <c r="P39" s="851"/>
      <c r="Q39" s="851"/>
      <c r="R39" s="852"/>
      <c r="S39" s="108"/>
      <c r="T39" s="309"/>
      <c r="U39" s="309"/>
      <c r="V39" s="309"/>
      <c r="W39" s="309"/>
      <c r="X39" s="309"/>
      <c r="Y39" s="309"/>
      <c r="Z39" s="309"/>
      <c r="AA39" s="109"/>
      <c r="AB39" s="309"/>
      <c r="AC39" s="309"/>
      <c r="AD39" s="309"/>
      <c r="AE39" s="309"/>
      <c r="AF39" s="309"/>
      <c r="AG39" s="309"/>
      <c r="AH39" s="309"/>
      <c r="AI39" s="309"/>
      <c r="AJ39" s="309"/>
      <c r="AK39" s="309"/>
      <c r="AL39" s="309"/>
      <c r="AM39" s="309"/>
      <c r="AN39" s="309"/>
      <c r="AO39" s="309"/>
      <c r="AP39" s="309"/>
      <c r="AQ39" s="309"/>
      <c r="AR39" s="309"/>
      <c r="AS39" s="309"/>
      <c r="AT39" s="309"/>
      <c r="AU39" s="309"/>
      <c r="AV39" s="309"/>
      <c r="AW39" s="309"/>
      <c r="AX39" s="309"/>
      <c r="AY39" s="309"/>
      <c r="AZ39" s="309"/>
      <c r="BA39" s="309"/>
      <c r="BB39" s="309"/>
      <c r="BC39" s="309"/>
      <c r="BD39" s="309"/>
      <c r="BE39" s="110"/>
    </row>
    <row r="40" spans="1:58" s="52" customFormat="1" ht="20.149999999999999" customHeight="1">
      <c r="A40" s="834" t="s">
        <v>45</v>
      </c>
      <c r="B40" s="835"/>
      <c r="C40" s="306" t="s">
        <v>96</v>
      </c>
      <c r="D40" s="181"/>
      <c r="E40" s="182"/>
      <c r="F40" s="182"/>
      <c r="G40" s="183"/>
      <c r="H40" s="184"/>
      <c r="I40" s="181"/>
      <c r="J40" s="182"/>
      <c r="K40" s="182"/>
      <c r="L40" s="182"/>
      <c r="M40" s="183"/>
      <c r="N40" s="181"/>
      <c r="O40" s="182"/>
      <c r="P40" s="182"/>
      <c r="Q40" s="182"/>
      <c r="R40" s="183"/>
      <c r="S40" s="185"/>
      <c r="T40" s="182"/>
      <c r="U40" s="182"/>
      <c r="V40" s="182"/>
      <c r="W40" s="182"/>
      <c r="X40" s="182"/>
      <c r="Y40" s="182"/>
      <c r="Z40" s="182"/>
      <c r="AA40" s="186"/>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7"/>
    </row>
    <row r="41" spans="1:58" s="52" customFormat="1" ht="20.149999999999999" customHeight="1">
      <c r="A41" s="846"/>
      <c r="B41" s="848" t="s">
        <v>43</v>
      </c>
      <c r="C41" s="231" t="s">
        <v>44</v>
      </c>
      <c r="D41" s="314"/>
      <c r="E41" s="307"/>
      <c r="F41" s="307"/>
      <c r="G41" s="308"/>
      <c r="H41" s="146"/>
      <c r="I41" s="314"/>
      <c r="J41" s="307"/>
      <c r="K41" s="307"/>
      <c r="L41" s="307"/>
      <c r="M41" s="308"/>
      <c r="N41" s="314"/>
      <c r="O41" s="307"/>
      <c r="P41" s="307"/>
      <c r="Q41" s="307"/>
      <c r="R41" s="308"/>
      <c r="S41" s="105"/>
      <c r="T41" s="307"/>
      <c r="U41" s="307"/>
      <c r="V41" s="307"/>
      <c r="W41" s="307"/>
      <c r="X41" s="307"/>
      <c r="Y41" s="307"/>
      <c r="Z41" s="307"/>
      <c r="AA41" s="106"/>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107"/>
    </row>
    <row r="42" spans="1:58" s="52" customFormat="1" ht="20.149999999999999" customHeight="1" thickBot="1">
      <c r="A42" s="847"/>
      <c r="B42" s="849"/>
      <c r="C42" s="317" t="s">
        <v>147</v>
      </c>
      <c r="D42" s="850"/>
      <c r="E42" s="851"/>
      <c r="F42" s="851"/>
      <c r="G42" s="852"/>
      <c r="H42" s="319"/>
      <c r="I42" s="850"/>
      <c r="J42" s="851"/>
      <c r="K42" s="851"/>
      <c r="L42" s="851"/>
      <c r="M42" s="852"/>
      <c r="N42" s="850"/>
      <c r="O42" s="851"/>
      <c r="P42" s="851"/>
      <c r="Q42" s="851"/>
      <c r="R42" s="852"/>
      <c r="S42" s="108"/>
      <c r="T42" s="309"/>
      <c r="U42" s="309"/>
      <c r="V42" s="309"/>
      <c r="W42" s="309"/>
      <c r="X42" s="309"/>
      <c r="Y42" s="309"/>
      <c r="Z42" s="309"/>
      <c r="AA42" s="109"/>
      <c r="AB42" s="309"/>
      <c r="AC42" s="309"/>
      <c r="AD42" s="309"/>
      <c r="AE42" s="309"/>
      <c r="AF42" s="309"/>
      <c r="AG42" s="309"/>
      <c r="AH42" s="309"/>
      <c r="AI42" s="309"/>
      <c r="AJ42" s="309"/>
      <c r="AK42" s="309"/>
      <c r="AL42" s="309"/>
      <c r="AM42" s="309"/>
      <c r="AN42" s="309"/>
      <c r="AO42" s="309"/>
      <c r="AP42" s="309"/>
      <c r="AQ42" s="309"/>
      <c r="AR42" s="309"/>
      <c r="AS42" s="309"/>
      <c r="AT42" s="309"/>
      <c r="AU42" s="309"/>
      <c r="AV42" s="309"/>
      <c r="AW42" s="309"/>
      <c r="AX42" s="309"/>
      <c r="AY42" s="309"/>
      <c r="AZ42" s="309"/>
      <c r="BA42" s="309"/>
      <c r="BB42" s="309"/>
      <c r="BC42" s="309"/>
      <c r="BD42" s="309"/>
      <c r="BE42" s="110"/>
    </row>
    <row r="43" spans="1:58" s="52" customFormat="1" ht="20.149999999999999" customHeight="1" thickBot="1">
      <c r="A43" s="830" t="s">
        <v>148</v>
      </c>
      <c r="B43" s="583"/>
      <c r="C43" s="717"/>
      <c r="D43" s="831" t="str">
        <f>IF(SUM(D36,D39,D42)=0,"",IF(SUM(D71:I71)=0,"",ROUND(SUM(D36,D39,D42)/SUM(D71:I71),3)))</f>
        <v/>
      </c>
      <c r="E43" s="832"/>
      <c r="F43" s="832"/>
      <c r="G43" s="833"/>
      <c r="H43" s="188"/>
      <c r="I43" s="831" t="str">
        <f>IF(SUM(I36,I39,I42)=0,"",IF(SUM(D71:L71)=0,"",ROUND(SUM(I36,I39,I42)/SUM(D71:L71),3)))</f>
        <v/>
      </c>
      <c r="J43" s="832"/>
      <c r="K43" s="832"/>
      <c r="L43" s="832"/>
      <c r="M43" s="833"/>
      <c r="N43" s="831" t="str">
        <f>IF(N36="","",IF(SUM(D71:O71)=0,"",ROUND(SUM(N36,N39,N42)/SUM(D71:O71),3)))</f>
        <v/>
      </c>
      <c r="O43" s="832"/>
      <c r="P43" s="832"/>
      <c r="Q43" s="832"/>
      <c r="R43" s="833"/>
      <c r="S43" s="808" t="s">
        <v>220</v>
      </c>
      <c r="T43" s="809"/>
      <c r="U43" s="809"/>
      <c r="V43" s="809"/>
      <c r="W43" s="810" t="str">
        <f>IF(D71="","",IF(Y71="","",ROUND(D71/Y71,3)))</f>
        <v/>
      </c>
      <c r="X43" s="810"/>
      <c r="Y43" s="811"/>
      <c r="Z43" s="808" t="s">
        <v>4</v>
      </c>
      <c r="AA43" s="809"/>
      <c r="AB43" s="809"/>
      <c r="AC43" s="809"/>
      <c r="AD43" s="812" t="str">
        <f>IF(IFERROR(Q189,"")="","",Q189)</f>
        <v/>
      </c>
      <c r="AE43" s="812"/>
      <c r="AF43" s="812"/>
      <c r="AG43" s="813" t="str">
        <f>IF(IFERROR(R189,"")="","",R189)</f>
        <v/>
      </c>
      <c r="AH43" s="814"/>
      <c r="AI43" s="814"/>
      <c r="AJ43" s="814"/>
      <c r="AK43" s="813" t="str">
        <f>IF(IFERROR(T189,"")="","",T189)</f>
        <v/>
      </c>
      <c r="AL43" s="814"/>
      <c r="AM43" s="814"/>
      <c r="AN43" s="815"/>
      <c r="AO43" s="808" t="s">
        <v>140</v>
      </c>
      <c r="AP43" s="809"/>
      <c r="AQ43" s="809"/>
      <c r="AR43" s="809"/>
      <c r="AS43" s="812" t="str">
        <f>IF(IFERROR(AA189,"")="","",AA189)</f>
        <v/>
      </c>
      <c r="AT43" s="812"/>
      <c r="AU43" s="812"/>
      <c r="AV43" s="813" t="str">
        <f>IF(IFERROR(AB189,"")="","",AB189)</f>
        <v/>
      </c>
      <c r="AW43" s="814"/>
      <c r="AX43" s="814"/>
      <c r="AY43" s="815"/>
      <c r="BD43" s="53"/>
    </row>
    <row r="44" spans="1:58" s="52" customFormat="1" ht="20.149999999999999" customHeight="1" thickBot="1">
      <c r="A44" s="767" t="s">
        <v>229</v>
      </c>
      <c r="B44" s="562"/>
      <c r="C44" s="826"/>
      <c r="D44" s="827" t="str">
        <f>IF(SUM(D74:I74)=0,"",IF(SUM(D71:I71)=0,"",ROUND(SUM(D74:I74)/SUM(D71:I71),3)))</f>
        <v/>
      </c>
      <c r="E44" s="828"/>
      <c r="F44" s="828"/>
      <c r="G44" s="829"/>
      <c r="H44" s="235"/>
      <c r="I44" s="827" t="str">
        <f>IF(SUM(D74:L74)=0,"",IF(SUM(D71:L71)=0,"",ROUND(SUM(D74:L74)/SUM(D71:L71),3)))</f>
        <v/>
      </c>
      <c r="J44" s="828"/>
      <c r="K44" s="828"/>
      <c r="L44" s="828"/>
      <c r="M44" s="829"/>
      <c r="N44" s="827" t="str">
        <f>IF(SUM(D74:O74)=0,"",IF(SUM(D71:O71)=0,"",ROUND(SUM(D74:O74)/SUM(D71:O71),3)))</f>
        <v/>
      </c>
      <c r="O44" s="828"/>
      <c r="P44" s="828"/>
      <c r="Q44" s="828"/>
      <c r="R44" s="829"/>
      <c r="S44" s="808" t="s">
        <v>221</v>
      </c>
      <c r="T44" s="809"/>
      <c r="U44" s="809"/>
      <c r="V44" s="809"/>
      <c r="W44" s="810" t="str">
        <f>IF(Y73="","",Y73/Y71)</f>
        <v/>
      </c>
      <c r="X44" s="810"/>
      <c r="Y44" s="811"/>
      <c r="Z44" s="808" t="s">
        <v>139</v>
      </c>
      <c r="AA44" s="809"/>
      <c r="AB44" s="809"/>
      <c r="AC44" s="809"/>
      <c r="AD44" s="812" t="str">
        <f>IF(IFERROR(Q190,"")="","",Q190)</f>
        <v/>
      </c>
      <c r="AE44" s="812"/>
      <c r="AF44" s="812"/>
      <c r="AG44" s="813" t="str">
        <f>IF(IFERROR(R190,"")="","",R190)</f>
        <v/>
      </c>
      <c r="AH44" s="814"/>
      <c r="AI44" s="814"/>
      <c r="AJ44" s="814"/>
      <c r="AK44" s="813" t="str">
        <f>IF(IFERROR(T190,"")="","",T190)</f>
        <v/>
      </c>
      <c r="AL44" s="814"/>
      <c r="AM44" s="814"/>
      <c r="AN44" s="815"/>
      <c r="AO44" s="808" t="s">
        <v>141</v>
      </c>
      <c r="AP44" s="809"/>
      <c r="AQ44" s="809"/>
      <c r="AR44" s="809"/>
      <c r="AS44" s="812" t="str">
        <f>IF(IFERROR(AA190,"")="","",AA190)</f>
        <v/>
      </c>
      <c r="AT44" s="812"/>
      <c r="AU44" s="812"/>
      <c r="AV44" s="813" t="str">
        <f>IF(IFERROR(AB190,"")="","",AB190)</f>
        <v/>
      </c>
      <c r="AW44" s="814"/>
      <c r="AX44" s="814"/>
      <c r="AY44" s="815"/>
      <c r="BD44" s="53"/>
    </row>
    <row r="45" spans="1:58" s="52" customFormat="1" ht="20.25" customHeight="1" thickBot="1">
      <c r="B45" s="53"/>
      <c r="C45" s="53"/>
      <c r="D45" s="56"/>
      <c r="E45" s="56"/>
      <c r="F45" s="56"/>
      <c r="G45" s="56"/>
      <c r="H45" s="53"/>
      <c r="I45" s="56"/>
      <c r="J45" s="56"/>
      <c r="K45" s="56"/>
      <c r="L45" s="56"/>
      <c r="M45" s="56"/>
      <c r="N45" s="56"/>
      <c r="O45" s="56"/>
      <c r="P45" s="56"/>
      <c r="Q45" s="56"/>
      <c r="R45" s="56"/>
      <c r="S45" s="808" t="s">
        <v>230</v>
      </c>
      <c r="T45" s="809"/>
      <c r="U45" s="809"/>
      <c r="V45" s="809"/>
      <c r="W45" s="810" t="str">
        <f>IF(SUM(D71:O71)=0,"",IF(SUM(D74:O74)+S74=0,"",ROUND((SUM(D74:O74)+S74)/SUM(D71:O71),3)))</f>
        <v/>
      </c>
      <c r="X45" s="810"/>
      <c r="Y45" s="811"/>
      <c r="Z45" s="808" t="s">
        <v>113</v>
      </c>
      <c r="AA45" s="809"/>
      <c r="AB45" s="809"/>
      <c r="AC45" s="809"/>
      <c r="AD45" s="812" t="str">
        <f>IF(IFERROR(Q191,"")="","",Q191)</f>
        <v/>
      </c>
      <c r="AE45" s="812"/>
      <c r="AF45" s="812"/>
      <c r="AG45" s="813" t="str">
        <f>IF(IFERROR(R191,"")="","",R191)</f>
        <v/>
      </c>
      <c r="AH45" s="814"/>
      <c r="AI45" s="814"/>
      <c r="AJ45" s="814"/>
      <c r="AK45" s="813" t="str">
        <f>IF(IFERROR(T191,"")="","",T191)</f>
        <v/>
      </c>
      <c r="AL45" s="814"/>
      <c r="AM45" s="814"/>
      <c r="AN45" s="815"/>
      <c r="AO45" s="816" t="s">
        <v>236</v>
      </c>
      <c r="AP45" s="817"/>
      <c r="AQ45" s="817"/>
      <c r="AR45" s="817"/>
      <c r="BC45" s="53"/>
    </row>
    <row r="46" spans="1:58" s="52" customFormat="1" ht="20.25" customHeight="1" thickBot="1">
      <c r="D46" s="53"/>
      <c r="E46" s="53"/>
      <c r="F46" s="53"/>
      <c r="G46" s="53"/>
      <c r="H46" s="53"/>
      <c r="I46" s="53"/>
      <c r="J46" s="53"/>
      <c r="K46" s="53"/>
      <c r="L46" s="53"/>
      <c r="M46" s="53"/>
      <c r="N46" s="53"/>
      <c r="O46" s="53"/>
      <c r="P46" s="53"/>
      <c r="Q46" s="53"/>
      <c r="R46" s="53"/>
      <c r="T46" s="53"/>
      <c r="U46" s="53"/>
      <c r="V46" s="53"/>
      <c r="W46" s="53"/>
      <c r="X46" s="53"/>
      <c r="Y46" s="53"/>
      <c r="Z46" s="171"/>
      <c r="AB46" s="53"/>
      <c r="AC46" s="53"/>
      <c r="AD46" s="53"/>
      <c r="AE46" s="53"/>
      <c r="AF46" s="53"/>
      <c r="BC46" s="53"/>
    </row>
    <row r="47" spans="1:58" ht="20.25" customHeight="1" thickBot="1">
      <c r="A47" s="632" t="s">
        <v>63</v>
      </c>
      <c r="B47" s="633"/>
      <c r="C47" s="634"/>
      <c r="AH47" s="53"/>
      <c r="AK47" s="179"/>
      <c r="AL47" s="179"/>
      <c r="AM47" s="179"/>
      <c r="AN47" s="179"/>
      <c r="AO47" s="179"/>
      <c r="AP47" s="263"/>
      <c r="AQ47" s="86"/>
      <c r="AR47" s="86"/>
      <c r="AS47" s="86"/>
      <c r="AT47" s="86"/>
      <c r="AU47" s="86"/>
      <c r="AV47" s="86"/>
      <c r="AW47" s="86"/>
      <c r="AX47" s="86"/>
      <c r="AY47" s="86"/>
      <c r="AZ47" s="86"/>
      <c r="BA47" s="86"/>
      <c r="BB47" s="86"/>
      <c r="BC47" s="179"/>
      <c r="BD47" s="179"/>
    </row>
    <row r="48" spans="1:58" ht="20.25" customHeight="1">
      <c r="A48" s="638"/>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40"/>
    </row>
    <row r="49" spans="1:57" ht="20.25" customHeight="1">
      <c r="A49" s="641"/>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3"/>
    </row>
    <row r="50" spans="1:57" ht="20.25" customHeight="1">
      <c r="A50" s="641"/>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c r="AD50" s="642"/>
      <c r="AE50" s="642"/>
      <c r="AF50" s="642"/>
      <c r="AG50" s="642"/>
      <c r="AH50" s="642"/>
      <c r="AI50" s="642"/>
      <c r="AJ50" s="642"/>
      <c r="AK50" s="642"/>
      <c r="AL50" s="642"/>
      <c r="AM50" s="642"/>
      <c r="AN50" s="642"/>
      <c r="AO50" s="642"/>
      <c r="AP50" s="642"/>
      <c r="AQ50" s="642"/>
      <c r="AR50" s="642"/>
      <c r="AS50" s="642"/>
      <c r="AT50" s="642"/>
      <c r="AU50" s="642"/>
      <c r="AV50" s="642"/>
      <c r="AW50" s="642"/>
      <c r="AX50" s="642"/>
      <c r="AY50" s="642"/>
      <c r="AZ50" s="642"/>
      <c r="BA50" s="642"/>
      <c r="BB50" s="642"/>
      <c r="BC50" s="642"/>
      <c r="BD50" s="642"/>
      <c r="BE50" s="643"/>
    </row>
    <row r="51" spans="1:57" ht="20.25" customHeight="1">
      <c r="A51" s="641"/>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c r="AD51" s="642"/>
      <c r="AE51" s="642"/>
      <c r="AF51" s="642"/>
      <c r="AG51" s="642"/>
      <c r="AH51" s="642"/>
      <c r="AI51" s="642"/>
      <c r="AJ51" s="642"/>
      <c r="AK51" s="642"/>
      <c r="AL51" s="642"/>
      <c r="AM51" s="642"/>
      <c r="AN51" s="642"/>
      <c r="AO51" s="642"/>
      <c r="AP51" s="642"/>
      <c r="AQ51" s="642"/>
      <c r="AR51" s="642"/>
      <c r="AS51" s="642"/>
      <c r="AT51" s="642"/>
      <c r="AU51" s="642"/>
      <c r="AV51" s="642"/>
      <c r="AW51" s="642"/>
      <c r="AX51" s="642"/>
      <c r="AY51" s="642"/>
      <c r="AZ51" s="642"/>
      <c r="BA51" s="642"/>
      <c r="BB51" s="642"/>
      <c r="BC51" s="642"/>
      <c r="BD51" s="642"/>
      <c r="BE51" s="643"/>
    </row>
    <row r="52" spans="1:57" ht="20.25" customHeight="1">
      <c r="A52" s="641"/>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2"/>
      <c r="AQ52" s="642"/>
      <c r="AR52" s="642"/>
      <c r="AS52" s="642"/>
      <c r="AT52" s="642"/>
      <c r="AU52" s="642"/>
      <c r="AV52" s="642"/>
      <c r="AW52" s="642"/>
      <c r="AX52" s="642"/>
      <c r="AY52" s="642"/>
      <c r="AZ52" s="642"/>
      <c r="BA52" s="642"/>
      <c r="BB52" s="642"/>
      <c r="BC52" s="642"/>
      <c r="BD52" s="642"/>
      <c r="BE52" s="643"/>
    </row>
    <row r="53" spans="1:57" ht="7.25" customHeight="1">
      <c r="A53" s="641"/>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2"/>
      <c r="AZ53" s="642"/>
      <c r="BA53" s="642"/>
      <c r="BB53" s="642"/>
      <c r="BC53" s="642"/>
      <c r="BD53" s="642"/>
      <c r="BE53" s="643"/>
    </row>
    <row r="54" spans="1:57" ht="7.25" customHeight="1">
      <c r="A54" s="641"/>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c r="AD54" s="642"/>
      <c r="AE54" s="642"/>
      <c r="AF54" s="642"/>
      <c r="AG54" s="642"/>
      <c r="AH54" s="642"/>
      <c r="AI54" s="642"/>
      <c r="AJ54" s="642"/>
      <c r="AK54" s="642"/>
      <c r="AL54" s="642"/>
      <c r="AM54" s="642"/>
      <c r="AN54" s="642"/>
      <c r="AO54" s="642"/>
      <c r="AP54" s="642"/>
      <c r="AQ54" s="642"/>
      <c r="AR54" s="642"/>
      <c r="AS54" s="642"/>
      <c r="AT54" s="642"/>
      <c r="AU54" s="642"/>
      <c r="AV54" s="642"/>
      <c r="AW54" s="642"/>
      <c r="AX54" s="642"/>
      <c r="AY54" s="642"/>
      <c r="AZ54" s="642"/>
      <c r="BA54" s="642"/>
      <c r="BB54" s="642"/>
      <c r="BC54" s="642"/>
      <c r="BD54" s="642"/>
      <c r="BE54" s="643"/>
    </row>
    <row r="55" spans="1:57" ht="7.25" customHeight="1">
      <c r="A55" s="641"/>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642"/>
      <c r="AQ55" s="642"/>
      <c r="AR55" s="642"/>
      <c r="AS55" s="642"/>
      <c r="AT55" s="642"/>
      <c r="AU55" s="642"/>
      <c r="AV55" s="642"/>
      <c r="AW55" s="642"/>
      <c r="AX55" s="642"/>
      <c r="AY55" s="642"/>
      <c r="AZ55" s="642"/>
      <c r="BA55" s="642"/>
      <c r="BB55" s="642"/>
      <c r="BC55" s="642"/>
      <c r="BD55" s="642"/>
      <c r="BE55" s="643"/>
    </row>
    <row r="56" spans="1:57" ht="7.25" customHeight="1">
      <c r="A56" s="641"/>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c r="AD56" s="642"/>
      <c r="AE56" s="642"/>
      <c r="AF56" s="642"/>
      <c r="AG56" s="642"/>
      <c r="AH56" s="642"/>
      <c r="AI56" s="642"/>
      <c r="AJ56" s="642"/>
      <c r="AK56" s="642"/>
      <c r="AL56" s="642"/>
      <c r="AM56" s="642"/>
      <c r="AN56" s="642"/>
      <c r="AO56" s="642"/>
      <c r="AP56" s="642"/>
      <c r="AQ56" s="642"/>
      <c r="AR56" s="642"/>
      <c r="AS56" s="642"/>
      <c r="AT56" s="642"/>
      <c r="AU56" s="642"/>
      <c r="AV56" s="642"/>
      <c r="AW56" s="642"/>
      <c r="AX56" s="642"/>
      <c r="AY56" s="642"/>
      <c r="AZ56" s="642"/>
      <c r="BA56" s="642"/>
      <c r="BB56" s="642"/>
      <c r="BC56" s="642"/>
      <c r="BD56" s="642"/>
      <c r="BE56" s="643"/>
    </row>
    <row r="57" spans="1:57" ht="20.25" customHeight="1">
      <c r="A57" s="641"/>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c r="AD57" s="642"/>
      <c r="AE57" s="642"/>
      <c r="AF57" s="642"/>
      <c r="AG57" s="642"/>
      <c r="AH57" s="642"/>
      <c r="AI57" s="642"/>
      <c r="AJ57" s="642"/>
      <c r="AK57" s="642"/>
      <c r="AL57" s="642"/>
      <c r="AM57" s="642"/>
      <c r="AN57" s="642"/>
      <c r="AO57" s="642"/>
      <c r="AP57" s="642"/>
      <c r="AQ57" s="642"/>
      <c r="AR57" s="642"/>
      <c r="AS57" s="642"/>
      <c r="AT57" s="642"/>
      <c r="AU57" s="642"/>
      <c r="AV57" s="642"/>
      <c r="AW57" s="642"/>
      <c r="AX57" s="642"/>
      <c r="AY57" s="642"/>
      <c r="AZ57" s="642"/>
      <c r="BA57" s="642"/>
      <c r="BB57" s="642"/>
      <c r="BC57" s="642"/>
      <c r="BD57" s="642"/>
      <c r="BE57" s="643"/>
    </row>
    <row r="58" spans="1:57" ht="20.25" customHeight="1">
      <c r="A58" s="641"/>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c r="AD58" s="642"/>
      <c r="AE58" s="642"/>
      <c r="AF58" s="642"/>
      <c r="AG58" s="642"/>
      <c r="AH58" s="642"/>
      <c r="AI58" s="642"/>
      <c r="AJ58" s="642"/>
      <c r="AK58" s="642"/>
      <c r="AL58" s="642"/>
      <c r="AM58" s="642"/>
      <c r="AN58" s="642"/>
      <c r="AO58" s="642"/>
      <c r="AP58" s="642"/>
      <c r="AQ58" s="642"/>
      <c r="AR58" s="642"/>
      <c r="AS58" s="642"/>
      <c r="AT58" s="642"/>
      <c r="AU58" s="642"/>
      <c r="AV58" s="642"/>
      <c r="AW58" s="642"/>
      <c r="AX58" s="642"/>
      <c r="AY58" s="642"/>
      <c r="AZ58" s="642"/>
      <c r="BA58" s="642"/>
      <c r="BB58" s="642"/>
      <c r="BC58" s="642"/>
      <c r="BD58" s="642"/>
      <c r="BE58" s="643"/>
    </row>
    <row r="59" spans="1:57" ht="20.25" customHeight="1">
      <c r="A59" s="641"/>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642"/>
      <c r="AR59" s="642"/>
      <c r="AS59" s="642"/>
      <c r="AT59" s="642"/>
      <c r="AU59" s="642"/>
      <c r="AV59" s="642"/>
      <c r="AW59" s="642"/>
      <c r="AX59" s="642"/>
      <c r="AY59" s="642"/>
      <c r="AZ59" s="642"/>
      <c r="BA59" s="642"/>
      <c r="BB59" s="642"/>
      <c r="BC59" s="642"/>
      <c r="BD59" s="642"/>
      <c r="BE59" s="643"/>
    </row>
    <row r="60" spans="1:57" ht="20.25" customHeight="1">
      <c r="A60" s="641"/>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c r="AD60" s="642"/>
      <c r="AE60" s="642"/>
      <c r="AF60" s="642"/>
      <c r="AG60" s="642"/>
      <c r="AH60" s="642"/>
      <c r="AI60" s="642"/>
      <c r="AJ60" s="642"/>
      <c r="AK60" s="642"/>
      <c r="AL60" s="642"/>
      <c r="AM60" s="642"/>
      <c r="AN60" s="642"/>
      <c r="AO60" s="642"/>
      <c r="AP60" s="642"/>
      <c r="AQ60" s="642"/>
      <c r="AR60" s="642"/>
      <c r="AS60" s="642"/>
      <c r="AT60" s="642"/>
      <c r="AU60" s="642"/>
      <c r="AV60" s="642"/>
      <c r="AW60" s="642"/>
      <c r="AX60" s="642"/>
      <c r="AY60" s="642"/>
      <c r="AZ60" s="642"/>
      <c r="BA60" s="642"/>
      <c r="BB60" s="642"/>
      <c r="BC60" s="642"/>
      <c r="BD60" s="642"/>
      <c r="BE60" s="643"/>
    </row>
    <row r="61" spans="1:57" ht="20.25" customHeight="1">
      <c r="A61" s="641"/>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c r="AD61" s="642"/>
      <c r="AE61" s="642"/>
      <c r="AF61" s="642"/>
      <c r="AG61" s="642"/>
      <c r="AH61" s="642"/>
      <c r="AI61" s="642"/>
      <c r="AJ61" s="642"/>
      <c r="AK61" s="642"/>
      <c r="AL61" s="642"/>
      <c r="AM61" s="642"/>
      <c r="AN61" s="642"/>
      <c r="AO61" s="642"/>
      <c r="AP61" s="642"/>
      <c r="AQ61" s="642"/>
      <c r="AR61" s="642"/>
      <c r="AS61" s="642"/>
      <c r="AT61" s="642"/>
      <c r="AU61" s="642"/>
      <c r="AV61" s="642"/>
      <c r="AW61" s="642"/>
      <c r="AX61" s="642"/>
      <c r="AY61" s="642"/>
      <c r="AZ61" s="642"/>
      <c r="BA61" s="642"/>
      <c r="BB61" s="642"/>
      <c r="BC61" s="642"/>
      <c r="BD61" s="642"/>
      <c r="BE61" s="643"/>
    </row>
    <row r="62" spans="1:57" ht="20.25" customHeight="1">
      <c r="A62" s="641"/>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c r="AD62" s="642"/>
      <c r="AE62" s="642"/>
      <c r="AF62" s="642"/>
      <c r="AG62" s="642"/>
      <c r="AH62" s="642"/>
      <c r="AI62" s="642"/>
      <c r="AJ62" s="642"/>
      <c r="AK62" s="642"/>
      <c r="AL62" s="642"/>
      <c r="AM62" s="642"/>
      <c r="AN62" s="642"/>
      <c r="AO62" s="642"/>
      <c r="AP62" s="642"/>
      <c r="AQ62" s="642"/>
      <c r="AR62" s="642"/>
      <c r="AS62" s="642"/>
      <c r="AT62" s="642"/>
      <c r="AU62" s="642"/>
      <c r="AV62" s="642"/>
      <c r="AW62" s="642"/>
      <c r="AX62" s="642"/>
      <c r="AY62" s="642"/>
      <c r="AZ62" s="642"/>
      <c r="BA62" s="642"/>
      <c r="BB62" s="642"/>
      <c r="BC62" s="642"/>
      <c r="BD62" s="642"/>
      <c r="BE62" s="643"/>
    </row>
    <row r="63" spans="1:57" ht="20.25" customHeight="1">
      <c r="A63" s="641"/>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c r="AD63" s="642"/>
      <c r="AE63" s="642"/>
      <c r="AF63" s="642"/>
      <c r="AG63" s="642"/>
      <c r="AH63" s="642"/>
      <c r="AI63" s="642"/>
      <c r="AJ63" s="642"/>
      <c r="AK63" s="642"/>
      <c r="AL63" s="642"/>
      <c r="AM63" s="642"/>
      <c r="AN63" s="642"/>
      <c r="AO63" s="642"/>
      <c r="AP63" s="642"/>
      <c r="AQ63" s="642"/>
      <c r="AR63" s="642"/>
      <c r="AS63" s="642"/>
      <c r="AT63" s="642"/>
      <c r="AU63" s="642"/>
      <c r="AV63" s="642"/>
      <c r="AW63" s="642"/>
      <c r="AX63" s="642"/>
      <c r="AY63" s="642"/>
      <c r="AZ63" s="642"/>
      <c r="BA63" s="642"/>
      <c r="BB63" s="642"/>
      <c r="BC63" s="642"/>
      <c r="BD63" s="642"/>
      <c r="BE63" s="643"/>
    </row>
    <row r="64" spans="1:57" ht="20.25" customHeight="1" thickBot="1">
      <c r="A64" s="644"/>
      <c r="B64" s="645"/>
      <c r="C64" s="645"/>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5"/>
      <c r="AZ64" s="645"/>
      <c r="BA64" s="645"/>
      <c r="BB64" s="645"/>
      <c r="BC64" s="645"/>
      <c r="BD64" s="645"/>
      <c r="BE64" s="646"/>
    </row>
    <row r="65" spans="1:105" s="52" customFormat="1" ht="20.25" customHeight="1">
      <c r="D65" s="53"/>
      <c r="E65" s="53"/>
      <c r="F65" s="53"/>
      <c r="G65" s="53"/>
      <c r="H65" s="53"/>
      <c r="I65" s="53"/>
      <c r="J65" s="53"/>
      <c r="K65" s="53"/>
      <c r="L65" s="53"/>
      <c r="M65" s="53"/>
      <c r="N65" s="53"/>
      <c r="O65" s="53"/>
      <c r="P65" s="53"/>
      <c r="Q65" s="53"/>
      <c r="R65" s="53"/>
      <c r="T65" s="53"/>
      <c r="U65" s="53"/>
      <c r="V65" s="53"/>
      <c r="W65" s="53"/>
      <c r="X65" s="53"/>
      <c r="Y65" s="53"/>
      <c r="Z65" s="171"/>
      <c r="AB65" s="53"/>
      <c r="AC65" s="53"/>
      <c r="AD65" s="53"/>
      <c r="AE65" s="53"/>
      <c r="AF65" s="53"/>
      <c r="BC65" s="53"/>
    </row>
    <row r="66" spans="1:105" ht="12" customHeight="1" thickBot="1">
      <c r="AN66" s="85"/>
      <c r="AO66" s="85"/>
      <c r="AP66" s="85"/>
      <c r="AQ66" s="85"/>
      <c r="AR66" s="85"/>
      <c r="AS66" s="85"/>
      <c r="AT66" s="85"/>
      <c r="AU66" s="85"/>
      <c r="AV66" s="85"/>
      <c r="AW66" s="85"/>
      <c r="AX66" s="85"/>
      <c r="AY66" s="85"/>
      <c r="AZ66" s="85"/>
      <c r="BA66" s="85"/>
      <c r="BB66" s="85"/>
      <c r="BC66" s="85"/>
      <c r="BD66" s="85"/>
      <c r="BE66" s="85"/>
      <c r="BF66" s="86"/>
      <c r="BH66" s="86"/>
    </row>
    <row r="67" spans="1:105" ht="27.75" customHeight="1" thickBot="1">
      <c r="A67" s="818" t="s">
        <v>10</v>
      </c>
      <c r="B67" s="819"/>
      <c r="C67" s="819"/>
      <c r="D67" s="820" t="str">
        <f ca="1">D2</f>
        <v>◎号</v>
      </c>
      <c r="E67" s="821"/>
      <c r="F67" s="821"/>
      <c r="G67" s="821"/>
      <c r="H67" s="822"/>
      <c r="AN67" s="61"/>
      <c r="AO67" s="61"/>
      <c r="AP67" s="61"/>
      <c r="AQ67" s="61"/>
      <c r="AR67" s="61"/>
      <c r="AS67" s="61"/>
      <c r="AT67" s="61"/>
      <c r="AU67" s="61"/>
      <c r="AV67" s="61"/>
      <c r="AW67" s="61"/>
      <c r="AX67" s="61"/>
      <c r="AY67" s="61"/>
      <c r="AZ67" s="61"/>
      <c r="BA67" s="61"/>
      <c r="BB67" s="61"/>
      <c r="BC67" s="61"/>
      <c r="BD67" s="61"/>
      <c r="BE67" s="61"/>
    </row>
    <row r="68" spans="1:105" ht="20.25" customHeight="1">
      <c r="A68" s="60" t="s">
        <v>255</v>
      </c>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row>
    <row r="69" spans="1:105" ht="12" customHeight="1" thickBot="1">
      <c r="A69" s="264"/>
      <c r="B69" s="322"/>
      <c r="C69" s="322"/>
      <c r="D69" s="322"/>
      <c r="E69" s="322"/>
      <c r="F69" s="322"/>
      <c r="G69" s="322"/>
      <c r="H69" s="322"/>
      <c r="I69" s="322"/>
      <c r="J69" s="322"/>
      <c r="K69" s="322"/>
      <c r="L69" s="322"/>
      <c r="M69" s="322"/>
      <c r="N69" s="322"/>
      <c r="O69" s="322"/>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row>
    <row r="70" spans="1:105" s="52" customFormat="1" ht="20.25" customHeight="1" thickBot="1">
      <c r="A70" s="823" t="s">
        <v>60</v>
      </c>
      <c r="B70" s="824"/>
      <c r="C70" s="824"/>
      <c r="D70" s="824" t="s">
        <v>46</v>
      </c>
      <c r="E70" s="824"/>
      <c r="F70" s="824"/>
      <c r="G70" s="824" t="s">
        <v>11</v>
      </c>
      <c r="H70" s="824"/>
      <c r="I70" s="824"/>
      <c r="J70" s="824" t="s">
        <v>13</v>
      </c>
      <c r="K70" s="824"/>
      <c r="L70" s="824"/>
      <c r="M70" s="824" t="s">
        <v>47</v>
      </c>
      <c r="N70" s="824"/>
      <c r="O70" s="824"/>
      <c r="P70" s="583" t="s">
        <v>48</v>
      </c>
      <c r="Q70" s="583"/>
      <c r="R70" s="583"/>
      <c r="S70" s="788" t="s">
        <v>51</v>
      </c>
      <c r="T70" s="788"/>
      <c r="U70" s="788"/>
      <c r="V70" s="788" t="s">
        <v>52</v>
      </c>
      <c r="W70" s="788"/>
      <c r="X70" s="788"/>
      <c r="Y70" s="788" t="s">
        <v>50</v>
      </c>
      <c r="Z70" s="788"/>
      <c r="AA70" s="789"/>
      <c r="AB70" s="208"/>
      <c r="AC70" s="790" t="s">
        <v>56</v>
      </c>
      <c r="AD70" s="790"/>
      <c r="AE70" s="790"/>
      <c r="AF70" s="790"/>
      <c r="AG70" s="791"/>
      <c r="AH70" s="792" t="s">
        <v>153</v>
      </c>
      <c r="AI70" s="793"/>
      <c r="AJ70" s="793"/>
      <c r="AK70" s="793"/>
      <c r="AM70" s="796" t="s">
        <v>46</v>
      </c>
      <c r="AN70" s="544" t="s">
        <v>64</v>
      </c>
      <c r="AO70" s="545"/>
      <c r="AP70" s="696"/>
      <c r="AQ70" s="658"/>
      <c r="AR70" s="658"/>
      <c r="AS70" s="825"/>
      <c r="AV70" s="747" t="s">
        <v>20</v>
      </c>
      <c r="AW70" s="544" t="s">
        <v>109</v>
      </c>
      <c r="AX70" s="545"/>
      <c r="AY70" s="696"/>
      <c r="AZ70" s="750"/>
      <c r="BA70" s="751"/>
      <c r="BB70" s="752"/>
    </row>
    <row r="71" spans="1:105" s="52" customFormat="1" ht="20.25" customHeight="1">
      <c r="A71" s="438" t="s">
        <v>150</v>
      </c>
      <c r="B71" s="439"/>
      <c r="C71" s="439"/>
      <c r="D71" s="787" t="str">
        <f>IF(D72+D73=0,"",D72+D73)</f>
        <v/>
      </c>
      <c r="E71" s="787"/>
      <c r="F71" s="787"/>
      <c r="G71" s="787" t="str">
        <f>IF(G72+G73=0,"",G72+G73)</f>
        <v/>
      </c>
      <c r="H71" s="787"/>
      <c r="I71" s="787"/>
      <c r="J71" s="787" t="str">
        <f>IF(J72+J73=0,"",J72+J73)</f>
        <v/>
      </c>
      <c r="K71" s="787"/>
      <c r="L71" s="787"/>
      <c r="M71" s="787" t="str">
        <f>IF(M72+M73=0,"",M72+M73)</f>
        <v/>
      </c>
      <c r="N71" s="787"/>
      <c r="O71" s="787"/>
      <c r="P71" s="787" t="str">
        <f>IF(P72+P73=0,"",P72+P73)</f>
        <v/>
      </c>
      <c r="Q71" s="787"/>
      <c r="R71" s="787"/>
      <c r="S71" s="722"/>
      <c r="T71" s="722"/>
      <c r="U71" s="722"/>
      <c r="V71" s="722"/>
      <c r="W71" s="722"/>
      <c r="X71" s="722"/>
      <c r="Y71" s="745" t="str">
        <f>IF(SUM(D71:X71)=0,"",SUM(D71:X71))</f>
        <v/>
      </c>
      <c r="Z71" s="745"/>
      <c r="AA71" s="746"/>
      <c r="AB71" s="208"/>
      <c r="AC71" s="803" t="s">
        <v>53</v>
      </c>
      <c r="AD71" s="804"/>
      <c r="AE71" s="805"/>
      <c r="AF71" s="806"/>
      <c r="AG71" s="807"/>
      <c r="AH71" s="794"/>
      <c r="AI71" s="795"/>
      <c r="AJ71" s="795"/>
      <c r="AK71" s="795"/>
      <c r="AM71" s="797"/>
      <c r="AN71" s="509" t="s">
        <v>65</v>
      </c>
      <c r="AO71" s="510"/>
      <c r="AP71" s="552"/>
      <c r="AQ71" s="541"/>
      <c r="AR71" s="541"/>
      <c r="AS71" s="550"/>
      <c r="AV71" s="748"/>
      <c r="AW71" s="483" t="s">
        <v>87</v>
      </c>
      <c r="AX71" s="484"/>
      <c r="AY71" s="485"/>
      <c r="AZ71" s="701"/>
      <c r="BA71" s="702"/>
      <c r="BB71" s="704"/>
    </row>
    <row r="72" spans="1:105" s="52" customFormat="1" ht="20.25" customHeight="1" thickBot="1">
      <c r="A72" s="438" t="s">
        <v>92</v>
      </c>
      <c r="B72" s="439"/>
      <c r="C72" s="439"/>
      <c r="D72" s="775"/>
      <c r="E72" s="775"/>
      <c r="F72" s="775"/>
      <c r="G72" s="775"/>
      <c r="H72" s="775"/>
      <c r="I72" s="775"/>
      <c r="J72" s="775"/>
      <c r="K72" s="775"/>
      <c r="L72" s="775"/>
      <c r="M72" s="775"/>
      <c r="N72" s="775"/>
      <c r="O72" s="775"/>
      <c r="P72" s="775"/>
      <c r="Q72" s="775"/>
      <c r="R72" s="775"/>
      <c r="S72" s="722"/>
      <c r="T72" s="722"/>
      <c r="U72" s="722"/>
      <c r="V72" s="722"/>
      <c r="W72" s="722"/>
      <c r="X72" s="722"/>
      <c r="Y72" s="745" t="str">
        <f>IF(SUM(D72:X72)=0,"",SUM(D72:X72))</f>
        <v/>
      </c>
      <c r="Z72" s="745"/>
      <c r="AA72" s="746"/>
      <c r="AB72" s="208"/>
      <c r="AC72" s="800" t="s">
        <v>54</v>
      </c>
      <c r="AD72" s="438"/>
      <c r="AE72" s="726"/>
      <c r="AF72" s="801"/>
      <c r="AG72" s="802"/>
      <c r="AH72" s="728"/>
      <c r="AI72" s="781"/>
      <c r="AJ72" s="781"/>
      <c r="AK72" s="781"/>
      <c r="AM72" s="797"/>
      <c r="AN72" s="509" t="s">
        <v>66</v>
      </c>
      <c r="AO72" s="510"/>
      <c r="AP72" s="552"/>
      <c r="AQ72" s="541"/>
      <c r="AR72" s="541"/>
      <c r="AS72" s="550"/>
      <c r="AV72" s="748"/>
      <c r="AW72" s="483" t="s">
        <v>250</v>
      </c>
      <c r="AX72" s="484"/>
      <c r="AY72" s="485"/>
      <c r="AZ72" s="701"/>
      <c r="BA72" s="702"/>
      <c r="BB72" s="704"/>
    </row>
    <row r="73" spans="1:105" s="52" customFormat="1" ht="20.25" customHeight="1" thickBot="1">
      <c r="A73" s="438" t="s">
        <v>49</v>
      </c>
      <c r="B73" s="439"/>
      <c r="C73" s="439"/>
      <c r="D73" s="775"/>
      <c r="E73" s="775"/>
      <c r="F73" s="775"/>
      <c r="G73" s="775"/>
      <c r="H73" s="775"/>
      <c r="I73" s="775"/>
      <c r="J73" s="775"/>
      <c r="K73" s="775"/>
      <c r="L73" s="775"/>
      <c r="M73" s="775"/>
      <c r="N73" s="775"/>
      <c r="O73" s="775"/>
      <c r="P73" s="775"/>
      <c r="Q73" s="775"/>
      <c r="R73" s="775"/>
      <c r="S73" s="722"/>
      <c r="T73" s="722"/>
      <c r="U73" s="722"/>
      <c r="V73" s="722"/>
      <c r="W73" s="722"/>
      <c r="X73" s="722"/>
      <c r="Y73" s="745" t="str">
        <f>IF(SUM(D73:X73)=0,"",SUM(D73:X73))</f>
        <v/>
      </c>
      <c r="Z73" s="745"/>
      <c r="AA73" s="746"/>
      <c r="AB73" s="54"/>
      <c r="AC73" s="776" t="s">
        <v>55</v>
      </c>
      <c r="AD73" s="777"/>
      <c r="AE73" s="778"/>
      <c r="AF73" s="779"/>
      <c r="AG73" s="780"/>
      <c r="AH73" s="782"/>
      <c r="AI73" s="783"/>
      <c r="AJ73" s="783"/>
      <c r="AK73" s="783"/>
      <c r="AM73" s="797"/>
      <c r="AN73" s="509" t="s">
        <v>67</v>
      </c>
      <c r="AO73" s="510"/>
      <c r="AP73" s="552"/>
      <c r="AQ73" s="541"/>
      <c r="AR73" s="541"/>
      <c r="AS73" s="550"/>
      <c r="AV73" s="748"/>
      <c r="AW73" s="483" t="s">
        <v>86</v>
      </c>
      <c r="AX73" s="484"/>
      <c r="AY73" s="485"/>
      <c r="AZ73" s="701"/>
      <c r="BA73" s="702"/>
      <c r="BB73" s="704"/>
    </row>
    <row r="74" spans="1:105" s="52" customFormat="1" ht="20.25" customHeight="1" thickBot="1">
      <c r="A74" s="438" t="s">
        <v>149</v>
      </c>
      <c r="B74" s="439"/>
      <c r="C74" s="439"/>
      <c r="D74" s="775"/>
      <c r="E74" s="775"/>
      <c r="F74" s="775"/>
      <c r="G74" s="775"/>
      <c r="H74" s="775"/>
      <c r="I74" s="775"/>
      <c r="J74" s="775"/>
      <c r="K74" s="775"/>
      <c r="L74" s="775"/>
      <c r="M74" s="775"/>
      <c r="N74" s="775"/>
      <c r="O74" s="775"/>
      <c r="P74" s="775"/>
      <c r="Q74" s="775"/>
      <c r="R74" s="775"/>
      <c r="S74" s="745">
        <f>IF(SUM(D7:BE7)=0,0,SUM(D7:BE7))</f>
        <v>0</v>
      </c>
      <c r="T74" s="745"/>
      <c r="U74" s="745"/>
      <c r="V74" s="722"/>
      <c r="W74" s="722"/>
      <c r="X74" s="722"/>
      <c r="Y74" s="745" t="str">
        <f>IF(SUM(D74:X74)=0,"",SUM(D74:X74))</f>
        <v/>
      </c>
      <c r="Z74" s="745"/>
      <c r="AA74" s="746"/>
      <c r="AB74" s="209"/>
      <c r="AC74" s="753" t="s">
        <v>79</v>
      </c>
      <c r="AD74" s="753"/>
      <c r="AE74" s="753"/>
      <c r="AF74" s="753"/>
      <c r="AG74" s="754"/>
      <c r="AH74" s="782"/>
      <c r="AI74" s="783"/>
      <c r="AJ74" s="783"/>
      <c r="AK74" s="783"/>
      <c r="AM74" s="797"/>
      <c r="AN74" s="509" t="s">
        <v>147</v>
      </c>
      <c r="AO74" s="510"/>
      <c r="AP74" s="552"/>
      <c r="AQ74" s="541"/>
      <c r="AR74" s="541"/>
      <c r="AS74" s="550"/>
      <c r="AV74" s="748"/>
      <c r="AW74" s="784" t="s">
        <v>88</v>
      </c>
      <c r="AX74" s="785"/>
      <c r="AY74" s="786"/>
      <c r="AZ74" s="701"/>
      <c r="BA74" s="702"/>
      <c r="BB74" s="704"/>
    </row>
    <row r="75" spans="1:105" s="52" customFormat="1" ht="20.25" customHeight="1" thickBot="1">
      <c r="A75" s="755" t="s">
        <v>221</v>
      </c>
      <c r="B75" s="511"/>
      <c r="C75" s="465"/>
      <c r="D75" s="719" t="str">
        <f>IF(D73=0,"",D73/D71)</f>
        <v/>
      </c>
      <c r="E75" s="720"/>
      <c r="F75" s="756"/>
      <c r="G75" s="719" t="str">
        <f>IF(G73=0,"",G73/G71)</f>
        <v/>
      </c>
      <c r="H75" s="720"/>
      <c r="I75" s="756"/>
      <c r="J75" s="719" t="str">
        <f>IF(J73=0,"",J73/J71)</f>
        <v/>
      </c>
      <c r="K75" s="720"/>
      <c r="L75" s="756"/>
      <c r="M75" s="719" t="str">
        <f>IF(M73=0,"",M73/M71)</f>
        <v/>
      </c>
      <c r="N75" s="720"/>
      <c r="O75" s="756"/>
      <c r="P75" s="719" t="str">
        <f>IF(P73=0,"",P73/P71)</f>
        <v/>
      </c>
      <c r="Q75" s="720"/>
      <c r="R75" s="756"/>
      <c r="S75" s="718"/>
      <c r="T75" s="449"/>
      <c r="U75" s="450"/>
      <c r="V75" s="718"/>
      <c r="W75" s="449"/>
      <c r="X75" s="450"/>
      <c r="Y75" s="719" t="str">
        <f>IF(Y73="","",Y73/Y71)</f>
        <v/>
      </c>
      <c r="Z75" s="720"/>
      <c r="AA75" s="721"/>
      <c r="AB75" s="209"/>
      <c r="AC75" s="757"/>
      <c r="AD75" s="757"/>
      <c r="AE75" s="757"/>
      <c r="AF75" s="757"/>
      <c r="AG75" s="758"/>
      <c r="AH75" s="782"/>
      <c r="AI75" s="783"/>
      <c r="AJ75" s="783"/>
      <c r="AK75" s="783"/>
      <c r="AM75" s="798"/>
      <c r="AN75" s="671" t="s">
        <v>58</v>
      </c>
      <c r="AO75" s="672"/>
      <c r="AP75" s="673"/>
      <c r="AQ75" s="729"/>
      <c r="AR75" s="730"/>
      <c r="AS75" s="731"/>
      <c r="AV75" s="749"/>
      <c r="AW75" s="738" t="s">
        <v>152</v>
      </c>
      <c r="AX75" s="739"/>
      <c r="AY75" s="740"/>
      <c r="AZ75" s="741" t="str">
        <f>IF(AZ71="","",IF(AZ72="","",ROUND(AZ71/AZ72,2)))</f>
        <v/>
      </c>
      <c r="BA75" s="742"/>
      <c r="BB75" s="743"/>
    </row>
    <row r="76" spans="1:105" s="52" customFormat="1" ht="20.25" customHeight="1" thickBot="1">
      <c r="A76" s="755" t="s">
        <v>229</v>
      </c>
      <c r="B76" s="511"/>
      <c r="C76" s="465"/>
      <c r="D76" s="719" t="str">
        <f>IF(D71="","",IF(D74=0,"",D74/D71))</f>
        <v/>
      </c>
      <c r="E76" s="720"/>
      <c r="F76" s="756"/>
      <c r="G76" s="719" t="str">
        <f>IF(G71="","",IF(G74=0,"",G74/G71))</f>
        <v/>
      </c>
      <c r="H76" s="720"/>
      <c r="I76" s="756"/>
      <c r="J76" s="719" t="str">
        <f>IF(J71="","",IF(J74=0,"",J74/J71))</f>
        <v/>
      </c>
      <c r="K76" s="720"/>
      <c r="L76" s="756"/>
      <c r="M76" s="719" t="str">
        <f>IF(M71="","",IF(M74=0,"",M74/M71))</f>
        <v/>
      </c>
      <c r="N76" s="720"/>
      <c r="O76" s="756"/>
      <c r="P76" s="719" t="str">
        <f>IF(P71="","",IF(P74=0,"",P74/P71))</f>
        <v/>
      </c>
      <c r="Q76" s="720"/>
      <c r="R76" s="756"/>
      <c r="S76" s="718"/>
      <c r="T76" s="449"/>
      <c r="U76" s="450"/>
      <c r="V76" s="718"/>
      <c r="W76" s="449"/>
      <c r="X76" s="450"/>
      <c r="Y76" s="719" t="str">
        <f>IF(Y71="","",IF(Y74="","",Y74/Y71))</f>
        <v/>
      </c>
      <c r="Z76" s="720"/>
      <c r="AA76" s="721"/>
      <c r="AB76" s="207"/>
      <c r="AC76" s="759"/>
      <c r="AD76" s="759"/>
      <c r="AE76" s="759"/>
      <c r="AF76" s="759"/>
      <c r="AG76" s="760"/>
      <c r="AH76" s="782"/>
      <c r="AI76" s="783"/>
      <c r="AJ76" s="783"/>
      <c r="AK76" s="783"/>
      <c r="AM76" s="798"/>
      <c r="AN76" s="761"/>
      <c r="AO76" s="762"/>
      <c r="AP76" s="763"/>
      <c r="AQ76" s="732"/>
      <c r="AR76" s="733"/>
      <c r="AS76" s="734"/>
    </row>
    <row r="77" spans="1:105" s="52" customFormat="1" ht="20.25" customHeight="1" thickBot="1">
      <c r="A77" s="438" t="s">
        <v>231</v>
      </c>
      <c r="B77" s="439"/>
      <c r="C77" s="439"/>
      <c r="D77" s="718"/>
      <c r="E77" s="449"/>
      <c r="F77" s="450"/>
      <c r="G77" s="718"/>
      <c r="H77" s="449"/>
      <c r="I77" s="450"/>
      <c r="J77" s="718"/>
      <c r="K77" s="449"/>
      <c r="L77" s="450"/>
      <c r="M77" s="718"/>
      <c r="N77" s="449"/>
      <c r="O77" s="450"/>
      <c r="P77" s="718"/>
      <c r="Q77" s="449"/>
      <c r="R77" s="450"/>
      <c r="S77" s="722"/>
      <c r="T77" s="722"/>
      <c r="U77" s="722"/>
      <c r="V77" s="745">
        <f>IF(AB94="",0,IF(AB95="",0,ROUND(AB94*AB95/30,1)))</f>
        <v>0</v>
      </c>
      <c r="W77" s="745"/>
      <c r="X77" s="745"/>
      <c r="Y77" s="745">
        <f>V77</f>
        <v>0</v>
      </c>
      <c r="Z77" s="745"/>
      <c r="AA77" s="746"/>
      <c r="AB77" s="207"/>
      <c r="AC77" s="759"/>
      <c r="AD77" s="759"/>
      <c r="AE77" s="759"/>
      <c r="AF77" s="759"/>
      <c r="AG77" s="760"/>
      <c r="AH77" s="782"/>
      <c r="AI77" s="783"/>
      <c r="AJ77" s="783"/>
      <c r="AK77" s="783"/>
      <c r="AM77" s="799"/>
      <c r="AN77" s="764"/>
      <c r="AO77" s="765"/>
      <c r="AP77" s="766"/>
      <c r="AQ77" s="735"/>
      <c r="AR77" s="736"/>
      <c r="AS77" s="737"/>
      <c r="AV77" s="714" t="s">
        <v>232</v>
      </c>
      <c r="AW77" s="583" t="s">
        <v>70</v>
      </c>
      <c r="AX77" s="583"/>
      <c r="AY77" s="583"/>
      <c r="AZ77" s="583" t="s">
        <v>233</v>
      </c>
      <c r="BA77" s="583"/>
      <c r="BB77" s="583"/>
      <c r="BC77" s="583" t="s">
        <v>234</v>
      </c>
      <c r="BD77" s="583"/>
      <c r="BE77" s="717"/>
    </row>
    <row r="78" spans="1:105" s="52" customFormat="1" ht="20.25" customHeight="1" thickBot="1">
      <c r="A78" s="438" t="s">
        <v>223</v>
      </c>
      <c r="B78" s="439"/>
      <c r="C78" s="439"/>
      <c r="D78" s="772" t="str">
        <f>IF(D71="","",D71/$D$71)</f>
        <v/>
      </c>
      <c r="E78" s="773"/>
      <c r="F78" s="774"/>
      <c r="G78" s="772" t="str">
        <f>IF($D$71="","",IF(G71="","",G71/$D$71))</f>
        <v/>
      </c>
      <c r="H78" s="773"/>
      <c r="I78" s="774"/>
      <c r="J78" s="772" t="str">
        <f>IF($D$71="","",IF(J71="","",J71/$D$71))</f>
        <v/>
      </c>
      <c r="K78" s="773"/>
      <c r="L78" s="774"/>
      <c r="M78" s="772" t="str">
        <f>IF($D$71="","",IF(M71="","",M71/$D$71))</f>
        <v/>
      </c>
      <c r="N78" s="773"/>
      <c r="O78" s="774"/>
      <c r="P78" s="772" t="str">
        <f>IF($D$71="","",IF(P71="","",P71/$D$71))</f>
        <v/>
      </c>
      <c r="Q78" s="773"/>
      <c r="R78" s="774"/>
      <c r="S78" s="722"/>
      <c r="T78" s="722"/>
      <c r="U78" s="722"/>
      <c r="V78" s="722"/>
      <c r="W78" s="722"/>
      <c r="X78" s="722"/>
      <c r="Y78" s="722"/>
      <c r="Z78" s="722"/>
      <c r="AA78" s="723"/>
      <c r="AB78" s="207"/>
      <c r="AC78" s="759"/>
      <c r="AD78" s="759"/>
      <c r="AE78" s="759"/>
      <c r="AF78" s="759"/>
      <c r="AG78" s="760"/>
      <c r="AH78" s="782"/>
      <c r="AI78" s="783"/>
      <c r="AJ78" s="783"/>
      <c r="AK78" s="783"/>
      <c r="AV78" s="715"/>
      <c r="AW78" s="724"/>
      <c r="AX78" s="724"/>
      <c r="AY78" s="724"/>
      <c r="AZ78" s="725"/>
      <c r="BA78" s="724"/>
      <c r="BB78" s="724"/>
      <c r="BC78" s="724"/>
      <c r="BD78" s="724"/>
      <c r="BE78" s="726"/>
    </row>
    <row r="79" spans="1:105" s="52" customFormat="1" ht="20.25" customHeight="1" thickBot="1">
      <c r="A79" s="767" t="s">
        <v>222</v>
      </c>
      <c r="B79" s="562"/>
      <c r="C79" s="562"/>
      <c r="D79" s="768"/>
      <c r="E79" s="768"/>
      <c r="F79" s="768"/>
      <c r="G79" s="769" t="str">
        <f>IF($G$71="","",G71/$G$71)</f>
        <v/>
      </c>
      <c r="H79" s="770"/>
      <c r="I79" s="771"/>
      <c r="J79" s="769" t="str">
        <f>IF($G$71="","",IF(J71="","",J71/$G$71))</f>
        <v/>
      </c>
      <c r="K79" s="770"/>
      <c r="L79" s="771"/>
      <c r="M79" s="769" t="str">
        <f>IF($G$71="","",IF(M71="","",M71/$G$71))</f>
        <v/>
      </c>
      <c r="N79" s="770"/>
      <c r="O79" s="771"/>
      <c r="P79" s="769" t="str">
        <f>IF($G$71="","",IF(P71="","",P71/$G$71))</f>
        <v/>
      </c>
      <c r="Q79" s="770"/>
      <c r="R79" s="771"/>
      <c r="S79" s="692"/>
      <c r="T79" s="452"/>
      <c r="U79" s="453"/>
      <c r="V79" s="692"/>
      <c r="W79" s="452"/>
      <c r="X79" s="453"/>
      <c r="Y79" s="692"/>
      <c r="Z79" s="452"/>
      <c r="AA79" s="744"/>
      <c r="AB79" s="210"/>
      <c r="AC79" s="759"/>
      <c r="AD79" s="759"/>
      <c r="AE79" s="759"/>
      <c r="AF79" s="759"/>
      <c r="AG79" s="760"/>
      <c r="AH79" s="782"/>
      <c r="AI79" s="783"/>
      <c r="AJ79" s="783"/>
      <c r="AK79" s="783"/>
      <c r="AV79" s="716"/>
      <c r="AW79" s="727"/>
      <c r="AX79" s="727"/>
      <c r="AY79" s="727"/>
      <c r="AZ79" s="727"/>
      <c r="BA79" s="727"/>
      <c r="BB79" s="727"/>
      <c r="BC79" s="727"/>
      <c r="BD79" s="727"/>
      <c r="BE79" s="728"/>
    </row>
    <row r="80" spans="1:105" ht="20.25" customHeight="1" thickBot="1">
      <c r="CV80" s="297"/>
      <c r="CW80" s="297"/>
      <c r="CX80" s="297"/>
      <c r="CY80" s="297"/>
      <c r="CZ80" s="297"/>
      <c r="DA80" s="297"/>
    </row>
    <row r="81" spans="1:105" ht="20.25" customHeight="1">
      <c r="A81" s="693" t="s">
        <v>55</v>
      </c>
      <c r="B81" s="690" t="s">
        <v>71</v>
      </c>
      <c r="C81" s="690"/>
      <c r="D81" s="690" t="s">
        <v>11</v>
      </c>
      <c r="E81" s="690"/>
      <c r="F81" s="690"/>
      <c r="G81" s="544" t="s">
        <v>13</v>
      </c>
      <c r="H81" s="545"/>
      <c r="I81" s="696"/>
      <c r="J81" s="544" t="s">
        <v>47</v>
      </c>
      <c r="K81" s="545"/>
      <c r="L81" s="697"/>
      <c r="O81" s="698" t="s">
        <v>91</v>
      </c>
      <c r="P81" s="687" t="s">
        <v>71</v>
      </c>
      <c r="Q81" s="687"/>
      <c r="R81" s="688" t="s">
        <v>262</v>
      </c>
      <c r="S81" s="689"/>
      <c r="T81" s="688" t="s">
        <v>93</v>
      </c>
      <c r="U81" s="690"/>
      <c r="V81" s="690" t="s">
        <v>75</v>
      </c>
      <c r="W81" s="690"/>
      <c r="X81" s="690"/>
      <c r="Y81" s="690"/>
      <c r="Z81" s="690" t="s">
        <v>76</v>
      </c>
      <c r="AA81" s="690"/>
      <c r="AB81" s="690"/>
      <c r="AC81" s="690"/>
      <c r="AD81" s="690"/>
      <c r="AE81" s="690"/>
      <c r="AF81" s="690"/>
      <c r="AG81" s="690"/>
      <c r="AH81" s="690"/>
      <c r="AI81" s="690"/>
      <c r="AJ81" s="690"/>
      <c r="AK81" s="690" t="s">
        <v>77</v>
      </c>
      <c r="AL81" s="690"/>
      <c r="AM81" s="690"/>
      <c r="AN81" s="690"/>
      <c r="AO81" s="690"/>
      <c r="AP81" s="690"/>
      <c r="AQ81" s="690"/>
      <c r="AR81" s="690"/>
      <c r="AS81" s="690"/>
      <c r="AT81" s="690"/>
      <c r="AU81" s="690"/>
      <c r="AV81" s="690"/>
      <c r="AW81" s="690"/>
      <c r="AX81" s="690"/>
      <c r="AY81" s="690"/>
      <c r="AZ81" s="690"/>
      <c r="BA81" s="690"/>
      <c r="BB81" s="690"/>
      <c r="BC81" s="690"/>
      <c r="BD81" s="691"/>
      <c r="CV81" s="297"/>
      <c r="CW81" s="297"/>
      <c r="CX81" s="297"/>
      <c r="CY81" s="297"/>
      <c r="CZ81" s="297"/>
      <c r="DA81" s="297"/>
    </row>
    <row r="82" spans="1:105" ht="20.25" customHeight="1">
      <c r="A82" s="694"/>
      <c r="B82" s="542" t="s">
        <v>72</v>
      </c>
      <c r="C82" s="542"/>
      <c r="D82" s="541"/>
      <c r="E82" s="541"/>
      <c r="F82" s="541"/>
      <c r="G82" s="701"/>
      <c r="H82" s="702"/>
      <c r="I82" s="703"/>
      <c r="J82" s="701"/>
      <c r="K82" s="702"/>
      <c r="L82" s="704"/>
      <c r="O82" s="699"/>
      <c r="P82" s="665"/>
      <c r="Q82" s="665"/>
      <c r="R82" s="620"/>
      <c r="S82" s="620"/>
      <c r="T82" s="542"/>
      <c r="U82" s="542"/>
      <c r="V82" s="542" t="s">
        <v>257</v>
      </c>
      <c r="W82" s="542"/>
      <c r="X82" s="542" t="s">
        <v>78</v>
      </c>
      <c r="Y82" s="542"/>
      <c r="Z82" s="542" t="s">
        <v>78</v>
      </c>
      <c r="AA82" s="542"/>
      <c r="AB82" s="685" t="s">
        <v>261</v>
      </c>
      <c r="AC82" s="620"/>
      <c r="AD82" s="620"/>
      <c r="AE82" s="619" t="s">
        <v>253</v>
      </c>
      <c r="AF82" s="619"/>
      <c r="AG82" s="619"/>
      <c r="AH82" s="619" t="s">
        <v>258</v>
      </c>
      <c r="AI82" s="619"/>
      <c r="AJ82" s="619"/>
      <c r="AK82" s="542" t="s">
        <v>78</v>
      </c>
      <c r="AL82" s="542"/>
      <c r="AM82" s="685" t="s">
        <v>90</v>
      </c>
      <c r="AN82" s="620"/>
      <c r="AO82" s="620"/>
      <c r="AP82" s="619" t="s">
        <v>154</v>
      </c>
      <c r="AQ82" s="619"/>
      <c r="AR82" s="619"/>
      <c r="AS82" s="619" t="s">
        <v>259</v>
      </c>
      <c r="AT82" s="619"/>
      <c r="AU82" s="619"/>
      <c r="AV82" s="685" t="s">
        <v>94</v>
      </c>
      <c r="AW82" s="620"/>
      <c r="AX82" s="620"/>
      <c r="AY82" s="619" t="s">
        <v>155</v>
      </c>
      <c r="AZ82" s="619"/>
      <c r="BA82" s="619"/>
      <c r="BB82" s="619" t="s">
        <v>260</v>
      </c>
      <c r="BC82" s="619"/>
      <c r="BD82" s="686"/>
      <c r="CV82" s="297"/>
      <c r="CW82" s="297"/>
      <c r="CX82" s="297"/>
      <c r="CY82" s="297"/>
      <c r="CZ82" s="297"/>
      <c r="DA82" s="297"/>
    </row>
    <row r="83" spans="1:105" ht="20.25" customHeight="1">
      <c r="A83" s="694"/>
      <c r="B83" s="542" t="s">
        <v>73</v>
      </c>
      <c r="C83" s="542"/>
      <c r="D83" s="541"/>
      <c r="E83" s="541"/>
      <c r="F83" s="541"/>
      <c r="G83" s="701"/>
      <c r="H83" s="702"/>
      <c r="I83" s="703"/>
      <c r="J83" s="701"/>
      <c r="K83" s="702"/>
      <c r="L83" s="704"/>
      <c r="O83" s="699"/>
      <c r="P83" s="665"/>
      <c r="Q83" s="665"/>
      <c r="R83" s="620"/>
      <c r="S83" s="620"/>
      <c r="T83" s="542"/>
      <c r="U83" s="542"/>
      <c r="V83" s="542"/>
      <c r="W83" s="542"/>
      <c r="X83" s="542"/>
      <c r="Y83" s="542"/>
      <c r="Z83" s="542"/>
      <c r="AA83" s="542"/>
      <c r="AB83" s="620"/>
      <c r="AC83" s="620"/>
      <c r="AD83" s="620"/>
      <c r="AE83" s="619"/>
      <c r="AF83" s="619"/>
      <c r="AG83" s="619"/>
      <c r="AH83" s="619"/>
      <c r="AI83" s="619"/>
      <c r="AJ83" s="619"/>
      <c r="AK83" s="542"/>
      <c r="AL83" s="542"/>
      <c r="AM83" s="620"/>
      <c r="AN83" s="620"/>
      <c r="AO83" s="620"/>
      <c r="AP83" s="619"/>
      <c r="AQ83" s="619"/>
      <c r="AR83" s="619"/>
      <c r="AS83" s="619"/>
      <c r="AT83" s="619"/>
      <c r="AU83" s="619"/>
      <c r="AV83" s="620"/>
      <c r="AW83" s="620"/>
      <c r="AX83" s="620"/>
      <c r="AY83" s="619"/>
      <c r="AZ83" s="619"/>
      <c r="BA83" s="619"/>
      <c r="BB83" s="619"/>
      <c r="BC83" s="619"/>
      <c r="BD83" s="686"/>
      <c r="CV83" s="297"/>
      <c r="CW83" s="297"/>
      <c r="CX83" s="297"/>
      <c r="CY83" s="297"/>
      <c r="CZ83" s="297"/>
      <c r="DA83" s="297"/>
    </row>
    <row r="84" spans="1:105" ht="20.25" customHeight="1" thickBot="1">
      <c r="A84" s="695"/>
      <c r="B84" s="575" t="s">
        <v>74</v>
      </c>
      <c r="C84" s="575"/>
      <c r="D84" s="551"/>
      <c r="E84" s="551"/>
      <c r="F84" s="551"/>
      <c r="G84" s="705"/>
      <c r="H84" s="706"/>
      <c r="I84" s="707"/>
      <c r="J84" s="705"/>
      <c r="K84" s="706"/>
      <c r="L84" s="708"/>
      <c r="O84" s="699"/>
      <c r="P84" s="665" t="s">
        <v>252</v>
      </c>
      <c r="Q84" s="665"/>
      <c r="R84" s="560" t="str">
        <f>IF(E352=0,"",E352)</f>
        <v/>
      </c>
      <c r="S84" s="560"/>
      <c r="T84" s="560" t="str">
        <f t="shared" ref="T84:T91" si="46">IF(G352=0,"",G352)</f>
        <v/>
      </c>
      <c r="U84" s="560"/>
      <c r="V84" s="560" t="str">
        <f t="shared" ref="V84:V91" si="47">IF(I352=0,"",I352)</f>
        <v/>
      </c>
      <c r="W84" s="560"/>
      <c r="X84" s="560" t="str">
        <f t="shared" ref="X84:X91" si="48">IF(K352=0,"",K352)</f>
        <v/>
      </c>
      <c r="Y84" s="560"/>
      <c r="Z84" s="560" t="str">
        <f t="shared" ref="Z84:Z91" si="49">IF(M352=0,"",M352)</f>
        <v/>
      </c>
      <c r="AA84" s="560"/>
      <c r="AB84" s="666" t="str">
        <f>IF(O352=0,"",O352)</f>
        <v/>
      </c>
      <c r="AC84" s="666"/>
      <c r="AD84" s="666"/>
      <c r="AE84" s="666" t="str">
        <f t="shared" ref="AE84:AE91" si="50">IF(R352=0,"",R352)</f>
        <v/>
      </c>
      <c r="AF84" s="666"/>
      <c r="AG84" s="666"/>
      <c r="AH84" s="666" t="str">
        <f t="shared" ref="AH84:AH91" si="51">IF(U352=0,"",U352)</f>
        <v/>
      </c>
      <c r="AI84" s="666"/>
      <c r="AJ84" s="666"/>
      <c r="AK84" s="666" t="str">
        <f>IF(X352=0,"",X352)</f>
        <v/>
      </c>
      <c r="AL84" s="666"/>
      <c r="AM84" s="666" t="str">
        <f>IF(Z352=0,"",Z352)</f>
        <v/>
      </c>
      <c r="AN84" s="666"/>
      <c r="AO84" s="666"/>
      <c r="AP84" s="666" t="str">
        <f t="shared" ref="AP84:AP91" si="52">IF(AC352=0,"",AC352)</f>
        <v/>
      </c>
      <c r="AQ84" s="666"/>
      <c r="AR84" s="666"/>
      <c r="AS84" s="666" t="str">
        <f t="shared" ref="AS84:AS91" si="53">IF(AF352=0,"",AF352)</f>
        <v/>
      </c>
      <c r="AT84" s="666"/>
      <c r="AU84" s="666"/>
      <c r="AV84" s="666" t="str">
        <f t="shared" ref="AV84:AV91" si="54">IF(AI352=0,"",AI352)</f>
        <v>酒母こうじ米</v>
      </c>
      <c r="AW84" s="666"/>
      <c r="AX84" s="666"/>
      <c r="AY84" s="666" t="str">
        <f t="shared" ref="AY84:AY91" si="55">IF(AL352=0,"",AL352)</f>
        <v/>
      </c>
      <c r="AZ84" s="666"/>
      <c r="BA84" s="666"/>
      <c r="BB84" s="666" t="str">
        <f t="shared" ref="BB84:BB91" si="56">IF(AO352=0,"",AO352)</f>
        <v/>
      </c>
      <c r="BC84" s="666"/>
      <c r="BD84" s="667"/>
      <c r="CV84" s="297"/>
      <c r="CW84" s="297"/>
      <c r="CX84" s="297"/>
      <c r="CY84" s="297"/>
      <c r="CZ84" s="297"/>
      <c r="DA84" s="297"/>
    </row>
    <row r="85" spans="1:105" ht="20.25" customHeight="1" thickBot="1">
      <c r="O85" s="699"/>
      <c r="P85" s="683" t="s">
        <v>11</v>
      </c>
      <c r="Q85" s="684"/>
      <c r="R85" s="560" t="str">
        <f t="shared" ref="R85:R91" si="57">IF(E353=0,"",E353)</f>
        <v/>
      </c>
      <c r="S85" s="560"/>
      <c r="T85" s="560" t="str">
        <f t="shared" si="46"/>
        <v/>
      </c>
      <c r="U85" s="560"/>
      <c r="V85" s="560" t="str">
        <f t="shared" si="47"/>
        <v/>
      </c>
      <c r="W85" s="560"/>
      <c r="X85" s="560" t="str">
        <f t="shared" si="48"/>
        <v/>
      </c>
      <c r="Y85" s="560"/>
      <c r="Z85" s="560" t="str">
        <f t="shared" si="49"/>
        <v/>
      </c>
      <c r="AA85" s="560"/>
      <c r="AB85" s="666" t="str">
        <f t="shared" ref="AB85:AB91" si="58">IF(O353=0,"",O353)</f>
        <v/>
      </c>
      <c r="AC85" s="666"/>
      <c r="AD85" s="666"/>
      <c r="AE85" s="666" t="str">
        <f t="shared" si="50"/>
        <v/>
      </c>
      <c r="AF85" s="666"/>
      <c r="AG85" s="666"/>
      <c r="AH85" s="666" t="str">
        <f t="shared" si="51"/>
        <v/>
      </c>
      <c r="AI85" s="666"/>
      <c r="AJ85" s="666"/>
      <c r="AK85" s="666" t="str">
        <f t="shared" ref="AK85:AK91" si="59">IF(X353=0,"",X353)</f>
        <v/>
      </c>
      <c r="AL85" s="666"/>
      <c r="AM85" s="666" t="str">
        <f t="shared" ref="AM85:AM91" si="60">IF(Z353=0,"",Z353)</f>
        <v/>
      </c>
      <c r="AN85" s="666"/>
      <c r="AO85" s="666"/>
      <c r="AP85" s="666" t="str">
        <f t="shared" si="52"/>
        <v/>
      </c>
      <c r="AQ85" s="666"/>
      <c r="AR85" s="666"/>
      <c r="AS85" s="666" t="str">
        <f t="shared" si="53"/>
        <v/>
      </c>
      <c r="AT85" s="666"/>
      <c r="AU85" s="666"/>
      <c r="AV85" s="666" t="str">
        <f t="shared" si="54"/>
        <v>酒母掛米</v>
      </c>
      <c r="AW85" s="666"/>
      <c r="AX85" s="666"/>
      <c r="AY85" s="666" t="str">
        <f t="shared" si="55"/>
        <v/>
      </c>
      <c r="AZ85" s="666"/>
      <c r="BA85" s="666"/>
      <c r="BB85" s="666" t="str">
        <f t="shared" si="56"/>
        <v/>
      </c>
      <c r="BC85" s="666"/>
      <c r="BD85" s="667"/>
      <c r="CV85" s="297"/>
      <c r="CW85" s="297"/>
      <c r="CX85" s="297"/>
      <c r="CY85" s="297"/>
      <c r="CZ85" s="297"/>
      <c r="DA85" s="297"/>
    </row>
    <row r="86" spans="1:105" ht="20.25" customHeight="1">
      <c r="A86" s="711" t="s">
        <v>68</v>
      </c>
      <c r="B86" s="690" t="s">
        <v>69</v>
      </c>
      <c r="C86" s="690"/>
      <c r="D86" s="690"/>
      <c r="E86" s="690"/>
      <c r="F86" s="690"/>
      <c r="G86" s="690"/>
      <c r="H86" s="690"/>
      <c r="I86" s="690"/>
      <c r="J86" s="691"/>
      <c r="O86" s="699"/>
      <c r="P86" s="683" t="s">
        <v>13</v>
      </c>
      <c r="Q86" s="684"/>
      <c r="R86" s="560" t="str">
        <f t="shared" si="57"/>
        <v/>
      </c>
      <c r="S86" s="560"/>
      <c r="T86" s="560" t="str">
        <f t="shared" si="46"/>
        <v/>
      </c>
      <c r="U86" s="560"/>
      <c r="V86" s="560" t="str">
        <f t="shared" si="47"/>
        <v/>
      </c>
      <c r="W86" s="560"/>
      <c r="X86" s="560" t="str">
        <f t="shared" si="48"/>
        <v/>
      </c>
      <c r="Y86" s="560"/>
      <c r="Z86" s="560" t="str">
        <f t="shared" si="49"/>
        <v/>
      </c>
      <c r="AA86" s="560"/>
      <c r="AB86" s="666" t="str">
        <f t="shared" si="58"/>
        <v/>
      </c>
      <c r="AC86" s="666"/>
      <c r="AD86" s="666"/>
      <c r="AE86" s="666" t="str">
        <f t="shared" si="50"/>
        <v/>
      </c>
      <c r="AF86" s="666"/>
      <c r="AG86" s="666"/>
      <c r="AH86" s="666" t="str">
        <f t="shared" si="51"/>
        <v/>
      </c>
      <c r="AI86" s="666"/>
      <c r="AJ86" s="666"/>
      <c r="AK86" s="666" t="str">
        <f t="shared" si="59"/>
        <v/>
      </c>
      <c r="AL86" s="666"/>
      <c r="AM86" s="666" t="str">
        <f t="shared" si="60"/>
        <v/>
      </c>
      <c r="AN86" s="666"/>
      <c r="AO86" s="666"/>
      <c r="AP86" s="666" t="str">
        <f t="shared" si="52"/>
        <v/>
      </c>
      <c r="AQ86" s="666"/>
      <c r="AR86" s="666"/>
      <c r="AS86" s="666" t="str">
        <f t="shared" si="53"/>
        <v/>
      </c>
      <c r="AT86" s="666"/>
      <c r="AU86" s="666"/>
      <c r="AV86" s="666" t="str">
        <f t="shared" si="54"/>
        <v>添こうじ米</v>
      </c>
      <c r="AW86" s="666"/>
      <c r="AX86" s="666"/>
      <c r="AY86" s="666" t="str">
        <f t="shared" si="55"/>
        <v/>
      </c>
      <c r="AZ86" s="666"/>
      <c r="BA86" s="666"/>
      <c r="BB86" s="666" t="str">
        <f t="shared" si="56"/>
        <v/>
      </c>
      <c r="BC86" s="666"/>
      <c r="BD86" s="667"/>
      <c r="CV86" s="297"/>
      <c r="CW86" s="297"/>
      <c r="CX86" s="297"/>
      <c r="CY86" s="297"/>
      <c r="CZ86" s="297"/>
      <c r="DA86" s="297"/>
    </row>
    <row r="87" spans="1:105" ht="20.25" customHeight="1">
      <c r="A87" s="712"/>
      <c r="B87" s="671" t="s">
        <v>70</v>
      </c>
      <c r="C87" s="672"/>
      <c r="D87" s="673"/>
      <c r="E87" s="671" t="s">
        <v>89</v>
      </c>
      <c r="F87" s="672"/>
      <c r="G87" s="673"/>
      <c r="H87" s="677" t="s">
        <v>251</v>
      </c>
      <c r="I87" s="678"/>
      <c r="J87" s="679"/>
      <c r="M87" s="49"/>
      <c r="N87" s="49"/>
      <c r="O87" s="699"/>
      <c r="P87" s="683" t="s">
        <v>47</v>
      </c>
      <c r="Q87" s="684"/>
      <c r="R87" s="560" t="str">
        <f t="shared" si="57"/>
        <v/>
      </c>
      <c r="S87" s="560"/>
      <c r="T87" s="560" t="str">
        <f t="shared" si="46"/>
        <v/>
      </c>
      <c r="U87" s="560"/>
      <c r="V87" s="560" t="str">
        <f t="shared" si="47"/>
        <v/>
      </c>
      <c r="W87" s="560"/>
      <c r="X87" s="560" t="str">
        <f t="shared" si="48"/>
        <v/>
      </c>
      <c r="Y87" s="560"/>
      <c r="Z87" s="560" t="str">
        <f t="shared" si="49"/>
        <v/>
      </c>
      <c r="AA87" s="560"/>
      <c r="AB87" s="666" t="str">
        <f t="shared" si="58"/>
        <v/>
      </c>
      <c r="AC87" s="666"/>
      <c r="AD87" s="666"/>
      <c r="AE87" s="666" t="str">
        <f t="shared" si="50"/>
        <v/>
      </c>
      <c r="AF87" s="666"/>
      <c r="AG87" s="666"/>
      <c r="AH87" s="666" t="str">
        <f t="shared" si="51"/>
        <v/>
      </c>
      <c r="AI87" s="666"/>
      <c r="AJ87" s="666"/>
      <c r="AK87" s="666" t="str">
        <f t="shared" si="59"/>
        <v/>
      </c>
      <c r="AL87" s="666"/>
      <c r="AM87" s="666" t="str">
        <f t="shared" si="60"/>
        <v/>
      </c>
      <c r="AN87" s="666"/>
      <c r="AO87" s="666"/>
      <c r="AP87" s="666" t="str">
        <f t="shared" si="52"/>
        <v/>
      </c>
      <c r="AQ87" s="666"/>
      <c r="AR87" s="666"/>
      <c r="AS87" s="666" t="str">
        <f t="shared" si="53"/>
        <v/>
      </c>
      <c r="AT87" s="666"/>
      <c r="AU87" s="666"/>
      <c r="AV87" s="666" t="str">
        <f t="shared" si="54"/>
        <v>仲こうじ米</v>
      </c>
      <c r="AW87" s="666"/>
      <c r="AX87" s="666"/>
      <c r="AY87" s="666" t="str">
        <f t="shared" si="55"/>
        <v/>
      </c>
      <c r="AZ87" s="666"/>
      <c r="BA87" s="666"/>
      <c r="BB87" s="666" t="str">
        <f t="shared" si="56"/>
        <v/>
      </c>
      <c r="BC87" s="666"/>
      <c r="BD87" s="667"/>
      <c r="CV87" s="297"/>
      <c r="CW87" s="297"/>
      <c r="CX87" s="297"/>
      <c r="CY87" s="297"/>
      <c r="CZ87" s="297"/>
      <c r="DA87" s="297"/>
    </row>
    <row r="88" spans="1:105" ht="20.25" customHeight="1">
      <c r="A88" s="712"/>
      <c r="B88" s="674"/>
      <c r="C88" s="675"/>
      <c r="D88" s="676"/>
      <c r="E88" s="674"/>
      <c r="F88" s="675"/>
      <c r="G88" s="676"/>
      <c r="H88" s="680"/>
      <c r="I88" s="681"/>
      <c r="J88" s="682"/>
      <c r="O88" s="699"/>
      <c r="P88" s="665" t="s">
        <v>243</v>
      </c>
      <c r="Q88" s="665"/>
      <c r="R88" s="560" t="str">
        <f t="shared" si="57"/>
        <v/>
      </c>
      <c r="S88" s="560"/>
      <c r="T88" s="560" t="str">
        <f t="shared" si="46"/>
        <v/>
      </c>
      <c r="U88" s="560"/>
      <c r="V88" s="560" t="str">
        <f t="shared" si="47"/>
        <v/>
      </c>
      <c r="W88" s="560"/>
      <c r="X88" s="560" t="str">
        <f t="shared" si="48"/>
        <v/>
      </c>
      <c r="Y88" s="560"/>
      <c r="Z88" s="560" t="str">
        <f t="shared" si="49"/>
        <v/>
      </c>
      <c r="AA88" s="560"/>
      <c r="AB88" s="666" t="str">
        <f t="shared" si="58"/>
        <v/>
      </c>
      <c r="AC88" s="666"/>
      <c r="AD88" s="666"/>
      <c r="AE88" s="666" t="str">
        <f t="shared" si="50"/>
        <v/>
      </c>
      <c r="AF88" s="666"/>
      <c r="AG88" s="666"/>
      <c r="AH88" s="666" t="str">
        <f t="shared" si="51"/>
        <v/>
      </c>
      <c r="AI88" s="666"/>
      <c r="AJ88" s="666"/>
      <c r="AK88" s="666" t="str">
        <f t="shared" si="59"/>
        <v/>
      </c>
      <c r="AL88" s="666"/>
      <c r="AM88" s="666" t="str">
        <f t="shared" si="60"/>
        <v/>
      </c>
      <c r="AN88" s="666"/>
      <c r="AO88" s="666"/>
      <c r="AP88" s="666" t="str">
        <f t="shared" si="52"/>
        <v/>
      </c>
      <c r="AQ88" s="666"/>
      <c r="AR88" s="666"/>
      <c r="AS88" s="666" t="str">
        <f t="shared" si="53"/>
        <v/>
      </c>
      <c r="AT88" s="666"/>
      <c r="AU88" s="666"/>
      <c r="AV88" s="666" t="str">
        <f t="shared" si="54"/>
        <v>留こうじ米</v>
      </c>
      <c r="AW88" s="666"/>
      <c r="AX88" s="666"/>
      <c r="AY88" s="666" t="str">
        <f t="shared" si="55"/>
        <v/>
      </c>
      <c r="AZ88" s="666"/>
      <c r="BA88" s="666"/>
      <c r="BB88" s="666" t="str">
        <f t="shared" si="56"/>
        <v/>
      </c>
      <c r="BC88" s="666"/>
      <c r="BD88" s="667"/>
    </row>
    <row r="89" spans="1:105" ht="20.25" customHeight="1">
      <c r="A89" s="712"/>
      <c r="B89" s="540"/>
      <c r="C89" s="540"/>
      <c r="D89" s="540"/>
      <c r="E89" s="540"/>
      <c r="F89" s="540"/>
      <c r="G89" s="540"/>
      <c r="H89" s="579" t="str">
        <f>IF(E89="","",IF($Y$74="","",E89/$Y$74*1000))</f>
        <v/>
      </c>
      <c r="I89" s="579"/>
      <c r="J89" s="670"/>
      <c r="O89" s="699"/>
      <c r="P89" s="665" t="s">
        <v>244</v>
      </c>
      <c r="Q89" s="665"/>
      <c r="R89" s="560" t="str">
        <f t="shared" si="57"/>
        <v/>
      </c>
      <c r="S89" s="560"/>
      <c r="T89" s="560" t="str">
        <f t="shared" si="46"/>
        <v/>
      </c>
      <c r="U89" s="560"/>
      <c r="V89" s="560" t="str">
        <f t="shared" si="47"/>
        <v/>
      </c>
      <c r="W89" s="560"/>
      <c r="X89" s="560" t="str">
        <f t="shared" si="48"/>
        <v/>
      </c>
      <c r="Y89" s="560"/>
      <c r="Z89" s="560" t="str">
        <f t="shared" si="49"/>
        <v/>
      </c>
      <c r="AA89" s="560"/>
      <c r="AB89" s="666" t="str">
        <f t="shared" si="58"/>
        <v/>
      </c>
      <c r="AC89" s="666"/>
      <c r="AD89" s="666"/>
      <c r="AE89" s="666" t="str">
        <f t="shared" si="50"/>
        <v/>
      </c>
      <c r="AF89" s="666"/>
      <c r="AG89" s="666"/>
      <c r="AH89" s="666" t="str">
        <f t="shared" si="51"/>
        <v/>
      </c>
      <c r="AI89" s="666"/>
      <c r="AJ89" s="666"/>
      <c r="AK89" s="666" t="str">
        <f t="shared" si="59"/>
        <v/>
      </c>
      <c r="AL89" s="666"/>
      <c r="AM89" s="666" t="str">
        <f t="shared" si="60"/>
        <v/>
      </c>
      <c r="AN89" s="666"/>
      <c r="AO89" s="666"/>
      <c r="AP89" s="666" t="str">
        <f t="shared" si="52"/>
        <v/>
      </c>
      <c r="AQ89" s="666"/>
      <c r="AR89" s="666"/>
      <c r="AS89" s="666" t="str">
        <f t="shared" si="53"/>
        <v/>
      </c>
      <c r="AT89" s="666"/>
      <c r="AU89" s="666"/>
      <c r="AV89" s="666" t="str">
        <f t="shared" si="54"/>
        <v>添掛米</v>
      </c>
      <c r="AW89" s="666"/>
      <c r="AX89" s="666"/>
      <c r="AY89" s="666" t="str">
        <f t="shared" si="55"/>
        <v/>
      </c>
      <c r="AZ89" s="666"/>
      <c r="BA89" s="666"/>
      <c r="BB89" s="666" t="str">
        <f t="shared" si="56"/>
        <v/>
      </c>
      <c r="BC89" s="666"/>
      <c r="BD89" s="667"/>
      <c r="CV89" s="297"/>
      <c r="CW89" s="297"/>
      <c r="CX89" s="297"/>
      <c r="CY89" s="297"/>
      <c r="CZ89" s="297"/>
      <c r="DA89" s="297"/>
    </row>
    <row r="90" spans="1:105" ht="20.25" customHeight="1">
      <c r="A90" s="712"/>
      <c r="B90" s="499"/>
      <c r="C90" s="709"/>
      <c r="D90" s="710"/>
      <c r="E90" s="499"/>
      <c r="F90" s="709"/>
      <c r="G90" s="710"/>
      <c r="H90" s="579" t="str">
        <f t="shared" ref="H90:H91" si="61">IF(E90="","",IF($Y$74="","",E90/$Y$74*1000))</f>
        <v/>
      </c>
      <c r="I90" s="579"/>
      <c r="J90" s="670"/>
      <c r="O90" s="699"/>
      <c r="P90" s="665" t="s">
        <v>245</v>
      </c>
      <c r="Q90" s="665"/>
      <c r="R90" s="560" t="str">
        <f t="shared" si="57"/>
        <v/>
      </c>
      <c r="S90" s="560"/>
      <c r="T90" s="560" t="str">
        <f t="shared" si="46"/>
        <v/>
      </c>
      <c r="U90" s="560"/>
      <c r="V90" s="560" t="str">
        <f t="shared" si="47"/>
        <v/>
      </c>
      <c r="W90" s="560"/>
      <c r="X90" s="560" t="str">
        <f t="shared" si="48"/>
        <v/>
      </c>
      <c r="Y90" s="560"/>
      <c r="Z90" s="560" t="str">
        <f t="shared" si="49"/>
        <v/>
      </c>
      <c r="AA90" s="560"/>
      <c r="AB90" s="666" t="str">
        <f t="shared" si="58"/>
        <v/>
      </c>
      <c r="AC90" s="666"/>
      <c r="AD90" s="666"/>
      <c r="AE90" s="666" t="str">
        <f t="shared" si="50"/>
        <v/>
      </c>
      <c r="AF90" s="666"/>
      <c r="AG90" s="666"/>
      <c r="AH90" s="666" t="str">
        <f t="shared" si="51"/>
        <v/>
      </c>
      <c r="AI90" s="666"/>
      <c r="AJ90" s="666"/>
      <c r="AK90" s="666" t="str">
        <f t="shared" si="59"/>
        <v/>
      </c>
      <c r="AL90" s="666"/>
      <c r="AM90" s="666" t="str">
        <f t="shared" si="60"/>
        <v/>
      </c>
      <c r="AN90" s="666"/>
      <c r="AO90" s="666"/>
      <c r="AP90" s="666" t="str">
        <f t="shared" si="52"/>
        <v/>
      </c>
      <c r="AQ90" s="666"/>
      <c r="AR90" s="666"/>
      <c r="AS90" s="666" t="str">
        <f t="shared" si="53"/>
        <v/>
      </c>
      <c r="AT90" s="666"/>
      <c r="AU90" s="666"/>
      <c r="AV90" s="666" t="str">
        <f t="shared" si="54"/>
        <v>仲掛米</v>
      </c>
      <c r="AW90" s="666"/>
      <c r="AX90" s="666"/>
      <c r="AY90" s="666" t="str">
        <f t="shared" si="55"/>
        <v/>
      </c>
      <c r="AZ90" s="666"/>
      <c r="BA90" s="666"/>
      <c r="BB90" s="666" t="str">
        <f t="shared" si="56"/>
        <v/>
      </c>
      <c r="BC90" s="666"/>
      <c r="BD90" s="667"/>
      <c r="CV90" s="297"/>
      <c r="CW90" s="297"/>
    </row>
    <row r="91" spans="1:105" ht="20.25" customHeight="1" thickBot="1">
      <c r="A91" s="713"/>
      <c r="B91" s="624"/>
      <c r="C91" s="625"/>
      <c r="D91" s="626"/>
      <c r="E91" s="624"/>
      <c r="F91" s="625"/>
      <c r="G91" s="626"/>
      <c r="H91" s="627" t="str">
        <f t="shared" si="61"/>
        <v/>
      </c>
      <c r="I91" s="627"/>
      <c r="J91" s="628"/>
      <c r="O91" s="700"/>
      <c r="P91" s="668" t="s">
        <v>246</v>
      </c>
      <c r="Q91" s="668"/>
      <c r="R91" s="669" t="str">
        <f t="shared" si="57"/>
        <v/>
      </c>
      <c r="S91" s="669"/>
      <c r="T91" s="669" t="str">
        <f t="shared" si="46"/>
        <v/>
      </c>
      <c r="U91" s="669"/>
      <c r="V91" s="669" t="str">
        <f t="shared" si="47"/>
        <v/>
      </c>
      <c r="W91" s="669"/>
      <c r="X91" s="669" t="str">
        <f t="shared" si="48"/>
        <v/>
      </c>
      <c r="Y91" s="669"/>
      <c r="Z91" s="669" t="str">
        <f t="shared" si="49"/>
        <v/>
      </c>
      <c r="AA91" s="669"/>
      <c r="AB91" s="663" t="str">
        <f t="shared" si="58"/>
        <v/>
      </c>
      <c r="AC91" s="663"/>
      <c r="AD91" s="663"/>
      <c r="AE91" s="663" t="str">
        <f t="shared" si="50"/>
        <v/>
      </c>
      <c r="AF91" s="663"/>
      <c r="AG91" s="663"/>
      <c r="AH91" s="663" t="str">
        <f t="shared" si="51"/>
        <v/>
      </c>
      <c r="AI91" s="663"/>
      <c r="AJ91" s="663"/>
      <c r="AK91" s="663" t="str">
        <f t="shared" si="59"/>
        <v/>
      </c>
      <c r="AL91" s="663"/>
      <c r="AM91" s="663" t="str">
        <f t="shared" si="60"/>
        <v/>
      </c>
      <c r="AN91" s="663"/>
      <c r="AO91" s="663"/>
      <c r="AP91" s="663" t="str">
        <f t="shared" si="52"/>
        <v/>
      </c>
      <c r="AQ91" s="663"/>
      <c r="AR91" s="663"/>
      <c r="AS91" s="663" t="str">
        <f t="shared" si="53"/>
        <v/>
      </c>
      <c r="AT91" s="663"/>
      <c r="AU91" s="663"/>
      <c r="AV91" s="663" t="str">
        <f t="shared" si="54"/>
        <v>留掛米</v>
      </c>
      <c r="AW91" s="663"/>
      <c r="AX91" s="663"/>
      <c r="AY91" s="663" t="str">
        <f t="shared" si="55"/>
        <v/>
      </c>
      <c r="AZ91" s="663"/>
      <c r="BA91" s="663"/>
      <c r="BB91" s="663" t="str">
        <f t="shared" si="56"/>
        <v/>
      </c>
      <c r="BC91" s="663"/>
      <c r="BD91" s="664"/>
      <c r="CV91" s="297"/>
      <c r="CW91" s="297"/>
      <c r="CX91" s="297"/>
      <c r="CY91" s="297"/>
      <c r="CZ91" s="297"/>
      <c r="DA91" s="297"/>
    </row>
    <row r="92" spans="1:105" ht="20.25" customHeight="1" thickBot="1">
      <c r="O92" s="62"/>
      <c r="BD92" s="49"/>
      <c r="BE92" s="49"/>
      <c r="CV92" s="297"/>
      <c r="CW92" s="297"/>
      <c r="CX92" s="297"/>
      <c r="CY92" s="297"/>
      <c r="CZ92" s="297"/>
      <c r="DA92" s="297"/>
    </row>
    <row r="93" spans="1:105" ht="20.25" customHeight="1">
      <c r="A93" s="635" t="s">
        <v>276</v>
      </c>
      <c r="B93" s="913" t="s">
        <v>65</v>
      </c>
      <c r="C93" s="536"/>
      <c r="D93" s="922"/>
      <c r="E93" s="922"/>
      <c r="F93" s="923"/>
      <c r="G93" s="269" t="s">
        <v>66</v>
      </c>
      <c r="H93" s="924"/>
      <c r="I93" s="922"/>
      <c r="J93" s="923"/>
      <c r="K93" s="919" t="s">
        <v>288</v>
      </c>
      <c r="L93" s="920"/>
      <c r="M93" s="921"/>
      <c r="N93" s="925"/>
      <c r="O93" s="926"/>
      <c r="P93" s="926"/>
      <c r="Q93" s="926"/>
      <c r="R93" s="927"/>
      <c r="S93"/>
      <c r="T93"/>
      <c r="U93" s="930" t="s">
        <v>302</v>
      </c>
      <c r="V93" s="544" t="s">
        <v>81</v>
      </c>
      <c r="W93" s="545"/>
      <c r="X93" s="545"/>
      <c r="Y93" s="545"/>
      <c r="Z93" s="546"/>
      <c r="AA93" s="546"/>
      <c r="AB93" s="502"/>
      <c r="AC93" s="503"/>
      <c r="AD93" s="503"/>
      <c r="AE93" s="504"/>
      <c r="AF93" s="502"/>
      <c r="AG93" s="503"/>
      <c r="AH93" s="503"/>
      <c r="AI93" s="504"/>
      <c r="AJ93" s="502"/>
      <c r="AK93" s="503"/>
      <c r="AL93" s="503"/>
      <c r="AM93" s="504"/>
      <c r="AN93" s="502"/>
      <c r="AO93" s="503"/>
      <c r="AP93" s="503"/>
      <c r="AQ93" s="504"/>
      <c r="AR93" s="502"/>
      <c r="AS93" s="503"/>
      <c r="AT93" s="503"/>
      <c r="AU93" s="504"/>
      <c r="AV93" s="502"/>
      <c r="AW93" s="503"/>
      <c r="AX93" s="503"/>
      <c r="AY93" s="504"/>
      <c r="AZ93" s="941" t="s">
        <v>306</v>
      </c>
      <c r="BA93" s="920"/>
      <c r="BB93" s="920"/>
      <c r="BC93" s="921"/>
      <c r="BF93" s="297"/>
      <c r="BG93" s="492"/>
      <c r="BH93" s="493"/>
      <c r="BI93" s="493"/>
      <c r="BJ93" s="493"/>
    </row>
    <row r="94" spans="1:105" ht="20.25" customHeight="1">
      <c r="A94" s="636"/>
      <c r="B94" s="886" t="s">
        <v>284</v>
      </c>
      <c r="C94" s="916"/>
      <c r="D94" s="501"/>
      <c r="E94" s="500"/>
      <c r="F94" s="917" t="s">
        <v>299</v>
      </c>
      <c r="G94" s="918"/>
      <c r="H94" s="918"/>
      <c r="I94" s="917" t="s">
        <v>291</v>
      </c>
      <c r="J94" s="918"/>
      <c r="K94" s="918"/>
      <c r="L94" s="565" t="s">
        <v>289</v>
      </c>
      <c r="M94" s="914"/>
      <c r="N94" s="914"/>
      <c r="O94" s="567"/>
      <c r="P94" s="569"/>
      <c r="Q94" s="570"/>
      <c r="R94" s="571"/>
      <c r="S94"/>
      <c r="T94"/>
      <c r="U94" s="931"/>
      <c r="V94" s="440" t="s">
        <v>224</v>
      </c>
      <c r="W94" s="511"/>
      <c r="X94" s="511"/>
      <c r="Y94" s="511"/>
      <c r="Z94" s="501"/>
      <c r="AA94" s="501"/>
      <c r="AB94" s="499"/>
      <c r="AC94" s="501"/>
      <c r="AD94" s="501"/>
      <c r="AE94" s="500"/>
      <c r="AF94" s="499"/>
      <c r="AG94" s="501"/>
      <c r="AH94" s="501"/>
      <c r="AI94" s="500"/>
      <c r="AJ94" s="499"/>
      <c r="AK94" s="501"/>
      <c r="AL94" s="501"/>
      <c r="AM94" s="500"/>
      <c r="AN94" s="499"/>
      <c r="AO94" s="501"/>
      <c r="AP94" s="501"/>
      <c r="AQ94" s="500"/>
      <c r="AR94" s="499"/>
      <c r="AS94" s="501"/>
      <c r="AT94" s="501"/>
      <c r="AU94" s="500"/>
      <c r="AV94" s="499"/>
      <c r="AW94" s="501"/>
      <c r="AX94" s="501"/>
      <c r="AY94" s="500"/>
      <c r="AZ94" s="942">
        <f>SUM(AB94:AY94)</f>
        <v>0</v>
      </c>
      <c r="BA94" s="943"/>
      <c r="BB94" s="943"/>
      <c r="BC94" s="944"/>
      <c r="BF94" s="297"/>
      <c r="BG94" s="297"/>
      <c r="BH94" s="297"/>
    </row>
    <row r="95" spans="1:105" ht="20.25" customHeight="1">
      <c r="A95" s="636"/>
      <c r="B95" s="887"/>
      <c r="C95" s="565" t="s">
        <v>277</v>
      </c>
      <c r="D95" s="501"/>
      <c r="E95" s="500"/>
      <c r="F95" s="563"/>
      <c r="G95" s="563"/>
      <c r="H95" s="563"/>
      <c r="I95" s="563"/>
      <c r="J95" s="563"/>
      <c r="K95" s="563"/>
      <c r="L95" s="915" t="s">
        <v>44</v>
      </c>
      <c r="M95" s="914"/>
      <c r="N95" s="914"/>
      <c r="O95" s="567"/>
      <c r="P95" s="569"/>
      <c r="Q95" s="570"/>
      <c r="R95" s="571"/>
      <c r="S95"/>
      <c r="T95"/>
      <c r="U95" s="931"/>
      <c r="V95" s="440" t="s">
        <v>235</v>
      </c>
      <c r="W95" s="511"/>
      <c r="X95" s="511"/>
      <c r="Y95" s="511"/>
      <c r="Z95" s="501"/>
      <c r="AA95" s="501"/>
      <c r="AB95" s="499"/>
      <c r="AC95" s="501"/>
      <c r="AD95" s="501"/>
      <c r="AE95" s="500"/>
      <c r="AF95" s="499"/>
      <c r="AG95" s="501"/>
      <c r="AH95" s="501"/>
      <c r="AI95" s="500"/>
      <c r="AJ95" s="499"/>
      <c r="AK95" s="501"/>
      <c r="AL95" s="501"/>
      <c r="AM95" s="500"/>
      <c r="AN95" s="499"/>
      <c r="AO95" s="501"/>
      <c r="AP95" s="501"/>
      <c r="AQ95" s="500"/>
      <c r="AR95" s="499"/>
      <c r="AS95" s="501"/>
      <c r="AT95" s="501"/>
      <c r="AU95" s="500"/>
      <c r="AV95" s="499"/>
      <c r="AW95" s="501"/>
      <c r="AX95" s="501"/>
      <c r="AY95" s="500"/>
      <c r="AZ95" s="935"/>
      <c r="BA95" s="933"/>
      <c r="BB95" s="933"/>
      <c r="BC95" s="938"/>
      <c r="BF95" s="297"/>
      <c r="BG95" s="297"/>
      <c r="BH95" s="297"/>
    </row>
    <row r="96" spans="1:105" ht="20.25" customHeight="1">
      <c r="A96" s="636"/>
      <c r="B96" s="887"/>
      <c r="C96" s="565" t="s">
        <v>278</v>
      </c>
      <c r="D96" s="501"/>
      <c r="E96" s="500"/>
      <c r="F96" s="563"/>
      <c r="G96" s="563"/>
      <c r="H96" s="563"/>
      <c r="I96" s="563"/>
      <c r="J96" s="563"/>
      <c r="K96" s="563"/>
      <c r="L96" s="915" t="s">
        <v>291</v>
      </c>
      <c r="M96" s="914"/>
      <c r="N96" s="914"/>
      <c r="O96" s="567"/>
      <c r="P96" s="569"/>
      <c r="Q96" s="570"/>
      <c r="R96" s="571"/>
      <c r="S96"/>
      <c r="T96"/>
      <c r="U96" s="931"/>
      <c r="V96" s="440" t="s">
        <v>225</v>
      </c>
      <c r="W96" s="511"/>
      <c r="X96" s="511"/>
      <c r="Y96" s="511"/>
      <c r="Z96" s="501"/>
      <c r="AA96" s="501"/>
      <c r="AB96" s="494">
        <f>ROUND(AB94*AB95/100,1)</f>
        <v>0</v>
      </c>
      <c r="AC96" s="501"/>
      <c r="AD96" s="501"/>
      <c r="AE96" s="500"/>
      <c r="AF96" s="494">
        <f t="shared" ref="AF96" si="62">ROUND(AF94*AF95/100,1)</f>
        <v>0</v>
      </c>
      <c r="AG96" s="501"/>
      <c r="AH96" s="501"/>
      <c r="AI96" s="500"/>
      <c r="AJ96" s="494">
        <f t="shared" ref="AJ96" si="63">ROUND(AJ94*AJ95/100,1)</f>
        <v>0</v>
      </c>
      <c r="AK96" s="501"/>
      <c r="AL96" s="501"/>
      <c r="AM96" s="500"/>
      <c r="AN96" s="494">
        <f t="shared" ref="AN96" si="64">ROUND(AN94*AN95/100,1)</f>
        <v>0</v>
      </c>
      <c r="AO96" s="501"/>
      <c r="AP96" s="501"/>
      <c r="AQ96" s="500"/>
      <c r="AR96" s="494">
        <f t="shared" ref="AR96" si="65">ROUND(AR94*AR95/100,1)</f>
        <v>0</v>
      </c>
      <c r="AS96" s="501"/>
      <c r="AT96" s="501"/>
      <c r="AU96" s="500"/>
      <c r="AV96" s="494">
        <f t="shared" ref="AV96" si="66">ROUND(AV94*AV95/100,1)</f>
        <v>0</v>
      </c>
      <c r="AW96" s="501"/>
      <c r="AX96" s="501"/>
      <c r="AY96" s="500"/>
      <c r="AZ96" s="494">
        <f>SUM(AB96:AY96)</f>
        <v>0</v>
      </c>
      <c r="BA96" s="495"/>
      <c r="BB96" s="495"/>
      <c r="BC96" s="496"/>
      <c r="BD96"/>
      <c r="BE96"/>
    </row>
    <row r="97" spans="1:105" ht="20.25" customHeight="1">
      <c r="A97" s="636"/>
      <c r="B97" s="887"/>
      <c r="C97" s="565" t="s">
        <v>279</v>
      </c>
      <c r="D97" s="501"/>
      <c r="E97" s="500"/>
      <c r="F97" s="563"/>
      <c r="G97" s="563"/>
      <c r="H97" s="563"/>
      <c r="I97" s="563"/>
      <c r="J97" s="563"/>
      <c r="K97" s="563"/>
      <c r="L97" s="565" t="s">
        <v>247</v>
      </c>
      <c r="M97" s="566"/>
      <c r="N97" s="566"/>
      <c r="O97" s="567"/>
      <c r="P97" s="569"/>
      <c r="Q97" s="570"/>
      <c r="R97" s="571"/>
      <c r="S97"/>
      <c r="T97"/>
      <c r="U97" s="931"/>
      <c r="V97" s="440" t="s">
        <v>226</v>
      </c>
      <c r="W97" s="511"/>
      <c r="X97" s="511"/>
      <c r="Y97" s="511"/>
      <c r="Z97" s="501"/>
      <c r="AA97" s="501"/>
      <c r="AB97" s="494" t="str">
        <f>IF(AB96=0,"",ROUND(AB96/0.95*0.8157,1))</f>
        <v/>
      </c>
      <c r="AC97" s="501"/>
      <c r="AD97" s="501"/>
      <c r="AE97" s="500"/>
      <c r="AF97" s="494" t="str">
        <f t="shared" ref="AF97" si="67">IF(AF96=0,"",ROUND(AF96/0.95*0.8157,1))</f>
        <v/>
      </c>
      <c r="AG97" s="501"/>
      <c r="AH97" s="501"/>
      <c r="AI97" s="500"/>
      <c r="AJ97" s="494" t="str">
        <f t="shared" ref="AJ97" si="68">IF(AJ96=0,"",ROUND(AJ96/0.95*0.8157,1))</f>
        <v/>
      </c>
      <c r="AK97" s="501"/>
      <c r="AL97" s="501"/>
      <c r="AM97" s="500"/>
      <c r="AN97" s="494" t="str">
        <f t="shared" ref="AN97" si="69">IF(AN96=0,"",ROUND(AN96/0.95*0.8157,1))</f>
        <v/>
      </c>
      <c r="AO97" s="501"/>
      <c r="AP97" s="501"/>
      <c r="AQ97" s="500"/>
      <c r="AR97" s="494" t="str">
        <f t="shared" ref="AR97" si="70">IF(AR96=0,"",ROUND(AR96/0.95*0.8157,1))</f>
        <v/>
      </c>
      <c r="AS97" s="501"/>
      <c r="AT97" s="501"/>
      <c r="AU97" s="500"/>
      <c r="AV97" s="494" t="str">
        <f t="shared" ref="AV97" si="71">IF(AV96=0,"",ROUND(AV96/0.95*0.8157,1))</f>
        <v/>
      </c>
      <c r="AW97" s="501"/>
      <c r="AX97" s="501"/>
      <c r="AY97" s="500"/>
      <c r="AZ97" s="494" t="str">
        <f>IF(SUM(AB97:AY97)=0,"",SUM(AB97:AY97))</f>
        <v/>
      </c>
      <c r="BA97" s="495"/>
      <c r="BB97" s="495"/>
      <c r="BC97" s="496"/>
      <c r="BD97"/>
      <c r="BE97"/>
    </row>
    <row r="98" spans="1:105" ht="19.399999999999999" customHeight="1">
      <c r="A98" s="636"/>
      <c r="B98" s="887"/>
      <c r="C98" s="565" t="s">
        <v>280</v>
      </c>
      <c r="D98" s="501"/>
      <c r="E98" s="500"/>
      <c r="F98" s="563"/>
      <c r="G98" s="563"/>
      <c r="H98" s="563"/>
      <c r="I98" s="563"/>
      <c r="J98" s="563"/>
      <c r="K98" s="563"/>
      <c r="L98" s="565" t="s">
        <v>293</v>
      </c>
      <c r="M98" s="566"/>
      <c r="N98" s="566"/>
      <c r="O98" s="567"/>
      <c r="P98" s="569"/>
      <c r="Q98" s="570"/>
      <c r="R98" s="571"/>
      <c r="S98"/>
      <c r="T98"/>
      <c r="U98" s="931"/>
      <c r="V98" s="915" t="s">
        <v>303</v>
      </c>
      <c r="W98" s="933"/>
      <c r="X98" s="933"/>
      <c r="Y98" s="933"/>
      <c r="Z98" s="495"/>
      <c r="AA98" s="495"/>
      <c r="AB98" s="505" t="str">
        <f>IF($Y$71="","",ROUND(AB96*1000/$Y$71,1))</f>
        <v/>
      </c>
      <c r="AC98" s="506"/>
      <c r="AD98" s="506"/>
      <c r="AE98" s="507"/>
      <c r="AF98" s="505" t="str">
        <f t="shared" ref="AF98" si="72">IF($Y$71="","",ROUND(AF96*1000/$Y$71,1))</f>
        <v/>
      </c>
      <c r="AG98" s="506"/>
      <c r="AH98" s="506"/>
      <c r="AI98" s="507"/>
      <c r="AJ98" s="505" t="str">
        <f t="shared" ref="AJ98" si="73">IF($Y$71="","",ROUND(AJ96*1000/$Y$71,1))</f>
        <v/>
      </c>
      <c r="AK98" s="506"/>
      <c r="AL98" s="506"/>
      <c r="AM98" s="507"/>
      <c r="AN98" s="505" t="str">
        <f t="shared" ref="AN98" si="74">IF($Y$71="","",ROUND(AN96*1000/$Y$71,1))</f>
        <v/>
      </c>
      <c r="AO98" s="506"/>
      <c r="AP98" s="506"/>
      <c r="AQ98" s="507"/>
      <c r="AR98" s="505" t="str">
        <f t="shared" ref="AR98" si="75">IF($Y$71="","",ROUND(AR96*1000/$Y$71,1))</f>
        <v/>
      </c>
      <c r="AS98" s="506"/>
      <c r="AT98" s="506"/>
      <c r="AU98" s="507"/>
      <c r="AV98" s="505" t="str">
        <f t="shared" ref="AV98" si="76">IF($Y$71="","",ROUND(AV96*1000/$Y$71,1))</f>
        <v/>
      </c>
      <c r="AW98" s="506"/>
      <c r="AX98" s="506"/>
      <c r="AY98" s="507"/>
      <c r="AZ98" s="603" t="str">
        <f>IF(AB98="","",SUM(AB98:AY98))</f>
        <v/>
      </c>
      <c r="BA98" s="604"/>
      <c r="BB98" s="604"/>
      <c r="BC98" s="934"/>
      <c r="BD98"/>
      <c r="BE98"/>
    </row>
    <row r="99" spans="1:105" ht="20.25" customHeight="1">
      <c r="A99" s="636"/>
      <c r="B99" s="887"/>
      <c r="C99" s="565" t="s">
        <v>281</v>
      </c>
      <c r="D99" s="501"/>
      <c r="E99" s="500"/>
      <c r="F99" s="563"/>
      <c r="G99" s="563"/>
      <c r="H99" s="563"/>
      <c r="I99" s="563"/>
      <c r="J99" s="563"/>
      <c r="K99" s="563"/>
      <c r="L99" s="565" t="s">
        <v>1</v>
      </c>
      <c r="M99" s="566"/>
      <c r="N99" s="566"/>
      <c r="O99" s="567"/>
      <c r="P99" s="569"/>
      <c r="Q99" s="570"/>
      <c r="R99" s="571"/>
      <c r="S99"/>
      <c r="T99"/>
      <c r="U99" s="931"/>
      <c r="V99" s="509" t="s">
        <v>80</v>
      </c>
      <c r="W99" s="510"/>
      <c r="X99" s="510"/>
      <c r="Y99" s="510"/>
      <c r="Z99" s="501"/>
      <c r="AA99" s="501"/>
      <c r="AB99" s="499"/>
      <c r="AC99" s="501"/>
      <c r="AD99" s="501"/>
      <c r="AE99" s="270" t="s">
        <v>43</v>
      </c>
      <c r="AF99" s="499"/>
      <c r="AG99" s="501"/>
      <c r="AH99" s="501"/>
      <c r="AI99" s="270" t="s">
        <v>43</v>
      </c>
      <c r="AJ99" s="499"/>
      <c r="AK99" s="501"/>
      <c r="AL99" s="501"/>
      <c r="AM99" s="270" t="s">
        <v>43</v>
      </c>
      <c r="AN99" s="499"/>
      <c r="AO99" s="501"/>
      <c r="AP99" s="501"/>
      <c r="AQ99" s="270" t="s">
        <v>43</v>
      </c>
      <c r="AR99" s="499"/>
      <c r="AS99" s="501"/>
      <c r="AT99" s="501"/>
      <c r="AU99" s="270" t="s">
        <v>43</v>
      </c>
      <c r="AV99" s="499"/>
      <c r="AW99" s="501"/>
      <c r="AX99" s="501"/>
      <c r="AY99" s="270" t="s">
        <v>43</v>
      </c>
      <c r="AZ99" s="935"/>
      <c r="BA99" s="933"/>
      <c r="BB99" s="933"/>
      <c r="BC99" s="271" t="s">
        <v>43</v>
      </c>
      <c r="BD99"/>
      <c r="BE99"/>
    </row>
    <row r="100" spans="1:105" ht="20.25" customHeight="1">
      <c r="A100" s="636"/>
      <c r="B100" s="887"/>
      <c r="C100" s="565" t="s">
        <v>282</v>
      </c>
      <c r="D100" s="501"/>
      <c r="E100" s="500"/>
      <c r="F100" s="563"/>
      <c r="G100" s="563"/>
      <c r="H100" s="563"/>
      <c r="I100" s="563"/>
      <c r="J100" s="563"/>
      <c r="K100" s="563"/>
      <c r="L100" s="565" t="s">
        <v>0</v>
      </c>
      <c r="M100" s="566"/>
      <c r="N100" s="566"/>
      <c r="O100" s="567"/>
      <c r="P100" s="569"/>
      <c r="Q100" s="570"/>
      <c r="R100" s="571"/>
      <c r="S100"/>
      <c r="T100"/>
      <c r="U100" s="931"/>
      <c r="V100" s="509" t="s">
        <v>82</v>
      </c>
      <c r="W100" s="501"/>
      <c r="X100" s="501"/>
      <c r="Y100" s="501"/>
      <c r="Z100" s="501"/>
      <c r="AA100" s="501"/>
      <c r="AB100" s="508" t="s">
        <v>84</v>
      </c>
      <c r="AC100" s="500"/>
      <c r="AD100" s="508" t="s">
        <v>85</v>
      </c>
      <c r="AE100" s="500"/>
      <c r="AF100" s="508" t="s">
        <v>84</v>
      </c>
      <c r="AG100" s="500"/>
      <c r="AH100" s="508" t="s">
        <v>85</v>
      </c>
      <c r="AI100" s="500"/>
      <c r="AJ100" s="508" t="s">
        <v>84</v>
      </c>
      <c r="AK100" s="500"/>
      <c r="AL100" s="508" t="s">
        <v>85</v>
      </c>
      <c r="AM100" s="500"/>
      <c r="AN100" s="508" t="s">
        <v>84</v>
      </c>
      <c r="AO100" s="500"/>
      <c r="AP100" s="508" t="s">
        <v>85</v>
      </c>
      <c r="AQ100" s="500"/>
      <c r="AR100" s="508" t="s">
        <v>84</v>
      </c>
      <c r="AS100" s="500"/>
      <c r="AT100" s="508" t="s">
        <v>85</v>
      </c>
      <c r="AU100" s="500"/>
      <c r="AV100" s="508" t="s">
        <v>84</v>
      </c>
      <c r="AW100" s="500"/>
      <c r="AX100" s="508" t="s">
        <v>85</v>
      </c>
      <c r="AY100" s="500"/>
      <c r="AZ100" s="508" t="s">
        <v>84</v>
      </c>
      <c r="BA100" s="936"/>
      <c r="BB100" s="508" t="s">
        <v>85</v>
      </c>
      <c r="BC100" s="496"/>
      <c r="BD100"/>
      <c r="BE100"/>
    </row>
    <row r="101" spans="1:105" ht="20.25" customHeight="1">
      <c r="A101" s="636"/>
      <c r="B101" s="887"/>
      <c r="C101" s="889"/>
      <c r="D101" s="890"/>
      <c r="E101" s="891"/>
      <c r="F101" s="563"/>
      <c r="G101" s="563"/>
      <c r="H101" s="563"/>
      <c r="I101" s="563"/>
      <c r="J101" s="563"/>
      <c r="K101" s="563"/>
      <c r="L101" s="565" t="s">
        <v>296</v>
      </c>
      <c r="M101" s="566"/>
      <c r="N101" s="566"/>
      <c r="O101" s="567"/>
      <c r="P101" s="588"/>
      <c r="Q101" s="570"/>
      <c r="R101" s="571"/>
      <c r="S101"/>
      <c r="T101"/>
      <c r="U101" s="931"/>
      <c r="V101" s="509" t="s">
        <v>83</v>
      </c>
      <c r="W101" s="501"/>
      <c r="X101" s="501"/>
      <c r="Y101" s="501"/>
      <c r="Z101" s="501"/>
      <c r="AA101" s="501"/>
      <c r="AB101" s="499"/>
      <c r="AC101" s="500"/>
      <c r="AD101" s="499"/>
      <c r="AE101" s="500"/>
      <c r="AF101" s="499"/>
      <c r="AG101" s="500"/>
      <c r="AH101" s="499"/>
      <c r="AI101" s="500"/>
      <c r="AJ101" s="499"/>
      <c r="AK101" s="500"/>
      <c r="AL101" s="499"/>
      <c r="AM101" s="500"/>
      <c r="AN101" s="499"/>
      <c r="AO101" s="500"/>
      <c r="AP101" s="499"/>
      <c r="AQ101" s="500"/>
      <c r="AR101" s="499"/>
      <c r="AS101" s="500"/>
      <c r="AT101" s="499"/>
      <c r="AU101" s="500"/>
      <c r="AV101" s="499"/>
      <c r="AW101" s="500"/>
      <c r="AX101" s="499"/>
      <c r="AY101" s="500"/>
      <c r="AZ101" s="935"/>
      <c r="BA101" s="937"/>
      <c r="BB101" s="935"/>
      <c r="BC101" s="938"/>
      <c r="BD101"/>
      <c r="BE101"/>
    </row>
    <row r="102" spans="1:105" ht="20.25" customHeight="1">
      <c r="A102" s="636"/>
      <c r="B102" s="887"/>
      <c r="C102" s="889"/>
      <c r="D102" s="890"/>
      <c r="E102" s="891"/>
      <c r="F102" s="563"/>
      <c r="G102" s="563"/>
      <c r="H102" s="563"/>
      <c r="I102" s="563"/>
      <c r="J102" s="563"/>
      <c r="K102" s="563"/>
      <c r="L102" s="565" t="s">
        <v>297</v>
      </c>
      <c r="M102" s="566"/>
      <c r="N102" s="566"/>
      <c r="O102" s="567"/>
      <c r="P102" s="569"/>
      <c r="Q102" s="570"/>
      <c r="R102" s="571"/>
      <c r="S102"/>
      <c r="T102"/>
      <c r="U102" s="931"/>
      <c r="V102" s="509" t="s">
        <v>96</v>
      </c>
      <c r="W102" s="501"/>
      <c r="X102" s="501"/>
      <c r="Y102" s="501"/>
      <c r="Z102" s="501"/>
      <c r="AA102" s="501"/>
      <c r="AB102" s="499"/>
      <c r="AC102" s="500"/>
      <c r="AD102" s="499"/>
      <c r="AE102" s="500"/>
      <c r="AF102" s="499"/>
      <c r="AG102" s="500"/>
      <c r="AH102" s="499"/>
      <c r="AI102" s="500"/>
      <c r="AJ102" s="499"/>
      <c r="AK102" s="500"/>
      <c r="AL102" s="499"/>
      <c r="AM102" s="500"/>
      <c r="AN102" s="499"/>
      <c r="AO102" s="500"/>
      <c r="AP102" s="499"/>
      <c r="AQ102" s="500"/>
      <c r="AR102" s="499"/>
      <c r="AS102" s="500"/>
      <c r="AT102" s="499"/>
      <c r="AU102" s="500"/>
      <c r="AV102" s="499"/>
      <c r="AW102" s="500"/>
      <c r="AX102" s="499"/>
      <c r="AY102" s="500"/>
      <c r="AZ102" s="935"/>
      <c r="BA102" s="937"/>
      <c r="BB102" s="935"/>
      <c r="BC102" s="938"/>
      <c r="BD102"/>
      <c r="BE102"/>
    </row>
    <row r="103" spans="1:105" ht="20.25" customHeight="1">
      <c r="A103" s="636"/>
      <c r="B103" s="887"/>
      <c r="C103" s="889"/>
      <c r="D103" s="890"/>
      <c r="E103" s="891"/>
      <c r="F103" s="563"/>
      <c r="G103" s="563"/>
      <c r="H103" s="563"/>
      <c r="I103" s="563"/>
      <c r="J103" s="563"/>
      <c r="K103" s="563"/>
      <c r="L103" s="565" t="s">
        <v>300</v>
      </c>
      <c r="M103" s="566"/>
      <c r="N103" s="566"/>
      <c r="O103" s="567"/>
      <c r="P103" s="569"/>
      <c r="Q103" s="570"/>
      <c r="R103" s="571"/>
      <c r="S103"/>
      <c r="T103"/>
      <c r="U103" s="931"/>
      <c r="V103" s="509" t="s">
        <v>25</v>
      </c>
      <c r="W103" s="501"/>
      <c r="X103" s="501"/>
      <c r="Y103" s="501"/>
      <c r="Z103" s="501"/>
      <c r="AA103" s="501"/>
      <c r="AB103" s="499"/>
      <c r="AC103" s="500"/>
      <c r="AD103" s="499"/>
      <c r="AE103" s="500"/>
      <c r="AF103" s="499"/>
      <c r="AG103" s="500"/>
      <c r="AH103" s="499"/>
      <c r="AI103" s="500"/>
      <c r="AJ103" s="499"/>
      <c r="AK103" s="500"/>
      <c r="AL103" s="499"/>
      <c r="AM103" s="500"/>
      <c r="AN103" s="499"/>
      <c r="AO103" s="500"/>
      <c r="AP103" s="499"/>
      <c r="AQ103" s="500"/>
      <c r="AR103" s="499"/>
      <c r="AS103" s="500"/>
      <c r="AT103" s="499"/>
      <c r="AU103" s="500"/>
      <c r="AV103" s="499"/>
      <c r="AW103" s="500"/>
      <c r="AX103" s="499"/>
      <c r="AY103" s="500"/>
      <c r="AZ103" s="935"/>
      <c r="BA103" s="937"/>
      <c r="BB103" s="935"/>
      <c r="BC103" s="938"/>
      <c r="BD103"/>
      <c r="BE103"/>
    </row>
    <row r="104" spans="1:105" ht="20.25" customHeight="1">
      <c r="A104" s="636"/>
      <c r="B104" s="887"/>
      <c r="C104" s="889"/>
      <c r="D104" s="890"/>
      <c r="E104" s="891"/>
      <c r="F104" s="563"/>
      <c r="G104" s="563"/>
      <c r="H104" s="563"/>
      <c r="I104" s="563"/>
      <c r="J104" s="563"/>
      <c r="K104" s="563"/>
      <c r="L104" s="565" t="s">
        <v>298</v>
      </c>
      <c r="M104" s="566"/>
      <c r="N104" s="566"/>
      <c r="O104" s="567"/>
      <c r="P104" s="569"/>
      <c r="Q104" s="570"/>
      <c r="R104" s="571"/>
      <c r="S104"/>
      <c r="T104"/>
      <c r="U104" s="931"/>
      <c r="V104" s="509" t="s">
        <v>2</v>
      </c>
      <c r="W104" s="501"/>
      <c r="X104" s="501"/>
      <c r="Y104" s="501"/>
      <c r="Z104" s="501"/>
      <c r="AA104" s="501"/>
      <c r="AB104" s="499"/>
      <c r="AC104" s="500"/>
      <c r="AD104" s="499"/>
      <c r="AE104" s="500"/>
      <c r="AF104" s="499"/>
      <c r="AG104" s="500"/>
      <c r="AH104" s="499"/>
      <c r="AI104" s="500"/>
      <c r="AJ104" s="499"/>
      <c r="AK104" s="500"/>
      <c r="AL104" s="499"/>
      <c r="AM104" s="500"/>
      <c r="AN104" s="499"/>
      <c r="AO104" s="500"/>
      <c r="AP104" s="499"/>
      <c r="AQ104" s="500"/>
      <c r="AR104" s="499"/>
      <c r="AS104" s="500"/>
      <c r="AT104" s="499"/>
      <c r="AU104" s="500"/>
      <c r="AV104" s="499"/>
      <c r="AW104" s="500"/>
      <c r="AX104" s="499"/>
      <c r="AY104" s="500"/>
      <c r="AZ104" s="935"/>
      <c r="BA104" s="937"/>
      <c r="BB104" s="935"/>
      <c r="BC104" s="938"/>
      <c r="BD104"/>
      <c r="BE104"/>
    </row>
    <row r="105" spans="1:105" ht="19.399999999999999" customHeight="1">
      <c r="A105" s="636"/>
      <c r="B105" s="887"/>
      <c r="C105" s="889"/>
      <c r="D105" s="890"/>
      <c r="E105" s="891"/>
      <c r="F105" s="563"/>
      <c r="G105" s="563"/>
      <c r="H105" s="563"/>
      <c r="I105" s="563"/>
      <c r="J105" s="563"/>
      <c r="K105" s="563"/>
      <c r="L105" s="565" t="s">
        <v>301</v>
      </c>
      <c r="M105" s="566"/>
      <c r="N105" s="566"/>
      <c r="O105" s="567"/>
      <c r="P105" s="569"/>
      <c r="Q105" s="570"/>
      <c r="R105" s="571"/>
      <c r="S105"/>
      <c r="T105"/>
      <c r="U105" s="931"/>
      <c r="V105" s="509" t="s">
        <v>147</v>
      </c>
      <c r="W105" s="501"/>
      <c r="X105" s="501"/>
      <c r="Y105" s="501"/>
      <c r="Z105" s="501"/>
      <c r="AA105" s="501"/>
      <c r="AB105" s="499"/>
      <c r="AC105" s="500"/>
      <c r="AD105" s="499"/>
      <c r="AE105" s="500"/>
      <c r="AF105" s="499"/>
      <c r="AG105" s="500"/>
      <c r="AH105" s="499"/>
      <c r="AI105" s="500"/>
      <c r="AJ105" s="499"/>
      <c r="AK105" s="500"/>
      <c r="AL105" s="499"/>
      <c r="AM105" s="500"/>
      <c r="AN105" s="499"/>
      <c r="AO105" s="500"/>
      <c r="AP105" s="499"/>
      <c r="AQ105" s="500"/>
      <c r="AR105" s="499"/>
      <c r="AS105" s="500"/>
      <c r="AT105" s="499"/>
      <c r="AU105" s="500"/>
      <c r="AV105" s="499"/>
      <c r="AW105" s="500"/>
      <c r="AX105" s="499"/>
      <c r="AY105" s="500"/>
      <c r="AZ105" s="935"/>
      <c r="BA105" s="937"/>
      <c r="BB105" s="935"/>
      <c r="BC105" s="938"/>
      <c r="BD105"/>
      <c r="BE105"/>
    </row>
    <row r="106" spans="1:105" ht="19.399999999999999" customHeight="1">
      <c r="A106" s="636"/>
      <c r="B106" s="887"/>
      <c r="C106" s="889"/>
      <c r="D106" s="890"/>
      <c r="E106" s="891"/>
      <c r="F106" s="563"/>
      <c r="G106" s="563"/>
      <c r="H106" s="563"/>
      <c r="I106" s="563"/>
      <c r="J106" s="563"/>
      <c r="K106" s="563"/>
      <c r="L106" s="565" t="s">
        <v>296</v>
      </c>
      <c r="M106" s="566"/>
      <c r="N106" s="566"/>
      <c r="O106" s="567"/>
      <c r="P106" s="588"/>
      <c r="Q106" s="570"/>
      <c r="R106" s="571"/>
      <c r="S106"/>
      <c r="T106"/>
      <c r="U106" s="931"/>
      <c r="V106" s="440" t="s">
        <v>227</v>
      </c>
      <c r="W106" s="928"/>
      <c r="X106" s="928"/>
      <c r="Y106" s="928"/>
      <c r="Z106" s="501"/>
      <c r="AA106" s="501"/>
      <c r="AB106" s="494" t="str">
        <f>IF(AB105=0,"",IF(AD105=0,"",AD105-AB105))</f>
        <v/>
      </c>
      <c r="AC106" s="501"/>
      <c r="AD106" s="501"/>
      <c r="AE106" s="500"/>
      <c r="AF106" s="494" t="str">
        <f>IF(AF105=0,"",IF(AH105=0,"",AH105-AF105))</f>
        <v/>
      </c>
      <c r="AG106" s="501"/>
      <c r="AH106" s="501"/>
      <c r="AI106" s="500"/>
      <c r="AJ106" s="494" t="str">
        <f>IF(AJ105=0,"",IF(AL105=0,"",AL105-AJ105))</f>
        <v/>
      </c>
      <c r="AK106" s="501"/>
      <c r="AL106" s="501"/>
      <c r="AM106" s="500"/>
      <c r="AN106" s="494" t="str">
        <f>IF(AN105=0,"",IF(AP105=0,"",AP105-AN105))</f>
        <v/>
      </c>
      <c r="AO106" s="501"/>
      <c r="AP106" s="501"/>
      <c r="AQ106" s="500"/>
      <c r="AR106" s="494" t="str">
        <f>IF(AR105=0,"",IF(AT105=0,"",AT105-AR105))</f>
        <v/>
      </c>
      <c r="AS106" s="501"/>
      <c r="AT106" s="501"/>
      <c r="AU106" s="500"/>
      <c r="AV106" s="494" t="str">
        <f>IF(AV105=0,"",IF(AX105=0,"",AX105-AV105))</f>
        <v/>
      </c>
      <c r="AW106" s="501"/>
      <c r="AX106" s="501"/>
      <c r="AY106" s="500"/>
      <c r="AZ106" s="494" t="str">
        <f>IF(AB106="","",SUM(AB106:AY106))</f>
        <v/>
      </c>
      <c r="BA106" s="495"/>
      <c r="BB106" s="495"/>
      <c r="BC106" s="496"/>
      <c r="BD106"/>
      <c r="BE106"/>
    </row>
    <row r="107" spans="1:105" ht="19.399999999999999" customHeight="1" thickBot="1">
      <c r="A107" s="636"/>
      <c r="B107" s="888"/>
      <c r="C107" s="565" t="s">
        <v>19</v>
      </c>
      <c r="D107" s="501"/>
      <c r="E107" s="500"/>
      <c r="F107" s="565"/>
      <c r="G107" s="501"/>
      <c r="H107" s="500"/>
      <c r="I107" s="563"/>
      <c r="J107" s="563"/>
      <c r="K107" s="563"/>
      <c r="L107" s="565" t="s">
        <v>297</v>
      </c>
      <c r="M107" s="566"/>
      <c r="N107" s="566"/>
      <c r="O107" s="567"/>
      <c r="P107" s="569"/>
      <c r="Q107" s="570"/>
      <c r="R107" s="571"/>
      <c r="S107"/>
      <c r="T107"/>
      <c r="U107" s="932"/>
      <c r="V107" s="738" t="s">
        <v>228</v>
      </c>
      <c r="W107" s="929"/>
      <c r="X107" s="929"/>
      <c r="Y107" s="929"/>
      <c r="Z107" s="595"/>
      <c r="AA107" s="595"/>
      <c r="AB107" s="594" t="str">
        <f>IF(AB94=0,"",IF(AB106=0,"",ROUND(AB106/AB94*100,1)))</f>
        <v/>
      </c>
      <c r="AC107" s="595"/>
      <c r="AD107" s="595"/>
      <c r="AE107" s="596"/>
      <c r="AF107" s="594" t="str">
        <f t="shared" ref="AF107" si="77">IF(AF94=0,"",IF(AF106=0,"",ROUND(AF106/AF94*100,1)))</f>
        <v/>
      </c>
      <c r="AG107" s="595"/>
      <c r="AH107" s="595"/>
      <c r="AI107" s="596"/>
      <c r="AJ107" s="594" t="str">
        <f t="shared" ref="AJ107" si="78">IF(AJ94=0,"",IF(AJ106=0,"",ROUND(AJ106/AJ94*100,1)))</f>
        <v/>
      </c>
      <c r="AK107" s="595"/>
      <c r="AL107" s="595"/>
      <c r="AM107" s="596"/>
      <c r="AN107" s="594" t="str">
        <f t="shared" ref="AN107" si="79">IF(AN94=0,"",IF(AN106=0,"",ROUND(AN106/AN94*100,1)))</f>
        <v/>
      </c>
      <c r="AO107" s="595"/>
      <c r="AP107" s="595"/>
      <c r="AQ107" s="596"/>
      <c r="AR107" s="594" t="str">
        <f t="shared" ref="AR107" si="80">IF(AR94=0,"",IF(AR106=0,"",ROUND(AR106/AR94*100,1)))</f>
        <v/>
      </c>
      <c r="AS107" s="595"/>
      <c r="AT107" s="595"/>
      <c r="AU107" s="596"/>
      <c r="AV107" s="594" t="str">
        <f t="shared" ref="AV107" si="81">IF(AV94=0,"",IF(AV106=0,"",ROUND(AV106/AV94*100,1)))</f>
        <v/>
      </c>
      <c r="AW107" s="595"/>
      <c r="AX107" s="595"/>
      <c r="AY107" s="596"/>
      <c r="AZ107" s="939"/>
      <c r="BA107" s="520"/>
      <c r="BB107" s="520"/>
      <c r="BC107" s="940"/>
      <c r="BD107"/>
      <c r="BE107"/>
    </row>
    <row r="108" spans="1:105" ht="19.399999999999999" customHeight="1" thickBot="1">
      <c r="A108" s="637"/>
      <c r="B108" s="662" t="s">
        <v>50</v>
      </c>
      <c r="C108" s="520"/>
      <c r="D108" s="520"/>
      <c r="E108" s="596"/>
      <c r="F108" s="564" t="str">
        <f>IF(SUM(F95:H106)=0,"",SUM(F95:H106))</f>
        <v/>
      </c>
      <c r="G108" s="564"/>
      <c r="H108" s="564"/>
      <c r="I108" s="564" t="str">
        <f>IF(SUM(I95:K107)=0,"",SUM(I95:K106))</f>
        <v/>
      </c>
      <c r="J108" s="564"/>
      <c r="K108" s="564"/>
      <c r="L108" s="533" t="s">
        <v>300</v>
      </c>
      <c r="M108" s="589"/>
      <c r="N108" s="589"/>
      <c r="O108" s="590"/>
      <c r="P108" s="572"/>
      <c r="Q108" s="573"/>
      <c r="R108" s="574"/>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row>
    <row r="109" spans="1:105" ht="19.399999999999999" customHeight="1">
      <c r="A109" s="292"/>
      <c r="B109" s="293"/>
      <c r="C109" s="293"/>
      <c r="D109" s="293"/>
      <c r="E109" s="179"/>
      <c r="F109" s="281"/>
      <c r="G109" s="281"/>
      <c r="H109" s="281"/>
      <c r="I109" s="281"/>
      <c r="J109" s="281"/>
      <c r="K109" s="281"/>
      <c r="L109" s="281"/>
      <c r="M109" s="281"/>
      <c r="N109" s="281"/>
      <c r="O109" s="281"/>
      <c r="P109" s="281"/>
      <c r="Q109" s="281"/>
      <c r="R109" s="281"/>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row>
    <row r="110" spans="1:105" ht="20.25" customHeight="1" thickBot="1">
      <c r="A110" s="59"/>
      <c r="B110" s="49"/>
      <c r="C110" s="49"/>
      <c r="J110" s="282" t="s">
        <v>318</v>
      </c>
      <c r="Z110" s="282" t="s">
        <v>318</v>
      </c>
      <c r="AP110" s="50"/>
      <c r="AQ110" s="50"/>
      <c r="AR110" s="50"/>
      <c r="AS110" s="50"/>
      <c r="AT110" s="50"/>
      <c r="AU110" s="50"/>
      <c r="AV110" s="50"/>
      <c r="AW110" s="50"/>
      <c r="AX110" s="50"/>
      <c r="AY110" s="50"/>
      <c r="AZ110" s="50"/>
      <c r="BA110" s="50"/>
      <c r="BB110" s="50"/>
    </row>
    <row r="111" spans="1:105" ht="20.25" customHeight="1">
      <c r="E111" s="486" t="s">
        <v>95</v>
      </c>
      <c r="F111" s="647" t="s">
        <v>104</v>
      </c>
      <c r="G111" s="648"/>
      <c r="H111" s="648"/>
      <c r="I111" s="649"/>
      <c r="J111" s="650"/>
      <c r="K111" s="650"/>
      <c r="L111" s="649"/>
      <c r="M111" s="650"/>
      <c r="N111" s="650"/>
      <c r="O111" s="649"/>
      <c r="P111" s="650"/>
      <c r="Q111" s="963"/>
      <c r="U111" s="651" t="s">
        <v>102</v>
      </c>
      <c r="V111" s="648" t="s">
        <v>103</v>
      </c>
      <c r="W111" s="648"/>
      <c r="X111" s="648"/>
      <c r="Y111" s="654"/>
      <c r="Z111" s="497"/>
      <c r="AA111" s="497"/>
      <c r="AB111" s="655"/>
      <c r="AC111" s="656"/>
      <c r="AD111" s="656"/>
      <c r="AE111" s="657"/>
      <c r="AF111" s="658"/>
      <c r="AG111" s="658"/>
      <c r="AH111" s="648" t="s">
        <v>112</v>
      </c>
      <c r="AI111" s="648"/>
      <c r="AJ111" s="659"/>
      <c r="AM111" s="486" t="s">
        <v>108</v>
      </c>
      <c r="AN111" s="583" t="s">
        <v>105</v>
      </c>
      <c r="AO111" s="583"/>
      <c r="AP111" s="583"/>
      <c r="AQ111" s="583"/>
      <c r="AR111" s="497"/>
      <c r="AS111" s="497"/>
      <c r="AT111" s="498"/>
      <c r="AX111"/>
      <c r="AY111"/>
      <c r="CV111" s="297"/>
      <c r="CW111" s="297"/>
      <c r="CX111" s="297"/>
      <c r="CY111" s="297"/>
      <c r="CZ111" s="297"/>
      <c r="DA111" s="297"/>
    </row>
    <row r="112" spans="1:105" ht="20.25" customHeight="1">
      <c r="E112" s="487"/>
      <c r="F112" s="552" t="s">
        <v>80</v>
      </c>
      <c r="G112" s="542"/>
      <c r="H112" s="542"/>
      <c r="I112" s="553"/>
      <c r="J112" s="553"/>
      <c r="K112" s="272" t="s">
        <v>43</v>
      </c>
      <c r="L112" s="553"/>
      <c r="M112" s="553"/>
      <c r="N112" s="272" t="s">
        <v>43</v>
      </c>
      <c r="O112" s="553"/>
      <c r="P112" s="553"/>
      <c r="Q112" s="273" t="s">
        <v>43</v>
      </c>
      <c r="U112" s="652"/>
      <c r="V112" s="542" t="s">
        <v>80</v>
      </c>
      <c r="W112" s="542"/>
      <c r="X112" s="542"/>
      <c r="Y112" s="554"/>
      <c r="Z112" s="555"/>
      <c r="AA112" s="202" t="s">
        <v>43</v>
      </c>
      <c r="AB112" s="556"/>
      <c r="AC112" s="555"/>
      <c r="AD112" s="201" t="s">
        <v>43</v>
      </c>
      <c r="AE112" s="554"/>
      <c r="AF112" s="555"/>
      <c r="AG112" s="202" t="s">
        <v>43</v>
      </c>
      <c r="AH112" s="660"/>
      <c r="AI112" s="660"/>
      <c r="AJ112" s="661"/>
      <c r="AM112" s="487"/>
      <c r="AN112" s="439" t="s">
        <v>106</v>
      </c>
      <c r="AO112" s="439"/>
      <c r="AP112" s="439"/>
      <c r="AQ112" s="439"/>
      <c r="AR112" s="584"/>
      <c r="AS112" s="584"/>
      <c r="AT112" s="585"/>
      <c r="AX112"/>
      <c r="AY112"/>
      <c r="CV112" s="297"/>
      <c r="CW112" s="297"/>
      <c r="CX112" s="297"/>
      <c r="CY112" s="297"/>
      <c r="CZ112" s="297"/>
      <c r="DA112" s="297"/>
    </row>
    <row r="113" spans="1:105" ht="20.25" customHeight="1">
      <c r="E113" s="487"/>
      <c r="F113" s="552" t="s">
        <v>83</v>
      </c>
      <c r="G113" s="542"/>
      <c r="H113" s="542"/>
      <c r="I113" s="541"/>
      <c r="J113" s="541"/>
      <c r="K113" s="541"/>
      <c r="L113" s="541"/>
      <c r="M113" s="541"/>
      <c r="N113" s="541"/>
      <c r="O113" s="541"/>
      <c r="P113" s="541"/>
      <c r="Q113" s="550"/>
      <c r="U113" s="652"/>
      <c r="V113" s="542" t="s">
        <v>83</v>
      </c>
      <c r="W113" s="542"/>
      <c r="X113" s="542"/>
      <c r="Y113" s="540"/>
      <c r="Z113" s="540"/>
      <c r="AA113" s="540"/>
      <c r="AB113" s="540"/>
      <c r="AC113" s="540"/>
      <c r="AD113" s="540"/>
      <c r="AE113" s="541"/>
      <c r="AF113" s="541"/>
      <c r="AG113" s="541"/>
      <c r="AH113" s="660"/>
      <c r="AI113" s="660"/>
      <c r="AJ113" s="661"/>
      <c r="AM113" s="487"/>
      <c r="AN113" s="439" t="s">
        <v>157</v>
      </c>
      <c r="AO113" s="439"/>
      <c r="AP113" s="439"/>
      <c r="AQ113" s="439"/>
      <c r="AR113" s="586" t="str">
        <f>IF(AR111="","",AR111-AR112)</f>
        <v/>
      </c>
      <c r="AS113" s="586"/>
      <c r="AT113" s="587"/>
      <c r="AX113"/>
      <c r="AY113"/>
      <c r="CV113" s="297"/>
      <c r="CW113" s="297"/>
      <c r="CX113" s="297"/>
      <c r="CY113" s="297"/>
      <c r="CZ113" s="297"/>
      <c r="DA113" s="297"/>
    </row>
    <row r="114" spans="1:105" ht="20.25" customHeight="1">
      <c r="E114" s="487"/>
      <c r="F114" s="552" t="s">
        <v>96</v>
      </c>
      <c r="G114" s="542"/>
      <c r="H114" s="542"/>
      <c r="I114" s="541"/>
      <c r="J114" s="541"/>
      <c r="K114" s="541"/>
      <c r="L114" s="541"/>
      <c r="M114" s="541"/>
      <c r="N114" s="541"/>
      <c r="O114" s="541"/>
      <c r="P114" s="541"/>
      <c r="Q114" s="550"/>
      <c r="U114" s="652"/>
      <c r="V114" s="542" t="s">
        <v>96</v>
      </c>
      <c r="W114" s="542"/>
      <c r="X114" s="542"/>
      <c r="Y114" s="540"/>
      <c r="Z114" s="540"/>
      <c r="AA114" s="540"/>
      <c r="AB114" s="540"/>
      <c r="AC114" s="540"/>
      <c r="AD114" s="540"/>
      <c r="AE114" s="541"/>
      <c r="AF114" s="541"/>
      <c r="AG114" s="541"/>
      <c r="AH114" s="660"/>
      <c r="AI114" s="660"/>
      <c r="AJ114" s="661"/>
      <c r="AM114" s="487"/>
      <c r="AN114" s="439" t="s">
        <v>107</v>
      </c>
      <c r="AO114" s="439"/>
      <c r="AP114" s="439"/>
      <c r="AQ114" s="439"/>
      <c r="AR114" s="584"/>
      <c r="AS114" s="584"/>
      <c r="AT114" s="585"/>
      <c r="AX114"/>
      <c r="AY114"/>
      <c r="AZ114"/>
    </row>
    <row r="115" spans="1:105" ht="20.25" customHeight="1" thickBot="1">
      <c r="E115" s="487"/>
      <c r="F115" s="552" t="s">
        <v>147</v>
      </c>
      <c r="G115" s="542"/>
      <c r="H115" s="542"/>
      <c r="I115" s="541"/>
      <c r="J115" s="541"/>
      <c r="K115" s="541"/>
      <c r="L115" s="541"/>
      <c r="M115" s="541"/>
      <c r="N115" s="541"/>
      <c r="O115" s="541"/>
      <c r="P115" s="541"/>
      <c r="Q115" s="550"/>
      <c r="U115" s="652"/>
      <c r="V115" s="542" t="s">
        <v>147</v>
      </c>
      <c r="W115" s="542"/>
      <c r="X115" s="542"/>
      <c r="Y115" s="540"/>
      <c r="Z115" s="540"/>
      <c r="AA115" s="540"/>
      <c r="AB115" s="540"/>
      <c r="AC115" s="540"/>
      <c r="AD115" s="540"/>
      <c r="AE115" s="541"/>
      <c r="AF115" s="541"/>
      <c r="AG115" s="541"/>
      <c r="AH115" s="560" t="str">
        <f>IF(SUM(Y115:AG115)=0,"",SUM(Y115:AG115))</f>
        <v/>
      </c>
      <c r="AI115" s="560"/>
      <c r="AJ115" s="561"/>
      <c r="AM115" s="582"/>
      <c r="AN115" s="562" t="s">
        <v>156</v>
      </c>
      <c r="AO115" s="562"/>
      <c r="AP115" s="562"/>
      <c r="AQ115" s="562"/>
      <c r="AR115" s="580" t="str">
        <f>IF(AR113="","",IF(AR114="",ROUND(AR113/1.1,1),ROUND(AR113/AR114,1)))</f>
        <v/>
      </c>
      <c r="AS115" s="580"/>
      <c r="AT115" s="581"/>
      <c r="AX115"/>
      <c r="AY115"/>
      <c r="AZ115"/>
    </row>
    <row r="116" spans="1:105" ht="19.399999999999999" customHeight="1" thickBot="1">
      <c r="E116" s="487"/>
      <c r="F116" s="552" t="s">
        <v>97</v>
      </c>
      <c r="G116" s="542"/>
      <c r="H116" s="542"/>
      <c r="I116" s="541"/>
      <c r="J116" s="541"/>
      <c r="K116" s="541"/>
      <c r="L116" s="541"/>
      <c r="M116" s="541"/>
      <c r="N116" s="541"/>
      <c r="O116" s="541"/>
      <c r="P116" s="541"/>
      <c r="Q116" s="550"/>
      <c r="U116" s="652"/>
      <c r="V116" s="542" t="s">
        <v>97</v>
      </c>
      <c r="W116" s="542"/>
      <c r="X116" s="542"/>
      <c r="Y116" s="540"/>
      <c r="Z116" s="540"/>
      <c r="AA116" s="540"/>
      <c r="AB116" s="540"/>
      <c r="AC116" s="540"/>
      <c r="AD116" s="540"/>
      <c r="AE116" s="541"/>
      <c r="AF116" s="541"/>
      <c r="AG116" s="541"/>
      <c r="AH116" s="542"/>
      <c r="AI116" s="542"/>
      <c r="AJ116" s="543"/>
      <c r="AN116"/>
      <c r="AO116"/>
      <c r="AP116" s="63"/>
      <c r="AU116"/>
      <c r="AV116"/>
      <c r="AW116"/>
      <c r="AX116"/>
      <c r="AY116"/>
      <c r="AZ116"/>
    </row>
    <row r="117" spans="1:105" ht="20.25" customHeight="1">
      <c r="E117" s="487"/>
      <c r="F117" s="552" t="s">
        <v>2</v>
      </c>
      <c r="G117" s="542"/>
      <c r="H117" s="542"/>
      <c r="I117" s="541"/>
      <c r="J117" s="541"/>
      <c r="K117" s="541"/>
      <c r="L117" s="541"/>
      <c r="M117" s="541"/>
      <c r="N117" s="541"/>
      <c r="O117" s="541"/>
      <c r="P117" s="541"/>
      <c r="Q117" s="550"/>
      <c r="U117" s="652"/>
      <c r="V117" s="542" t="s">
        <v>2</v>
      </c>
      <c r="W117" s="542"/>
      <c r="X117" s="542"/>
      <c r="Y117" s="540"/>
      <c r="Z117" s="540"/>
      <c r="AA117" s="540"/>
      <c r="AB117" s="540"/>
      <c r="AC117" s="540"/>
      <c r="AD117" s="540"/>
      <c r="AE117" s="541"/>
      <c r="AF117" s="541"/>
      <c r="AG117" s="541"/>
      <c r="AH117" s="542"/>
      <c r="AI117" s="542"/>
      <c r="AJ117" s="543"/>
      <c r="AM117" s="515" t="s">
        <v>111</v>
      </c>
      <c r="AN117" s="544" t="s">
        <v>110</v>
      </c>
      <c r="AO117" s="545"/>
      <c r="AP117" s="545"/>
      <c r="AQ117" s="536"/>
      <c r="AR117" s="527" t="str">
        <f>IF(N36="","",IF(SUM(D74:O74)=0,"",IF(SUM(D71:O71)=0,"",ROUND((N36-SUM(D74:O74))/SUM(D71:O71),3))))</f>
        <v/>
      </c>
      <c r="AS117" s="536"/>
      <c r="AT117" s="544" t="s">
        <v>114</v>
      </c>
      <c r="AU117" s="545"/>
      <c r="AV117" s="545"/>
      <c r="AW117" s="546"/>
      <c r="AX117" s="536"/>
      <c r="AY117" s="527" t="str">
        <f>IF(AR113="","",IF(Y71="","",ROUND(AR113/Y71,3)))</f>
        <v/>
      </c>
      <c r="AZ117" s="528"/>
    </row>
    <row r="118" spans="1:105" ht="19.399999999999999" customHeight="1">
      <c r="E118" s="487"/>
      <c r="F118" s="557" t="s">
        <v>254</v>
      </c>
      <c r="G118" s="558"/>
      <c r="H118" s="558"/>
      <c r="I118" s="547" t="str">
        <f>IF(I115="","",IF(I116="","",ROUND(I115*I116/100,1)))</f>
        <v/>
      </c>
      <c r="J118" s="547"/>
      <c r="K118" s="547"/>
      <c r="L118" s="547" t="str">
        <f>IF(L115="","",IF(L116="","",ROUND(L115*L116/100,1)))</f>
        <v/>
      </c>
      <c r="M118" s="547"/>
      <c r="N118" s="547"/>
      <c r="O118" s="547" t="str">
        <f>IF(O115="","",IF(O116="","",ROUND(O115*O116/100,1)))</f>
        <v/>
      </c>
      <c r="P118" s="547"/>
      <c r="Q118" s="549"/>
      <c r="U118" s="652"/>
      <c r="V118" s="559" t="s">
        <v>254</v>
      </c>
      <c r="W118" s="558"/>
      <c r="X118" s="558"/>
      <c r="Y118" s="560" t="str">
        <f>IF(Y115="","",IF(Y116="","",ROUND(Y115*Y116/100,1)))</f>
        <v/>
      </c>
      <c r="Z118" s="560"/>
      <c r="AA118" s="560"/>
      <c r="AB118" s="560" t="str">
        <f>IF(AB115="","",IF(AB116="","",ROUND(AB115*AB116/100,1)))</f>
        <v/>
      </c>
      <c r="AC118" s="560"/>
      <c r="AD118" s="560"/>
      <c r="AE118" s="560" t="str">
        <f>IF(AE115="","",IF(AE116="","",ROUND(AE115*AE116/100,1)))</f>
        <v/>
      </c>
      <c r="AF118" s="560"/>
      <c r="AG118" s="560"/>
      <c r="AH118" s="560" t="str">
        <f>IF(SUM(Y118:AG118)=0,"",SUM(Y118:AG118))</f>
        <v/>
      </c>
      <c r="AI118" s="560"/>
      <c r="AJ118" s="561"/>
      <c r="AM118" s="516"/>
      <c r="AN118" s="509" t="s">
        <v>115</v>
      </c>
      <c r="AO118" s="510"/>
      <c r="AP118" s="510"/>
      <c r="AQ118" s="500"/>
      <c r="AR118" s="521" t="str">
        <f>IF(SUM(I115:Q115)=0,"",IF(Y71="","",ROUND(SUM(I115:Q115)/Y71,4)))</f>
        <v/>
      </c>
      <c r="AS118" s="500"/>
      <c r="AT118" s="509" t="s">
        <v>121</v>
      </c>
      <c r="AU118" s="510"/>
      <c r="AV118" s="510"/>
      <c r="AW118" s="501"/>
      <c r="AX118" s="500"/>
      <c r="AY118" s="521" t="str">
        <f>IF(SUM(I115:Q115)=0,"",IF(Y71="","",IF(Y74="","",IF(SUM(L115:Q115)+SUM(S39:BE39)=0,ROUND((I115-Y74-AZ94)/Y71,3),"手入力してください"))))</f>
        <v/>
      </c>
      <c r="AZ118" s="529"/>
    </row>
    <row r="119" spans="1:105" ht="19.399999999999999" customHeight="1">
      <c r="E119" s="487"/>
      <c r="F119" s="552" t="s">
        <v>0</v>
      </c>
      <c r="G119" s="542"/>
      <c r="H119" s="542"/>
      <c r="I119" s="541"/>
      <c r="J119" s="541"/>
      <c r="K119" s="541"/>
      <c r="L119" s="541"/>
      <c r="M119" s="541"/>
      <c r="N119" s="541"/>
      <c r="O119" s="541"/>
      <c r="P119" s="541"/>
      <c r="Q119" s="550"/>
      <c r="U119" s="652"/>
      <c r="V119" s="577" t="s">
        <v>158</v>
      </c>
      <c r="W119" s="578"/>
      <c r="X119" s="578"/>
      <c r="Y119" s="579" t="str">
        <f>IF(D208="","",ROUNDDOWN(D208+Y116*1.5848,1))</f>
        <v/>
      </c>
      <c r="Z119" s="579"/>
      <c r="AA119" s="579"/>
      <c r="AB119" s="579" t="str">
        <f>IF(G208="","",ROUNDDOWN(G208+AB116*1.5848,1))</f>
        <v/>
      </c>
      <c r="AC119" s="579"/>
      <c r="AD119" s="579"/>
      <c r="AE119" s="579" t="str">
        <f>IF(J208="","",ROUNDDOWN(J208+AE116*1.5848,1))</f>
        <v/>
      </c>
      <c r="AF119" s="579"/>
      <c r="AG119" s="579"/>
      <c r="AH119" s="542"/>
      <c r="AI119" s="542"/>
      <c r="AJ119" s="543"/>
      <c r="AM119" s="516"/>
      <c r="AN119" s="509" t="s">
        <v>116</v>
      </c>
      <c r="AO119" s="510"/>
      <c r="AP119" s="510"/>
      <c r="AQ119" s="500"/>
      <c r="AR119" s="521" t="str">
        <f>IF(AH115="","",IF(SUM(I115:Q115)=0,"",ROUND(AH115/SUM(I115:Q115),3)))</f>
        <v/>
      </c>
      <c r="AS119" s="500"/>
      <c r="AT119" s="440" t="s">
        <v>120</v>
      </c>
      <c r="AU119" s="511"/>
      <c r="AV119" s="511"/>
      <c r="AW119" s="501"/>
      <c r="AX119" s="500"/>
      <c r="AY119" s="521" t="str">
        <f>IF(AH118="","",IF(SUM(I118:Q118)=0,"",ROUND(AH118/SUM(I118:Q118),3)))</f>
        <v/>
      </c>
      <c r="AZ119" s="529"/>
    </row>
    <row r="120" spans="1:105" ht="19.399999999999999" customHeight="1" thickBot="1">
      <c r="E120" s="487"/>
      <c r="F120" s="598" t="s">
        <v>146</v>
      </c>
      <c r="G120" s="599"/>
      <c r="H120" s="599"/>
      <c r="I120" s="548" t="str">
        <f>IF(I116="","",IF(I117="","",ROUNDDOWN(D202,1)))</f>
        <v/>
      </c>
      <c r="J120" s="548"/>
      <c r="K120" s="548"/>
      <c r="L120" s="548" t="str">
        <f>IF(L116="","",IF(L117="","",ROUNDDOWN(G202,1)))</f>
        <v/>
      </c>
      <c r="M120" s="548"/>
      <c r="N120" s="548"/>
      <c r="O120" s="548" t="str">
        <f>IF(O116="","",IF(O117="","",ROUNDDOWN(J202,1)))</f>
        <v/>
      </c>
      <c r="P120" s="548"/>
      <c r="Q120" s="568"/>
      <c r="U120" s="653"/>
      <c r="V120" s="575" t="s">
        <v>0</v>
      </c>
      <c r="W120" s="575"/>
      <c r="X120" s="575"/>
      <c r="Y120" s="551"/>
      <c r="Z120" s="551"/>
      <c r="AA120" s="551"/>
      <c r="AB120" s="551"/>
      <c r="AC120" s="551"/>
      <c r="AD120" s="551"/>
      <c r="AE120" s="551"/>
      <c r="AF120" s="551"/>
      <c r="AG120" s="551"/>
      <c r="AH120" s="575"/>
      <c r="AI120" s="575"/>
      <c r="AJ120" s="576"/>
      <c r="AM120" s="516"/>
      <c r="AN120" s="509" t="s">
        <v>117</v>
      </c>
      <c r="AO120" s="510"/>
      <c r="AP120" s="510"/>
      <c r="AQ120" s="500"/>
      <c r="AR120" s="521" t="str">
        <f>IF(AH115="","",IF(Y71="","",ROUND(AH115/Y71,3)))</f>
        <v/>
      </c>
      <c r="AS120" s="500"/>
      <c r="AT120" s="509" t="s">
        <v>119</v>
      </c>
      <c r="AU120" s="510"/>
      <c r="AV120" s="510"/>
      <c r="AW120" s="501"/>
      <c r="AX120" s="500"/>
      <c r="AY120" s="521" t="str">
        <f>IF(Y71="","",IF(AH115="","",IF(SUM(L115:Q115)+SUM(S39:BE39)=0,ROUND((AH115-Y74-AZ94)/Y71,3),"手入力してください")))</f>
        <v/>
      </c>
      <c r="AZ120" s="529"/>
      <c r="BF120" s="297"/>
    </row>
    <row r="121" spans="1:105" ht="19.399999999999999" customHeight="1">
      <c r="E121" s="487"/>
      <c r="F121" s="537" t="s">
        <v>241</v>
      </c>
      <c r="G121" s="538"/>
      <c r="H121" s="538"/>
      <c r="I121" s="539" t="str">
        <f>IF(I116="","",IF(I117="","",D203))</f>
        <v/>
      </c>
      <c r="J121" s="539"/>
      <c r="K121" s="539"/>
      <c r="L121" s="539" t="str">
        <f>IF(L116="","",IF(L117="","",G203))</f>
        <v/>
      </c>
      <c r="M121" s="539"/>
      <c r="N121" s="539"/>
      <c r="O121" s="539" t="str">
        <f>IF(O116="","",IF(O117="","",J203))</f>
        <v/>
      </c>
      <c r="P121" s="539"/>
      <c r="Q121" s="597"/>
      <c r="V121" s="49"/>
      <c r="W121" s="49"/>
      <c r="X121" s="49"/>
      <c r="Y121" s="49"/>
      <c r="Z121" s="49"/>
      <c r="AA121" s="49"/>
      <c r="AM121" s="516"/>
      <c r="AN121" s="440" t="s">
        <v>397</v>
      </c>
      <c r="AO121" s="511"/>
      <c r="AP121" s="511"/>
      <c r="AQ121" s="500"/>
      <c r="AR121" s="521" t="str">
        <f>IF(Y71="","",IF(Y74="","",SUM(D74:O74)/SUM(D71:O71)))</f>
        <v/>
      </c>
      <c r="AS121" s="500"/>
      <c r="AT121" s="509" t="s">
        <v>118</v>
      </c>
      <c r="AU121" s="510"/>
      <c r="AV121" s="510"/>
      <c r="AW121" s="501"/>
      <c r="AX121" s="500"/>
      <c r="AY121" s="521" t="str">
        <f>IF(Y71="","",IF(Y74="","",IF(SUM(L115:Q115)+SUM(S39:BE39)=0,ROUND((Y74+AZ94)/Y71,3),"手入力してください")))</f>
        <v/>
      </c>
      <c r="AZ121" s="529"/>
    </row>
    <row r="122" spans="1:105" ht="19.399999999999999" customHeight="1" thickBot="1">
      <c r="C122" s="285"/>
      <c r="E122" s="488"/>
      <c r="F122" s="489" t="s">
        <v>314</v>
      </c>
      <c r="G122" s="489"/>
      <c r="H122" s="489"/>
      <c r="I122" s="481" t="str">
        <f>IF(SUM(L115:Q115)+SUM(S39:BE39)=0,Y71,"手入力してください")</f>
        <v/>
      </c>
      <c r="J122" s="481"/>
      <c r="K122" s="481"/>
      <c r="L122" s="490"/>
      <c r="M122" s="490"/>
      <c r="N122" s="490"/>
      <c r="O122" s="490"/>
      <c r="P122" s="490"/>
      <c r="Q122" s="491"/>
      <c r="R122" s="282" t="s">
        <v>319</v>
      </c>
      <c r="AM122" s="517"/>
      <c r="AN122" s="512" t="s">
        <v>304</v>
      </c>
      <c r="AO122" s="513"/>
      <c r="AP122" s="513"/>
      <c r="AQ122" s="514"/>
      <c r="AR122" s="522" t="str">
        <f>IF(ISERROR((SUM(I115:Q115)-AH115-AR115)/SUM(I115:Q115)*1000),"",(SUM(I115:Q115)-AH115-AR115)/SUM(I115:Q115)*1000)</f>
        <v/>
      </c>
      <c r="AS122" s="523"/>
      <c r="AT122" s="524" t="s">
        <v>305</v>
      </c>
      <c r="AU122" s="525"/>
      <c r="AV122" s="525"/>
      <c r="AW122" s="525"/>
      <c r="AX122" s="526"/>
      <c r="AY122" s="522" t="str">
        <f>IF(AH118="","",IF(Y71="","",IF(SUM(L115:Q115)+SUM(S39:BE39)=0,(AH118-AZ96)/Y71*1000,"手入力してください")))</f>
        <v/>
      </c>
      <c r="AZ122" s="530"/>
    </row>
    <row r="123" spans="1:105" ht="19.399999999999999" customHeight="1" thickBot="1">
      <c r="R123" s="63"/>
      <c r="AM123" s="518"/>
      <c r="AN123" s="519" t="s">
        <v>317</v>
      </c>
      <c r="AO123" s="520"/>
      <c r="AP123" s="520"/>
      <c r="AQ123" s="520"/>
      <c r="AR123" s="531" t="str">
        <f>IF(ISERROR((Y115*Y119)/(81*180/162*Y71+1.5848*AZ96*100)),"",IF(SUM(L115:Q115)+SUM(AB115:AG115)=0,(Y115*Y119)/(81*180/162*Y71+1.5848*AZ96*100),"手入力してください"))</f>
        <v/>
      </c>
      <c r="AS123" s="532"/>
      <c r="AT123" s="533" t="s">
        <v>316</v>
      </c>
      <c r="AU123" s="520"/>
      <c r="AV123" s="520"/>
      <c r="AW123" s="520"/>
      <c r="AX123" s="520"/>
      <c r="AY123" s="534" t="str">
        <f>IF(AR123="手入力してください","手入力してください",IF(ISERROR(AR123*(AE71*D71+AE72*Y73+AE73*Y72)/(Y71*100)),"",AR123*(AE71*D71+AE72*Y73+AE73*Y72)/(Y71*100)))</f>
        <v/>
      </c>
      <c r="AZ123" s="535"/>
    </row>
    <row r="124" spans="1:105" ht="19.399999999999999" customHeight="1">
      <c r="E124" s="945" t="s">
        <v>307</v>
      </c>
      <c r="F124" s="946"/>
      <c r="G124" s="946"/>
      <c r="H124" s="949" t="s">
        <v>308</v>
      </c>
      <c r="I124" s="274" t="s">
        <v>310</v>
      </c>
      <c r="J124" s="321"/>
      <c r="K124" s="321" t="s">
        <v>43</v>
      </c>
      <c r="L124" s="951" t="s">
        <v>312</v>
      </c>
      <c r="M124" s="952"/>
      <c r="N124" s="957" t="str">
        <f>IF(L115="","",I115+L115+O115)</f>
        <v/>
      </c>
      <c r="O124" s="957"/>
      <c r="P124" s="957"/>
      <c r="Q124" s="951" t="s">
        <v>313</v>
      </c>
      <c r="R124" s="955"/>
      <c r="S124" s="952"/>
      <c r="T124" s="959" t="str">
        <f>IF(L118="","",(I115*I116+L115*L116+O115*O116)/100)</f>
        <v/>
      </c>
      <c r="U124" s="959"/>
      <c r="V124" s="960"/>
      <c r="X124" s="473"/>
      <c r="Y124" s="474"/>
      <c r="Z124" s="475"/>
      <c r="AA124" s="482" t="s">
        <v>324</v>
      </c>
      <c r="AB124" s="482"/>
      <c r="AC124" s="482" t="s">
        <v>325</v>
      </c>
      <c r="AD124" s="482"/>
      <c r="AE124" s="482" t="s">
        <v>326</v>
      </c>
      <c r="AF124" s="482"/>
      <c r="AG124" s="482" t="s">
        <v>327</v>
      </c>
      <c r="AH124" s="482"/>
      <c r="AI124" s="470" t="s">
        <v>322</v>
      </c>
      <c r="AJ124" s="471"/>
      <c r="AN124" s="284" t="s">
        <v>323</v>
      </c>
    </row>
    <row r="125" spans="1:105" ht="19.399999999999999" customHeight="1" thickBot="1">
      <c r="E125" s="947"/>
      <c r="F125" s="948"/>
      <c r="G125" s="948"/>
      <c r="H125" s="950"/>
      <c r="I125" s="276" t="s">
        <v>311</v>
      </c>
      <c r="J125" s="277"/>
      <c r="K125" s="278" t="s">
        <v>43</v>
      </c>
      <c r="L125" s="953"/>
      <c r="M125" s="954"/>
      <c r="N125" s="958"/>
      <c r="O125" s="958"/>
      <c r="P125" s="958"/>
      <c r="Q125" s="953"/>
      <c r="R125" s="956"/>
      <c r="S125" s="954"/>
      <c r="T125" s="961"/>
      <c r="U125" s="961"/>
      <c r="V125" s="962"/>
      <c r="X125" s="476" t="s">
        <v>317</v>
      </c>
      <c r="Y125" s="477"/>
      <c r="Z125" s="478"/>
      <c r="AA125" s="472" t="str">
        <f>IF(AR123="","",IF(AR123="手入力してください","",IF(AR123&gt;0.845,"かなり高い",IF(AR123&gt;0.808,"高い",IF(AR123&gt;0.756,"標準的",IF(AR123&gt;0.722,"低い","かなり低い"))))))</f>
        <v/>
      </c>
      <c r="AB125" s="472"/>
      <c r="AC125" s="472" t="str">
        <f>IF(AR123="","",IF(AR123="手入力してください","",IF(AR123&gt;0.872,"かなり高い",IF(AR123&gt;0.838,"高い",IF(AR123&gt;0.79,"標準的",IF(AR123&gt;0.744,"低い","かなり低い"))))))</f>
        <v/>
      </c>
      <c r="AD125" s="472"/>
      <c r="AE125" s="472" t="str">
        <f>IF(AR123="","",IF(AR123="手入力してください","",IF(AR123&gt;0.868,"かなり高い",IF(AR123&gt;0.844,"高い",IF(AR123&gt;0.798,"標準的",IF(AR123&gt;0.755,"低い","かなり低い"))))))</f>
        <v/>
      </c>
      <c r="AF125" s="472"/>
      <c r="AG125" s="472" t="str">
        <f>IF(AR123="","",IF(AR123="手入力してください","",IF(AR123&gt;0.883,"かなり高い",IF(AR123&gt;0.856,"高い",IF(AR123&gt;0.83,"標準的",IF(AR123&gt;0.802,"低い","かなり低い"))))))</f>
        <v/>
      </c>
      <c r="AH125" s="472"/>
      <c r="AI125" s="472" t="str">
        <f>IF(AR123="","",IF(AR123="手入力してください","",IF(AR123&gt;0.923,"高い",IF(AR123&gt;0.876,"標準的",IF(AR123&gt;0.843,"低い","かなり低い")))))</f>
        <v/>
      </c>
      <c r="AJ125" s="472"/>
      <c r="AN125" s="282" t="s">
        <v>334</v>
      </c>
      <c r="AP125" s="50"/>
      <c r="AQ125"/>
      <c r="AR125"/>
      <c r="AS125"/>
      <c r="AT125"/>
      <c r="AU125"/>
      <c r="AV125"/>
      <c r="AW125"/>
      <c r="AX125"/>
      <c r="AY125"/>
      <c r="AZ125"/>
      <c r="BA125"/>
      <c r="BB125"/>
    </row>
    <row r="126" spans="1:105" ht="20.25" customHeight="1" thickBot="1">
      <c r="A126" s="59"/>
      <c r="B126" s="49"/>
      <c r="C126" s="49"/>
      <c r="X126" s="479" t="s">
        <v>316</v>
      </c>
      <c r="Y126" s="480"/>
      <c r="Z126" s="480"/>
      <c r="AA126" s="481" t="str">
        <f>IF(AY123="","",IF(AY123="手入力してください","",IF(AY123&gt;0.467,"かなり高い",IF(AY123&gt;0.429,"高い",IF(AY123&gt;0.377,"標準的",IF(AY123&gt;0.323,"低い","かなり低い"))))))</f>
        <v/>
      </c>
      <c r="AB126" s="481"/>
      <c r="AC126" s="481" t="str">
        <f>IF(AY123="","",IF(AY123="手入力してください","",IF(AY123&gt;0.462,"かなり高い",IF(AY123&gt;0.441,"高い",IF(AY123&gt;0.392,"標準的",IF(AY123&gt;0.337,"低い","かなり低い"))))))</f>
        <v/>
      </c>
      <c r="AD126" s="481"/>
      <c r="AE126" s="481" t="str">
        <f>IF(AY123="","",IF(AY123="手入力してください","",IF(AY123&gt;0.616,"かなり高い",IF(AY123&gt;0.589,"高い",IF(AY123&gt;0.499,"標準的",IF(AY123&gt;0.456,"低い","かなり低い"))))))</f>
        <v/>
      </c>
      <c r="AF126" s="481"/>
      <c r="AG126" s="481" t="str">
        <f>IF(AY123="","",IF(AY123="手入力してください","",IF(AY123&gt;0.612,"かなり高い",IF(AY123&gt;0.589,"高い",IF(AY123&gt;0.528,"標準的",IF(AY123&gt;0.485,"低い","かなり低い"))))))</f>
        <v/>
      </c>
      <c r="AH126" s="481"/>
      <c r="AI126" s="481" t="str">
        <f>IF(AY123="","",IF(AY123="手入力してください","",IF(AY123&gt;0.823,"かなり高い",IF(AY123&gt;0.706,"高い",IF(AY123&gt;0.633,"標準的",IF(AY123&gt;0.564,"低い","かなり低い"))))))</f>
        <v/>
      </c>
      <c r="AJ126" s="481"/>
      <c r="AN126" s="283" t="s">
        <v>335</v>
      </c>
      <c r="AP126" s="50"/>
      <c r="AQ126" s="50"/>
      <c r="AR126" s="50"/>
      <c r="AS126" s="50"/>
      <c r="AT126" s="50"/>
      <c r="AU126" s="50"/>
      <c r="AV126" s="50"/>
      <c r="AW126" s="50"/>
      <c r="AX126" s="50"/>
      <c r="AY126" s="50"/>
      <c r="AZ126" s="50"/>
      <c r="BA126" s="50"/>
      <c r="BB126" s="50"/>
    </row>
    <row r="127" spans="1:105" ht="18.649999999999999" customHeight="1">
      <c r="A127" s="59"/>
      <c r="B127" s="49"/>
      <c r="C127" s="49"/>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t="s">
        <v>328</v>
      </c>
      <c r="AI127" s="297" t="s">
        <v>323</v>
      </c>
      <c r="AN127" s="282" t="s">
        <v>336</v>
      </c>
    </row>
    <row r="128" spans="1:105" ht="18.649999999999999" customHeight="1">
      <c r="A128" s="59"/>
      <c r="B128" s="49"/>
      <c r="C128" s="49"/>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t="s">
        <v>329</v>
      </c>
    </row>
    <row r="129" spans="1:57" ht="19.5" hidden="1" customHeight="1">
      <c r="A129" t="s">
        <v>194</v>
      </c>
    </row>
    <row r="130" spans="1:57" s="4" customFormat="1" ht="18" hidden="1" customHeight="1">
      <c r="A130" s="439" t="s">
        <v>145</v>
      </c>
      <c r="B130" s="439"/>
      <c r="C130" s="439"/>
      <c r="D130" s="127"/>
      <c r="E130" s="127"/>
      <c r="F130" s="127"/>
      <c r="G130" s="127"/>
      <c r="H130" s="127"/>
      <c r="I130" s="127"/>
      <c r="J130" s="127"/>
      <c r="K130" s="127"/>
      <c r="L130" s="127"/>
      <c r="M130" s="127"/>
      <c r="N130" s="127"/>
      <c r="O130" s="127"/>
      <c r="P130" s="127"/>
      <c r="Q130" s="127"/>
      <c r="R130" s="127"/>
      <c r="S130" s="243" t="e">
        <f t="shared" ref="S130:BE130" si="82">IF(S163="",NA(),S163*S3)</f>
        <v>#N/A</v>
      </c>
      <c r="T130" s="75" t="e">
        <f t="shared" si="82"/>
        <v>#N/A</v>
      </c>
      <c r="U130" s="75" t="e">
        <f t="shared" si="82"/>
        <v>#N/A</v>
      </c>
      <c r="V130" s="75" t="e">
        <f t="shared" si="82"/>
        <v>#N/A</v>
      </c>
      <c r="W130" s="75" t="e">
        <f t="shared" si="82"/>
        <v>#N/A</v>
      </c>
      <c r="X130" s="75" t="e">
        <f t="shared" si="82"/>
        <v>#N/A</v>
      </c>
      <c r="Y130" s="75" t="e">
        <f t="shared" si="82"/>
        <v>#N/A</v>
      </c>
      <c r="Z130" s="75" t="e">
        <f t="shared" si="82"/>
        <v>#N/A</v>
      </c>
      <c r="AA130" s="75" t="e">
        <f t="shared" si="82"/>
        <v>#N/A</v>
      </c>
      <c r="AB130" s="75" t="e">
        <f t="shared" si="82"/>
        <v>#N/A</v>
      </c>
      <c r="AC130" s="75" t="e">
        <f t="shared" si="82"/>
        <v>#N/A</v>
      </c>
      <c r="AD130" s="75" t="e">
        <f t="shared" si="82"/>
        <v>#N/A</v>
      </c>
      <c r="AE130" s="75" t="e">
        <f t="shared" si="82"/>
        <v>#N/A</v>
      </c>
      <c r="AF130" s="75" t="e">
        <f t="shared" si="82"/>
        <v>#N/A</v>
      </c>
      <c r="AG130" s="75" t="e">
        <f t="shared" si="82"/>
        <v>#N/A</v>
      </c>
      <c r="AH130" s="75" t="e">
        <f t="shared" si="82"/>
        <v>#N/A</v>
      </c>
      <c r="AI130" s="75" t="e">
        <f t="shared" si="82"/>
        <v>#N/A</v>
      </c>
      <c r="AJ130" s="75" t="e">
        <f t="shared" si="82"/>
        <v>#N/A</v>
      </c>
      <c r="AK130" s="75" t="e">
        <f t="shared" si="82"/>
        <v>#N/A</v>
      </c>
      <c r="AL130" s="75" t="e">
        <f t="shared" si="82"/>
        <v>#N/A</v>
      </c>
      <c r="AM130" s="75" t="e">
        <f t="shared" si="82"/>
        <v>#N/A</v>
      </c>
      <c r="AN130" s="75" t="e">
        <f t="shared" si="82"/>
        <v>#N/A</v>
      </c>
      <c r="AO130" s="75" t="e">
        <f t="shared" si="82"/>
        <v>#N/A</v>
      </c>
      <c r="AP130" s="75" t="e">
        <f t="shared" si="82"/>
        <v>#N/A</v>
      </c>
      <c r="AQ130" s="75" t="e">
        <f t="shared" si="82"/>
        <v>#N/A</v>
      </c>
      <c r="AR130" s="75" t="e">
        <f t="shared" si="82"/>
        <v>#N/A</v>
      </c>
      <c r="AS130" s="75" t="e">
        <f t="shared" si="82"/>
        <v>#N/A</v>
      </c>
      <c r="AT130" s="75" t="e">
        <f t="shared" si="82"/>
        <v>#N/A</v>
      </c>
      <c r="AU130" s="75" t="e">
        <f t="shared" si="82"/>
        <v>#N/A</v>
      </c>
      <c r="AV130" s="75" t="e">
        <f t="shared" si="82"/>
        <v>#N/A</v>
      </c>
      <c r="AW130" s="75" t="e">
        <f t="shared" si="82"/>
        <v>#N/A</v>
      </c>
      <c r="AX130" s="75" t="e">
        <f t="shared" si="82"/>
        <v>#N/A</v>
      </c>
      <c r="AY130" s="75" t="e">
        <f t="shared" si="82"/>
        <v>#N/A</v>
      </c>
      <c r="AZ130" s="75" t="e">
        <f t="shared" si="82"/>
        <v>#N/A</v>
      </c>
      <c r="BA130" s="75" t="e">
        <f t="shared" si="82"/>
        <v>#N/A</v>
      </c>
      <c r="BB130" s="75" t="e">
        <f t="shared" si="82"/>
        <v>#N/A</v>
      </c>
      <c r="BC130" s="75" t="e">
        <f t="shared" si="82"/>
        <v>#N/A</v>
      </c>
      <c r="BD130" s="75" t="e">
        <f t="shared" si="82"/>
        <v>#N/A</v>
      </c>
      <c r="BE130" s="75" t="e">
        <f t="shared" si="82"/>
        <v>#N/A</v>
      </c>
    </row>
    <row r="131" spans="1:57" s="4" customFormat="1" ht="18" hidden="1" customHeight="1">
      <c r="A131" s="439" t="s">
        <v>3</v>
      </c>
      <c r="B131" s="439"/>
      <c r="C131" s="439"/>
      <c r="D131" s="127"/>
      <c r="E131" s="127"/>
      <c r="F131" s="127"/>
      <c r="G131" s="127"/>
      <c r="H131" s="127"/>
      <c r="I131" s="127"/>
      <c r="J131" s="127"/>
      <c r="K131" s="127"/>
      <c r="L131" s="127"/>
      <c r="M131" s="127"/>
      <c r="N131" s="127"/>
      <c r="O131" s="127"/>
      <c r="P131" s="127"/>
      <c r="Q131" s="127"/>
      <c r="R131" s="127"/>
      <c r="S131" s="243" t="e">
        <f t="shared" ref="S131:BE131" si="83">IFERROR(ROUNDDOWN((S178-S179)*260+0.21,1),NA())</f>
        <v>#N/A</v>
      </c>
      <c r="T131" s="75" t="e">
        <f t="shared" si="83"/>
        <v>#N/A</v>
      </c>
      <c r="U131" s="75" t="e">
        <f t="shared" si="83"/>
        <v>#N/A</v>
      </c>
      <c r="V131" s="75" t="e">
        <f t="shared" si="83"/>
        <v>#N/A</v>
      </c>
      <c r="W131" s="75" t="e">
        <f t="shared" si="83"/>
        <v>#N/A</v>
      </c>
      <c r="X131" s="75" t="e">
        <f t="shared" si="83"/>
        <v>#N/A</v>
      </c>
      <c r="Y131" s="75" t="e">
        <f t="shared" si="83"/>
        <v>#N/A</v>
      </c>
      <c r="Z131" s="75" t="e">
        <f t="shared" si="83"/>
        <v>#N/A</v>
      </c>
      <c r="AA131" s="75" t="e">
        <f t="shared" si="83"/>
        <v>#N/A</v>
      </c>
      <c r="AB131" s="75" t="e">
        <f t="shared" si="83"/>
        <v>#N/A</v>
      </c>
      <c r="AC131" s="75" t="e">
        <f t="shared" si="83"/>
        <v>#N/A</v>
      </c>
      <c r="AD131" s="75" t="e">
        <f t="shared" si="83"/>
        <v>#N/A</v>
      </c>
      <c r="AE131" s="75" t="e">
        <f t="shared" si="83"/>
        <v>#N/A</v>
      </c>
      <c r="AF131" s="75" t="e">
        <f t="shared" si="83"/>
        <v>#N/A</v>
      </c>
      <c r="AG131" s="75" t="e">
        <f t="shared" si="83"/>
        <v>#N/A</v>
      </c>
      <c r="AH131" s="75" t="e">
        <f t="shared" si="83"/>
        <v>#N/A</v>
      </c>
      <c r="AI131" s="75" t="e">
        <f t="shared" si="83"/>
        <v>#N/A</v>
      </c>
      <c r="AJ131" s="75" t="e">
        <f t="shared" si="83"/>
        <v>#N/A</v>
      </c>
      <c r="AK131" s="75" t="e">
        <f t="shared" si="83"/>
        <v>#N/A</v>
      </c>
      <c r="AL131" s="75" t="e">
        <f t="shared" si="83"/>
        <v>#N/A</v>
      </c>
      <c r="AM131" s="75" t="e">
        <f t="shared" si="83"/>
        <v>#N/A</v>
      </c>
      <c r="AN131" s="75" t="e">
        <f t="shared" si="83"/>
        <v>#N/A</v>
      </c>
      <c r="AO131" s="75" t="e">
        <f t="shared" si="83"/>
        <v>#N/A</v>
      </c>
      <c r="AP131" s="75" t="e">
        <f t="shared" si="83"/>
        <v>#N/A</v>
      </c>
      <c r="AQ131" s="75" t="e">
        <f t="shared" si="83"/>
        <v>#N/A</v>
      </c>
      <c r="AR131" s="75" t="e">
        <f t="shared" si="83"/>
        <v>#N/A</v>
      </c>
      <c r="AS131" s="75" t="e">
        <f t="shared" si="83"/>
        <v>#N/A</v>
      </c>
      <c r="AT131" s="75" t="e">
        <f t="shared" si="83"/>
        <v>#N/A</v>
      </c>
      <c r="AU131" s="75" t="e">
        <f t="shared" si="83"/>
        <v>#N/A</v>
      </c>
      <c r="AV131" s="75" t="e">
        <f t="shared" si="83"/>
        <v>#N/A</v>
      </c>
      <c r="AW131" s="75" t="e">
        <f t="shared" si="83"/>
        <v>#N/A</v>
      </c>
      <c r="AX131" s="75" t="e">
        <f t="shared" si="83"/>
        <v>#N/A</v>
      </c>
      <c r="AY131" s="75" t="e">
        <f t="shared" si="83"/>
        <v>#N/A</v>
      </c>
      <c r="AZ131" s="75" t="e">
        <f t="shared" si="83"/>
        <v>#N/A</v>
      </c>
      <c r="BA131" s="75" t="e">
        <f t="shared" si="83"/>
        <v>#N/A</v>
      </c>
      <c r="BB131" s="75" t="e">
        <f t="shared" si="83"/>
        <v>#N/A</v>
      </c>
      <c r="BC131" s="75" t="e">
        <f t="shared" si="83"/>
        <v>#N/A</v>
      </c>
      <c r="BD131" s="75" t="e">
        <f t="shared" si="83"/>
        <v>#N/A</v>
      </c>
      <c r="BE131" s="75" t="e">
        <f t="shared" si="83"/>
        <v>#N/A</v>
      </c>
    </row>
    <row r="132" spans="1:57" ht="18" hidden="1" customHeight="1">
      <c r="A132" s="439" t="s">
        <v>185</v>
      </c>
      <c r="B132" s="439"/>
      <c r="C132" s="439"/>
      <c r="D132" s="127"/>
      <c r="E132" s="127"/>
      <c r="F132" s="127"/>
      <c r="G132" s="127"/>
      <c r="H132" s="127"/>
      <c r="I132" s="127"/>
      <c r="J132" s="127"/>
      <c r="K132" s="127"/>
      <c r="L132" s="127"/>
      <c r="M132" s="127"/>
      <c r="N132" s="127"/>
      <c r="O132" s="127"/>
      <c r="P132" s="127"/>
      <c r="Q132" s="127"/>
      <c r="R132" s="127"/>
      <c r="S132" s="244" t="e">
        <f t="shared" ref="S132:BE132" si="84">IF(S131="",NA(),IF(S19="",NA(),S131-S19))</f>
        <v>#N/A</v>
      </c>
      <c r="T132" s="123" t="e">
        <f t="shared" si="84"/>
        <v>#N/A</v>
      </c>
      <c r="U132" s="123" t="e">
        <f t="shared" si="84"/>
        <v>#N/A</v>
      </c>
      <c r="V132" s="123" t="e">
        <f t="shared" si="84"/>
        <v>#N/A</v>
      </c>
      <c r="W132" s="123" t="e">
        <f t="shared" si="84"/>
        <v>#N/A</v>
      </c>
      <c r="X132" s="123" t="e">
        <f t="shared" si="84"/>
        <v>#N/A</v>
      </c>
      <c r="Y132" s="123" t="e">
        <f t="shared" si="84"/>
        <v>#N/A</v>
      </c>
      <c r="Z132" s="123" t="e">
        <f t="shared" si="84"/>
        <v>#N/A</v>
      </c>
      <c r="AA132" s="123" t="e">
        <f t="shared" si="84"/>
        <v>#N/A</v>
      </c>
      <c r="AB132" s="123" t="e">
        <f t="shared" si="84"/>
        <v>#N/A</v>
      </c>
      <c r="AC132" s="123" t="e">
        <f t="shared" si="84"/>
        <v>#N/A</v>
      </c>
      <c r="AD132" s="123" t="e">
        <f t="shared" si="84"/>
        <v>#N/A</v>
      </c>
      <c r="AE132" s="123" t="e">
        <f t="shared" si="84"/>
        <v>#N/A</v>
      </c>
      <c r="AF132" s="123" t="e">
        <f t="shared" si="84"/>
        <v>#N/A</v>
      </c>
      <c r="AG132" s="123" t="e">
        <f t="shared" si="84"/>
        <v>#N/A</v>
      </c>
      <c r="AH132" s="123" t="e">
        <f t="shared" si="84"/>
        <v>#N/A</v>
      </c>
      <c r="AI132" s="123" t="e">
        <f t="shared" si="84"/>
        <v>#N/A</v>
      </c>
      <c r="AJ132" s="123" t="e">
        <f t="shared" si="84"/>
        <v>#N/A</v>
      </c>
      <c r="AK132" s="123" t="e">
        <f t="shared" si="84"/>
        <v>#N/A</v>
      </c>
      <c r="AL132" s="123" t="e">
        <f t="shared" si="84"/>
        <v>#N/A</v>
      </c>
      <c r="AM132" s="123" t="e">
        <f t="shared" si="84"/>
        <v>#N/A</v>
      </c>
      <c r="AN132" s="123" t="e">
        <f t="shared" si="84"/>
        <v>#N/A</v>
      </c>
      <c r="AO132" s="123" t="e">
        <f t="shared" si="84"/>
        <v>#N/A</v>
      </c>
      <c r="AP132" s="123" t="e">
        <f t="shared" si="84"/>
        <v>#N/A</v>
      </c>
      <c r="AQ132" s="123" t="e">
        <f t="shared" si="84"/>
        <v>#N/A</v>
      </c>
      <c r="AR132" s="123" t="e">
        <f t="shared" si="84"/>
        <v>#N/A</v>
      </c>
      <c r="AS132" s="123" t="e">
        <f t="shared" si="84"/>
        <v>#N/A</v>
      </c>
      <c r="AT132" s="123" t="e">
        <f t="shared" si="84"/>
        <v>#N/A</v>
      </c>
      <c r="AU132" s="123" t="e">
        <f t="shared" si="84"/>
        <v>#N/A</v>
      </c>
      <c r="AV132" s="123" t="e">
        <f t="shared" si="84"/>
        <v>#N/A</v>
      </c>
      <c r="AW132" s="123" t="e">
        <f t="shared" si="84"/>
        <v>#N/A</v>
      </c>
      <c r="AX132" s="123" t="e">
        <f t="shared" si="84"/>
        <v>#N/A</v>
      </c>
      <c r="AY132" s="123" t="e">
        <f t="shared" si="84"/>
        <v>#N/A</v>
      </c>
      <c r="AZ132" s="123" t="e">
        <f t="shared" si="84"/>
        <v>#N/A</v>
      </c>
      <c r="BA132" s="123" t="e">
        <f t="shared" si="84"/>
        <v>#N/A</v>
      </c>
      <c r="BB132" s="123" t="e">
        <f t="shared" si="84"/>
        <v>#N/A</v>
      </c>
      <c r="BC132" s="123" t="e">
        <f t="shared" si="84"/>
        <v>#N/A</v>
      </c>
      <c r="BD132" s="123" t="e">
        <f t="shared" si="84"/>
        <v>#N/A</v>
      </c>
      <c r="BE132" s="123" t="e">
        <f t="shared" si="84"/>
        <v>#N/A</v>
      </c>
    </row>
    <row r="133" spans="1:57" s="4" customFormat="1" ht="18" hidden="1" customHeight="1">
      <c r="A133" s="439" t="s">
        <v>146</v>
      </c>
      <c r="B133" s="439"/>
      <c r="C133" s="439"/>
      <c r="D133" s="301"/>
      <c r="E133" s="301"/>
      <c r="F133" s="301"/>
      <c r="G133" s="301"/>
      <c r="H133" s="301"/>
      <c r="I133" s="301"/>
      <c r="J133" s="301"/>
      <c r="K133" s="301"/>
      <c r="L133" s="301"/>
      <c r="M133" s="301"/>
      <c r="N133" s="301"/>
      <c r="O133" s="301"/>
      <c r="P133" s="301"/>
      <c r="Q133" s="301"/>
      <c r="R133" s="301"/>
      <c r="S133" s="244" t="e">
        <f t="shared" ref="S133:BE133" si="85">IF(S131="",NA(),ROUNDDOWN(S131+S16*1.5848,1))</f>
        <v>#N/A</v>
      </c>
      <c r="T133" s="122" t="e">
        <f t="shared" si="85"/>
        <v>#N/A</v>
      </c>
      <c r="U133" s="122" t="e">
        <f t="shared" si="85"/>
        <v>#N/A</v>
      </c>
      <c r="V133" s="122" t="e">
        <f t="shared" si="85"/>
        <v>#N/A</v>
      </c>
      <c r="W133" s="122" t="e">
        <f t="shared" si="85"/>
        <v>#N/A</v>
      </c>
      <c r="X133" s="122" t="e">
        <f t="shared" si="85"/>
        <v>#N/A</v>
      </c>
      <c r="Y133" s="122" t="e">
        <f t="shared" si="85"/>
        <v>#N/A</v>
      </c>
      <c r="Z133" s="122" t="e">
        <f t="shared" si="85"/>
        <v>#N/A</v>
      </c>
      <c r="AA133" s="122" t="e">
        <f t="shared" si="85"/>
        <v>#N/A</v>
      </c>
      <c r="AB133" s="122" t="e">
        <f t="shared" si="85"/>
        <v>#N/A</v>
      </c>
      <c r="AC133" s="122" t="e">
        <f t="shared" si="85"/>
        <v>#N/A</v>
      </c>
      <c r="AD133" s="122" t="e">
        <f t="shared" si="85"/>
        <v>#N/A</v>
      </c>
      <c r="AE133" s="122" t="e">
        <f t="shared" si="85"/>
        <v>#N/A</v>
      </c>
      <c r="AF133" s="122" t="e">
        <f t="shared" si="85"/>
        <v>#N/A</v>
      </c>
      <c r="AG133" s="122" t="e">
        <f t="shared" si="85"/>
        <v>#N/A</v>
      </c>
      <c r="AH133" s="122" t="e">
        <f t="shared" si="85"/>
        <v>#N/A</v>
      </c>
      <c r="AI133" s="122" t="e">
        <f t="shared" si="85"/>
        <v>#N/A</v>
      </c>
      <c r="AJ133" s="122" t="e">
        <f t="shared" si="85"/>
        <v>#N/A</v>
      </c>
      <c r="AK133" s="122" t="e">
        <f t="shared" si="85"/>
        <v>#N/A</v>
      </c>
      <c r="AL133" s="122" t="e">
        <f t="shared" si="85"/>
        <v>#N/A</v>
      </c>
      <c r="AM133" s="122" t="e">
        <f t="shared" si="85"/>
        <v>#N/A</v>
      </c>
      <c r="AN133" s="122" t="e">
        <f t="shared" si="85"/>
        <v>#N/A</v>
      </c>
      <c r="AO133" s="122" t="e">
        <f t="shared" si="85"/>
        <v>#N/A</v>
      </c>
      <c r="AP133" s="122" t="e">
        <f t="shared" si="85"/>
        <v>#N/A</v>
      </c>
      <c r="AQ133" s="122" t="e">
        <f t="shared" si="85"/>
        <v>#N/A</v>
      </c>
      <c r="AR133" s="122" t="e">
        <f t="shared" si="85"/>
        <v>#N/A</v>
      </c>
      <c r="AS133" s="122" t="e">
        <f t="shared" si="85"/>
        <v>#N/A</v>
      </c>
      <c r="AT133" s="122" t="e">
        <f t="shared" si="85"/>
        <v>#N/A</v>
      </c>
      <c r="AU133" s="122" t="e">
        <f t="shared" si="85"/>
        <v>#N/A</v>
      </c>
      <c r="AV133" s="122" t="e">
        <f t="shared" si="85"/>
        <v>#N/A</v>
      </c>
      <c r="AW133" s="122" t="e">
        <f t="shared" si="85"/>
        <v>#N/A</v>
      </c>
      <c r="AX133" s="122" t="e">
        <f t="shared" si="85"/>
        <v>#N/A</v>
      </c>
      <c r="AY133" s="122" t="e">
        <f t="shared" si="85"/>
        <v>#N/A</v>
      </c>
      <c r="AZ133" s="122" t="e">
        <f t="shared" si="85"/>
        <v>#N/A</v>
      </c>
      <c r="BA133" s="122" t="e">
        <f t="shared" si="85"/>
        <v>#N/A</v>
      </c>
      <c r="BB133" s="122" t="e">
        <f t="shared" si="85"/>
        <v>#N/A</v>
      </c>
      <c r="BC133" s="122" t="e">
        <f t="shared" si="85"/>
        <v>#N/A</v>
      </c>
      <c r="BD133" s="122" t="e">
        <f t="shared" si="85"/>
        <v>#N/A</v>
      </c>
      <c r="BE133" s="122" t="e">
        <f t="shared" si="85"/>
        <v>#N/A</v>
      </c>
    </row>
    <row r="134" spans="1:57" s="4" customFormat="1" ht="18" hidden="1" customHeight="1">
      <c r="A134" s="53"/>
      <c r="B134" s="53"/>
      <c r="C134" s="53"/>
      <c r="D134" s="149"/>
      <c r="E134" s="53"/>
      <c r="F134" s="53"/>
      <c r="G134" s="150"/>
      <c r="H134" s="151"/>
      <c r="I134" s="149"/>
      <c r="J134" s="53"/>
      <c r="K134" s="53"/>
      <c r="L134" s="53"/>
      <c r="M134" s="53"/>
      <c r="N134" s="53"/>
      <c r="O134" s="53"/>
      <c r="P134" s="53"/>
      <c r="Q134" s="53"/>
      <c r="R134" s="53"/>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row>
    <row r="135" spans="1:57" ht="18" hidden="1" customHeight="1">
      <c r="A135" s="304"/>
      <c r="B135" s="304" t="s">
        <v>159</v>
      </c>
      <c r="C135" s="304" t="s">
        <v>160</v>
      </c>
      <c r="D135" s="245" t="s">
        <v>161</v>
      </c>
      <c r="E135" s="304" t="s">
        <v>162</v>
      </c>
      <c r="F135" s="304" t="s">
        <v>163</v>
      </c>
      <c r="G135" s="304" t="s">
        <v>164</v>
      </c>
      <c r="H135" s="304" t="s">
        <v>165</v>
      </c>
      <c r="I135" s="304" t="s">
        <v>166</v>
      </c>
      <c r="J135" s="304" t="s">
        <v>167</v>
      </c>
      <c r="K135" s="304" t="s">
        <v>168</v>
      </c>
      <c r="L135" s="408" t="s">
        <v>363</v>
      </c>
      <c r="M135" s="408" t="s">
        <v>364</v>
      </c>
      <c r="N135" s="408" t="s">
        <v>365</v>
      </c>
      <c r="O135" s="408" t="s">
        <v>366</v>
      </c>
      <c r="P135" s="408" t="s">
        <v>367</v>
      </c>
      <c r="Q135" s="408" t="s">
        <v>368</v>
      </c>
      <c r="R135" s="408" t="s">
        <v>369</v>
      </c>
      <c r="S135" s="408" t="s">
        <v>370</v>
      </c>
      <c r="T135" s="408" t="s">
        <v>371</v>
      </c>
      <c r="U135" s="408" t="s">
        <v>372</v>
      </c>
      <c r="V135"/>
      <c r="W135"/>
      <c r="X135"/>
      <c r="Y135"/>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row>
    <row r="136" spans="1:57" ht="18" hidden="1" customHeight="1">
      <c r="A136" s="124" t="s">
        <v>169</v>
      </c>
      <c r="B136" s="124" t="str">
        <f t="array" aca="1" ref="B136" ca="1">IFERROR(OFFSET(INDEX(7:7,SMALL(IF(7:7&lt;&gt;"",COLUMN(7:7)),COLUMN())),-4,0),"")</f>
        <v/>
      </c>
      <c r="C136" s="124" t="str">
        <f t="array" aca="1" ref="C136" ca="1">IFERROR(OFFSET(INDEX(7:7,SMALL(IF(7:7&lt;&gt;"",COLUMN(7:7)),COLUMN())),-4,0),"")</f>
        <v/>
      </c>
      <c r="D136" s="124" t="str">
        <f t="array" aca="1" ref="D136" ca="1">IFERROR(OFFSET(INDEX(7:7,SMALL(IF(7:7&lt;&gt;"",COLUMN(7:7)),COLUMN())),-4,0),"")</f>
        <v/>
      </c>
      <c r="E136" s="124" t="str">
        <f t="array" aca="1" ref="E136" ca="1">IFERROR(OFFSET(INDEX(7:7,SMALL(IF(7:7&lt;&gt;"",COLUMN(7:7)),COLUMN())),-4,0),"")</f>
        <v/>
      </c>
      <c r="F136" s="124" t="str">
        <f t="array" aca="1" ref="F136" ca="1">IFERROR(OFFSET(INDEX(7:7,SMALL(IF(7:7&lt;&gt;"",COLUMN(7:7)),COLUMN())),-4,0),"")</f>
        <v/>
      </c>
      <c r="G136" s="124" t="str">
        <f t="array" aca="1" ref="G136" ca="1">IFERROR(OFFSET(INDEX(7:7,SMALL(IF(7:7&lt;&gt;"",COLUMN(7:7)),COLUMN())),-4,0),"")</f>
        <v/>
      </c>
      <c r="H136" s="124" t="str">
        <f t="array" aca="1" ref="H136" ca="1">IFERROR(OFFSET(INDEX(7:7,SMALL(IF(7:7&lt;&gt;"",COLUMN(7:7)),COLUMN())),-4,0),"")</f>
        <v/>
      </c>
      <c r="I136" s="124" t="str">
        <f t="array" aca="1" ref="I136" ca="1">IFERROR(OFFSET(INDEX(7:7,SMALL(IF(7:7&lt;&gt;"",COLUMN(7:7)),COLUMN())),-4,0),"")</f>
        <v/>
      </c>
      <c r="J136" s="124" t="str">
        <f t="array" aca="1" ref="J136" ca="1">IFERROR(OFFSET(INDEX(7:7,SMALL(IF(7:7&lt;&gt;"",COLUMN(7:7)),COLUMN())),-4,0),"")</f>
        <v/>
      </c>
      <c r="K136" s="124" t="str">
        <f t="array" aca="1" ref="K136" ca="1">IFERROR(OFFSET(INDEX(7:7,SMALL(IF(7:7&lt;&gt;"",COLUMN(7:7)),COLUMN())),-4,0),"")</f>
        <v/>
      </c>
      <c r="L136" s="124" t="str">
        <f t="array" aca="1" ref="L136" ca="1">IFERROR(OFFSET(INDEX(7:7,SMALL(IF(7:7&lt;&gt;"",COLUMN(7:7)),COLUMN())),-4,0),"")</f>
        <v/>
      </c>
      <c r="M136" s="124" t="str">
        <f t="array" aca="1" ref="M136" ca="1">IFERROR(OFFSET(INDEX(7:7,SMALL(IF(7:7&lt;&gt;"",COLUMN(7:7)),COLUMN())),-4,0),"")</f>
        <v/>
      </c>
      <c r="N136" s="124" t="str">
        <f t="array" aca="1" ref="N136" ca="1">IFERROR(OFFSET(INDEX(7:7,SMALL(IF(7:7&lt;&gt;"",COLUMN(7:7)),COLUMN())),-4,0),"")</f>
        <v/>
      </c>
      <c r="O136" s="124" t="str">
        <f t="array" aca="1" ref="O136" ca="1">IFERROR(OFFSET(INDEX(7:7,SMALL(IF(7:7&lt;&gt;"",COLUMN(7:7)),COLUMN())),-4,0),"")</f>
        <v/>
      </c>
      <c r="P136" s="124" t="str">
        <f t="array" aca="1" ref="P136" ca="1">IFERROR(OFFSET(INDEX(7:7,SMALL(IF(7:7&lt;&gt;"",COLUMN(7:7)),COLUMN())),-4,0),"")</f>
        <v/>
      </c>
      <c r="Q136" s="124" t="str">
        <f t="array" aca="1" ref="Q136" ca="1">IFERROR(OFFSET(INDEX(7:7,SMALL(IF(7:7&lt;&gt;"",COLUMN(7:7)),COLUMN())),-4,0),"")</f>
        <v/>
      </c>
      <c r="R136" s="124" t="str">
        <f t="array" aca="1" ref="R136" ca="1">IFERROR(OFFSET(INDEX(7:7,SMALL(IF(7:7&lt;&gt;"",COLUMN(7:7)),COLUMN())),-4,0),"")</f>
        <v/>
      </c>
      <c r="S136" s="124" t="str">
        <f t="array" aca="1" ref="S136" ca="1">IFERROR(OFFSET(INDEX(7:7,SMALL(IF(7:7&lt;&gt;"",COLUMN(7:7)),COLUMN())),-4,0),"")</f>
        <v/>
      </c>
      <c r="T136" s="124" t="str">
        <f t="array" aca="1" ref="T136" ca="1">IFERROR(OFFSET(INDEX(7:7,SMALL(IF(7:7&lt;&gt;"",COLUMN(7:7)),COLUMN())),-4,0),"")</f>
        <v/>
      </c>
      <c r="U136" s="124" t="str">
        <f t="array" aca="1" ref="U136" ca="1">IFERROR(OFFSET(INDEX(7:7,SMALL(IF(7:7&lt;&gt;"",COLUMN(7:7)),COLUMN())),-4,0),"")</f>
        <v/>
      </c>
      <c r="V136" s="51"/>
      <c r="W136" s="51"/>
      <c r="X136" s="51"/>
      <c r="Y136" s="51"/>
    </row>
    <row r="137" spans="1:57" ht="18" hidden="1" customHeight="1">
      <c r="A137" s="124" t="str">
        <f t="array" ref="A137">IFERROR(INDEX(7:7,SMALL(IF(7:7&lt;&gt;"",COLUMN(7:7)),COLUMN())),"")</f>
        <v>追水量（L)</v>
      </c>
      <c r="B137" s="124" t="str">
        <f t="array" ref="B137">IFERROR(INDEX(7:7,SMALL(IF(7:7&lt;&gt;"",COLUMN(7:7)),COLUMN())),"")</f>
        <v/>
      </c>
      <c r="C137" s="124" t="str">
        <f t="array" ref="C137">IFERROR(INDEX(7:7,SMALL(IF(7:7&lt;&gt;"",COLUMN(7:7)),COLUMN())),"")</f>
        <v/>
      </c>
      <c r="D137" s="124" t="str">
        <f t="array" ref="D137">IFERROR(INDEX(7:7,SMALL(IF(7:7&lt;&gt;"",COLUMN(7:7)),COLUMN())),"")</f>
        <v/>
      </c>
      <c r="E137" s="124" t="str">
        <f t="array" ref="E137">IFERROR(INDEX(7:7,SMALL(IF(7:7&lt;&gt;"",COLUMN(7:7)),COLUMN())),"")</f>
        <v/>
      </c>
      <c r="F137" s="124" t="str">
        <f t="array" ref="F137">IFERROR(INDEX(7:7,SMALL(IF(7:7&lt;&gt;"",COLUMN(7:7)),COLUMN())),"")</f>
        <v/>
      </c>
      <c r="G137" s="124" t="str">
        <f t="array" ref="G137">IFERROR(INDEX(7:7,SMALL(IF(7:7&lt;&gt;"",COLUMN(7:7)),COLUMN())),"")</f>
        <v/>
      </c>
      <c r="H137" s="124" t="str">
        <f t="array" ref="H137">IFERROR(INDEX(7:7,SMALL(IF(7:7&lt;&gt;"",COLUMN(7:7)),COLUMN())),"")</f>
        <v/>
      </c>
      <c r="I137" s="124" t="str">
        <f t="array" ref="I137">IFERROR(INDEX(7:7,SMALL(IF(7:7&lt;&gt;"",COLUMN(7:7)),COLUMN())),"")</f>
        <v/>
      </c>
      <c r="J137" s="124" t="str">
        <f t="array" ref="J137">IFERROR(INDEX(7:7,SMALL(IF(7:7&lt;&gt;"",COLUMN(7:7)),COLUMN())),"")</f>
        <v/>
      </c>
      <c r="K137" s="124" t="str">
        <f t="array" ref="K137">IFERROR(INDEX(7:7,SMALL(IF(7:7&lt;&gt;"",COLUMN(7:7)),COLUMN())),"")</f>
        <v/>
      </c>
      <c r="L137" s="124" t="str">
        <f t="array" ref="L137">IFERROR(INDEX(7:7,SMALL(IF(7:7&lt;&gt;"",COLUMN(7:7)),COLUMN())),"")</f>
        <v/>
      </c>
      <c r="M137" s="124" t="str">
        <f t="array" ref="M137">IFERROR(INDEX(7:7,SMALL(IF(7:7&lt;&gt;"",COLUMN(7:7)),COLUMN())),"")</f>
        <v/>
      </c>
      <c r="N137" s="124" t="str">
        <f t="array" ref="N137">IFERROR(INDEX(7:7,SMALL(IF(7:7&lt;&gt;"",COLUMN(7:7)),COLUMN())),"")</f>
        <v/>
      </c>
      <c r="O137" s="124" t="str">
        <f t="array" ref="O137">IFERROR(INDEX(7:7,SMALL(IF(7:7&lt;&gt;"",COLUMN(7:7)),COLUMN())),"")</f>
        <v/>
      </c>
      <c r="P137" s="124" t="str">
        <f t="array" ref="P137">IFERROR(INDEX(7:7,SMALL(IF(7:7&lt;&gt;"",COLUMN(7:7)),COLUMN())),"")</f>
        <v/>
      </c>
      <c r="Q137" s="124" t="str">
        <f t="array" ref="Q137">IFERROR(INDEX(7:7,SMALL(IF(7:7&lt;&gt;"",COLUMN(7:7)),COLUMN())),"")</f>
        <v/>
      </c>
      <c r="R137" s="124" t="str">
        <f t="array" ref="R137">IFERROR(INDEX(7:7,SMALL(IF(7:7&lt;&gt;"",COLUMN(7:7)),COLUMN())),"")</f>
        <v/>
      </c>
      <c r="S137" s="124" t="str">
        <f t="array" ref="S137">IFERROR(INDEX(7:7,SMALL(IF(7:7&lt;&gt;"",COLUMN(7:7)),COLUMN())),"")</f>
        <v/>
      </c>
      <c r="T137" s="124" t="str">
        <f t="array" ref="T137">IFERROR(INDEX(7:7,SMALL(IF(7:7&lt;&gt;"",COLUMN(7:7)),COLUMN())),"")</f>
        <v/>
      </c>
      <c r="U137" s="124" t="str">
        <f t="array" ref="U137">IFERROR(INDEX(7:7,SMALL(IF(7:7&lt;&gt;"",COLUMN(7:7)),COLUMN())),"")</f>
        <v/>
      </c>
      <c r="V137" s="51"/>
      <c r="W137" s="51"/>
      <c r="X137" s="51"/>
      <c r="Y137" s="51"/>
      <c r="Z137" s="51"/>
      <c r="AA137" s="51"/>
      <c r="AB137" s="51"/>
      <c r="AC137" s="51"/>
      <c r="AD137" s="51"/>
      <c r="AE137" s="51"/>
      <c r="AF137" s="51"/>
      <c r="AG137" s="51"/>
      <c r="AH137" s="51"/>
      <c r="AI137" s="51"/>
      <c r="AJ137" s="51"/>
      <c r="AK137" s="51"/>
      <c r="AL137" s="51"/>
    </row>
    <row r="138" spans="1:57" ht="18" hidden="1" customHeight="1">
      <c r="A138" s="629" t="s">
        <v>170</v>
      </c>
      <c r="B138" s="629"/>
      <c r="C138" s="629"/>
      <c r="D138" s="239" t="s">
        <v>171</v>
      </c>
      <c r="E138" s="240" t="s">
        <v>172</v>
      </c>
      <c r="F138" s="240" t="s">
        <v>173</v>
      </c>
      <c r="G138" s="240" t="s">
        <v>174</v>
      </c>
      <c r="H138" s="240" t="s">
        <v>175</v>
      </c>
      <c r="I138" s="240" t="s">
        <v>176</v>
      </c>
      <c r="J138" s="240" t="s">
        <v>177</v>
      </c>
      <c r="K138" s="240" t="s">
        <v>178</v>
      </c>
      <c r="L138" s="241" t="s">
        <v>179</v>
      </c>
      <c r="M138" s="241" t="s">
        <v>180</v>
      </c>
      <c r="N138" s="241" t="s">
        <v>181</v>
      </c>
      <c r="O138" s="241" t="s">
        <v>373</v>
      </c>
      <c r="P138" s="241" t="s">
        <v>374</v>
      </c>
      <c r="Q138" s="241" t="s">
        <v>375</v>
      </c>
      <c r="R138" s="241" t="s">
        <v>376</v>
      </c>
      <c r="S138" s="241" t="s">
        <v>377</v>
      </c>
      <c r="T138" s="241" t="s">
        <v>378</v>
      </c>
      <c r="U138" s="241" t="s">
        <v>379</v>
      </c>
      <c r="V138" s="241" t="s">
        <v>380</v>
      </c>
      <c r="W138" s="241" t="s">
        <v>381</v>
      </c>
      <c r="X138" s="241" t="s">
        <v>382</v>
      </c>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row>
    <row r="139" spans="1:57" ht="18" hidden="1" customHeight="1">
      <c r="A139" s="630"/>
      <c r="B139" s="630"/>
      <c r="C139" s="630"/>
      <c r="D139" s="189" t="e">
        <f>SUM(D74:O74)/SUM(D71:O71)*100</f>
        <v>#DIV/0!</v>
      </c>
      <c r="E139" s="189" t="e">
        <f>(SUM($D74:$O74)+SUM($B137:B137))/SUM($D71:$O71)*100</f>
        <v>#DIV/0!</v>
      </c>
      <c r="F139" s="189" t="e">
        <f>(SUM($D74:$O74)+SUM($B137:C137))/SUM($D71:$O71)*100</f>
        <v>#DIV/0!</v>
      </c>
      <c r="G139" s="189" t="e">
        <f>(SUM($D74:$O74)+SUM($B137:D137))/SUM($D71:$O71)*100</f>
        <v>#DIV/0!</v>
      </c>
      <c r="H139" s="189" t="e">
        <f>(SUM($D74:$O74)+SUM($B137:E137))/SUM($D71:$O71)*100</f>
        <v>#DIV/0!</v>
      </c>
      <c r="I139" s="189" t="e">
        <f>(SUM($D74:$O74)+SUM($B137:F137))/SUM($D71:$O71)*100</f>
        <v>#DIV/0!</v>
      </c>
      <c r="J139" s="189" t="e">
        <f>(SUM($D74:$O74)+SUM($B137:G137))/SUM($D71:$O71)*100</f>
        <v>#DIV/0!</v>
      </c>
      <c r="K139" s="189" t="e">
        <f>(SUM($D74:$O74)+SUM($B137:H137))/SUM($D71:$O71)*100</f>
        <v>#DIV/0!</v>
      </c>
      <c r="L139" s="189" t="e">
        <f>(SUM($D74:$O74)+SUM($B137:I137))/SUM($D71:$O71)*100</f>
        <v>#DIV/0!</v>
      </c>
      <c r="M139" s="189" t="e">
        <f>(SUM($D74:$O74)+SUM($B137:J137))/SUM($D71:$O71)*100</f>
        <v>#DIV/0!</v>
      </c>
      <c r="N139" s="189" t="e">
        <f>(SUM($D74:$O74)+SUM($B137:K137))/SUM($D71:$O71)*100</f>
        <v>#DIV/0!</v>
      </c>
      <c r="O139" s="189" t="e">
        <f>(SUM($D74:$O74)+SUM($B137:L137))/SUM($D71:$O71)*100</f>
        <v>#DIV/0!</v>
      </c>
      <c r="P139" s="189" t="e">
        <f>(SUM($D74:$O74)+SUM($B137:M137))/SUM($D71:$O71)*100</f>
        <v>#DIV/0!</v>
      </c>
      <c r="Q139" s="189" t="e">
        <f>(SUM($D74:$O74)+SUM($B137:N137))/SUM($D71:$O71)*100</f>
        <v>#DIV/0!</v>
      </c>
      <c r="R139" s="189" t="e">
        <f>(SUM($D74:$O74)+SUM($B137:O137))/SUM($D71:$O71)*100</f>
        <v>#DIV/0!</v>
      </c>
      <c r="S139" s="189" t="e">
        <f>(SUM($D74:$O74)+SUM($B137:P137))/SUM($D71:$O71)*100</f>
        <v>#DIV/0!</v>
      </c>
      <c r="T139" s="189" t="e">
        <f>(SUM($D74:$O74)+SUM($B137:Q137))/SUM($D71:$O71)*100</f>
        <v>#DIV/0!</v>
      </c>
      <c r="U139" s="189" t="e">
        <f>(SUM($D74:$O74)+SUM($B137:R137))/SUM($D71:$O71)*100</f>
        <v>#DIV/0!</v>
      </c>
      <c r="V139" s="189" t="e">
        <f>(SUM($D74:$O74)+SUM($B137:S137))/SUM($D71:$O71)*100</f>
        <v>#DIV/0!</v>
      </c>
      <c r="W139" s="189" t="e">
        <f>(SUM($D74:$O74)+SUM($B137:T137))/SUM($D71:$O71)*100</f>
        <v>#DIV/0!</v>
      </c>
      <c r="X139" s="189" t="e">
        <f>(SUM($D74:$O74)+SUM($B137:U137))/SUM($D71:$O71)*100</f>
        <v>#DIV/0!</v>
      </c>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row>
    <row r="140" spans="1:57" ht="18" hidden="1" customHeight="1">
      <c r="A140" s="631" t="s">
        <v>182</v>
      </c>
      <c r="B140" s="501"/>
      <c r="C140" s="501"/>
      <c r="D140" s="125"/>
      <c r="E140" s="125"/>
      <c r="F140" s="125"/>
      <c r="G140" s="125"/>
      <c r="H140" s="125"/>
      <c r="I140" s="125"/>
      <c r="J140" s="125"/>
      <c r="K140" s="125"/>
      <c r="L140" s="125"/>
      <c r="M140" s="125"/>
      <c r="N140" s="125"/>
      <c r="O140" s="125"/>
      <c r="P140" s="125"/>
      <c r="Q140" s="125"/>
      <c r="R140" s="125"/>
      <c r="S140" s="144" t="e">
        <f t="shared" ref="S140:BE140" si="86">IF(S16="",NA(),IF(S3&lt;=$B$136,S16*$D$139/100,IF(S3&lt;=$C$136,S16*$E$139/100,IF(S3&lt;=$D$136,S16*$F$139/100,IF(S3&lt;=$E$136,S16*$G$139/100,IF(S3&lt;=$F$136,S16*$H$139/100,IF(S3&lt;=$G$136,S16*$I$139/100,IF(S3&lt;=$H$136,S16*$J$139/100,IF(S3&lt;=$I$136,S16*$K$139/100,IF(S3&lt;=$J$136,S16*$L$139/100,IF(S3&lt;=$K$136,S16*$M$139/100,S16*$N$139/100)))))))))))</f>
        <v>#N/A</v>
      </c>
      <c r="T140" s="236" t="e">
        <f t="shared" si="86"/>
        <v>#N/A</v>
      </c>
      <c r="U140" s="144" t="e">
        <f t="shared" si="86"/>
        <v>#N/A</v>
      </c>
      <c r="V140" s="144" t="e">
        <f t="shared" si="86"/>
        <v>#N/A</v>
      </c>
      <c r="W140" s="144" t="e">
        <f t="shared" si="86"/>
        <v>#N/A</v>
      </c>
      <c r="X140" s="144" t="e">
        <f t="shared" si="86"/>
        <v>#N/A</v>
      </c>
      <c r="Y140" s="144" t="e">
        <f t="shared" si="86"/>
        <v>#N/A</v>
      </c>
      <c r="Z140" s="144" t="e">
        <f t="shared" si="86"/>
        <v>#N/A</v>
      </c>
      <c r="AA140" s="144" t="e">
        <f t="shared" si="86"/>
        <v>#N/A</v>
      </c>
      <c r="AB140" s="144" t="e">
        <f t="shared" si="86"/>
        <v>#N/A</v>
      </c>
      <c r="AC140" s="144" t="e">
        <f t="shared" si="86"/>
        <v>#N/A</v>
      </c>
      <c r="AD140" s="144" t="e">
        <f t="shared" si="86"/>
        <v>#N/A</v>
      </c>
      <c r="AE140" s="144" t="e">
        <f t="shared" si="86"/>
        <v>#N/A</v>
      </c>
      <c r="AF140" s="144" t="e">
        <f t="shared" si="86"/>
        <v>#N/A</v>
      </c>
      <c r="AG140" s="144" t="e">
        <f t="shared" si="86"/>
        <v>#N/A</v>
      </c>
      <c r="AH140" s="144" t="e">
        <f t="shared" si="86"/>
        <v>#N/A</v>
      </c>
      <c r="AI140" s="144" t="e">
        <f t="shared" si="86"/>
        <v>#N/A</v>
      </c>
      <c r="AJ140" s="144" t="e">
        <f t="shared" si="86"/>
        <v>#N/A</v>
      </c>
      <c r="AK140" s="144" t="e">
        <f t="shared" si="86"/>
        <v>#N/A</v>
      </c>
      <c r="AL140" s="144" t="e">
        <f t="shared" si="86"/>
        <v>#N/A</v>
      </c>
      <c r="AM140" s="144" t="e">
        <f t="shared" si="86"/>
        <v>#N/A</v>
      </c>
      <c r="AN140" s="144" t="e">
        <f t="shared" si="86"/>
        <v>#N/A</v>
      </c>
      <c r="AO140" s="144" t="e">
        <f t="shared" si="86"/>
        <v>#N/A</v>
      </c>
      <c r="AP140" s="144" t="e">
        <f t="shared" si="86"/>
        <v>#N/A</v>
      </c>
      <c r="AQ140" s="144" t="e">
        <f t="shared" si="86"/>
        <v>#N/A</v>
      </c>
      <c r="AR140" s="144" t="e">
        <f t="shared" si="86"/>
        <v>#N/A</v>
      </c>
      <c r="AS140" s="144" t="e">
        <f t="shared" si="86"/>
        <v>#N/A</v>
      </c>
      <c r="AT140" s="144" t="e">
        <f t="shared" si="86"/>
        <v>#N/A</v>
      </c>
      <c r="AU140" s="144" t="e">
        <f t="shared" si="86"/>
        <v>#N/A</v>
      </c>
      <c r="AV140" s="144" t="e">
        <f t="shared" si="86"/>
        <v>#N/A</v>
      </c>
      <c r="AW140" s="144" t="e">
        <f t="shared" si="86"/>
        <v>#N/A</v>
      </c>
      <c r="AX140" s="144" t="e">
        <f t="shared" si="86"/>
        <v>#N/A</v>
      </c>
      <c r="AY140" s="144" t="e">
        <f t="shared" si="86"/>
        <v>#N/A</v>
      </c>
      <c r="AZ140" s="144" t="e">
        <f t="shared" si="86"/>
        <v>#N/A</v>
      </c>
      <c r="BA140" s="144" t="e">
        <f t="shared" si="86"/>
        <v>#N/A</v>
      </c>
      <c r="BB140" s="144" t="e">
        <f t="shared" si="86"/>
        <v>#N/A</v>
      </c>
      <c r="BC140" s="144" t="e">
        <f t="shared" si="86"/>
        <v>#N/A</v>
      </c>
      <c r="BD140" s="144" t="e">
        <f t="shared" si="86"/>
        <v>#N/A</v>
      </c>
      <c r="BE140" s="144" t="e">
        <f t="shared" si="86"/>
        <v>#N/A</v>
      </c>
    </row>
    <row r="141" spans="1:57" ht="18" hidden="1" customHeight="1">
      <c r="A141" s="631" t="s">
        <v>183</v>
      </c>
      <c r="B141" s="501"/>
      <c r="C141" s="501"/>
      <c r="D141" s="125"/>
      <c r="E141" s="125"/>
      <c r="F141" s="125"/>
      <c r="G141" s="125"/>
      <c r="H141" s="125"/>
      <c r="I141" s="125"/>
      <c r="J141" s="125"/>
      <c r="K141" s="125"/>
      <c r="L141" s="125"/>
      <c r="M141" s="125"/>
      <c r="N141" s="125"/>
      <c r="O141" s="125"/>
      <c r="P141" s="125"/>
      <c r="Q141" s="125"/>
      <c r="R141" s="125"/>
      <c r="S141" s="144" t="e">
        <f t="shared" ref="S141:BE141" si="87">IF(S131="",NA(),IF(S3&lt;=$B$136,S131*$D$139/100,IF(S3&lt;=$C$136,S131*$E$139/100,IF(S3&lt;=$D$136,S131*$F$139/100,IF(S3&lt;=$E$136,S131*$G$139/100,IF(S3&lt;=$F$136,S131*$H$139/100,IF(S3&lt;=$G$136,S131*$I$139/100,IF(S3&lt;=$H$136,S131*$J$139/100,IF(S3&lt;=$I$136,S131*$K$139/100,IF(S3&lt;=$J$136,S131*$L$139/100,IF(S3&lt;=$K$136,S131*$M$139/100,S131*$N$139/100)))))))))))</f>
        <v>#N/A</v>
      </c>
      <c r="T141" s="236" t="e">
        <f t="shared" si="87"/>
        <v>#N/A</v>
      </c>
      <c r="U141" s="144" t="e">
        <f t="shared" si="87"/>
        <v>#N/A</v>
      </c>
      <c r="V141" s="144" t="e">
        <f t="shared" si="87"/>
        <v>#N/A</v>
      </c>
      <c r="W141" s="144" t="e">
        <f t="shared" si="87"/>
        <v>#N/A</v>
      </c>
      <c r="X141" s="144" t="e">
        <f t="shared" si="87"/>
        <v>#N/A</v>
      </c>
      <c r="Y141" s="144" t="e">
        <f t="shared" si="87"/>
        <v>#N/A</v>
      </c>
      <c r="Z141" s="144" t="e">
        <f t="shared" si="87"/>
        <v>#N/A</v>
      </c>
      <c r="AA141" s="144" t="e">
        <f t="shared" si="87"/>
        <v>#N/A</v>
      </c>
      <c r="AB141" s="144" t="e">
        <f t="shared" si="87"/>
        <v>#N/A</v>
      </c>
      <c r="AC141" s="144" t="e">
        <f t="shared" si="87"/>
        <v>#N/A</v>
      </c>
      <c r="AD141" s="144" t="e">
        <f t="shared" si="87"/>
        <v>#N/A</v>
      </c>
      <c r="AE141" s="144" t="e">
        <f t="shared" si="87"/>
        <v>#N/A</v>
      </c>
      <c r="AF141" s="144" t="e">
        <f t="shared" si="87"/>
        <v>#N/A</v>
      </c>
      <c r="AG141" s="144" t="e">
        <f t="shared" si="87"/>
        <v>#N/A</v>
      </c>
      <c r="AH141" s="144" t="e">
        <f t="shared" si="87"/>
        <v>#N/A</v>
      </c>
      <c r="AI141" s="144" t="e">
        <f t="shared" si="87"/>
        <v>#N/A</v>
      </c>
      <c r="AJ141" s="144" t="e">
        <f t="shared" si="87"/>
        <v>#N/A</v>
      </c>
      <c r="AK141" s="144" t="e">
        <f t="shared" si="87"/>
        <v>#N/A</v>
      </c>
      <c r="AL141" s="144" t="e">
        <f t="shared" si="87"/>
        <v>#N/A</v>
      </c>
      <c r="AM141" s="144" t="e">
        <f t="shared" si="87"/>
        <v>#N/A</v>
      </c>
      <c r="AN141" s="144" t="e">
        <f t="shared" si="87"/>
        <v>#N/A</v>
      </c>
      <c r="AO141" s="144" t="e">
        <f t="shared" si="87"/>
        <v>#N/A</v>
      </c>
      <c r="AP141" s="144" t="e">
        <f t="shared" si="87"/>
        <v>#N/A</v>
      </c>
      <c r="AQ141" s="144" t="e">
        <f t="shared" si="87"/>
        <v>#N/A</v>
      </c>
      <c r="AR141" s="144" t="e">
        <f t="shared" si="87"/>
        <v>#N/A</v>
      </c>
      <c r="AS141" s="144" t="e">
        <f t="shared" si="87"/>
        <v>#N/A</v>
      </c>
      <c r="AT141" s="144" t="e">
        <f t="shared" si="87"/>
        <v>#N/A</v>
      </c>
      <c r="AU141" s="144" t="e">
        <f t="shared" si="87"/>
        <v>#N/A</v>
      </c>
      <c r="AV141" s="144" t="e">
        <f t="shared" si="87"/>
        <v>#N/A</v>
      </c>
      <c r="AW141" s="144" t="e">
        <f t="shared" si="87"/>
        <v>#N/A</v>
      </c>
      <c r="AX141" s="144" t="e">
        <f t="shared" si="87"/>
        <v>#N/A</v>
      </c>
      <c r="AY141" s="144" t="e">
        <f t="shared" si="87"/>
        <v>#N/A</v>
      </c>
      <c r="AZ141" s="144" t="e">
        <f t="shared" si="87"/>
        <v>#N/A</v>
      </c>
      <c r="BA141" s="144" t="e">
        <f t="shared" si="87"/>
        <v>#N/A</v>
      </c>
      <c r="BB141" s="144" t="e">
        <f t="shared" si="87"/>
        <v>#N/A</v>
      </c>
      <c r="BC141" s="144" t="e">
        <f t="shared" si="87"/>
        <v>#N/A</v>
      </c>
      <c r="BD141" s="144" t="e">
        <f t="shared" si="87"/>
        <v>#N/A</v>
      </c>
      <c r="BE141" s="144" t="e">
        <f t="shared" si="87"/>
        <v>#N/A</v>
      </c>
    </row>
    <row r="142" spans="1:57" ht="18" hidden="1" customHeight="1">
      <c r="A142" s="631" t="s">
        <v>184</v>
      </c>
      <c r="B142" s="501"/>
      <c r="C142" s="501"/>
      <c r="D142" s="125"/>
      <c r="E142" s="125"/>
      <c r="F142" s="125"/>
      <c r="G142" s="125"/>
      <c r="H142" s="125"/>
      <c r="I142" s="125"/>
      <c r="J142" s="125"/>
      <c r="K142" s="125"/>
      <c r="L142" s="125"/>
      <c r="M142" s="125"/>
      <c r="N142" s="125"/>
      <c r="O142" s="125"/>
      <c r="P142" s="125"/>
      <c r="Q142" s="125"/>
      <c r="R142" s="125"/>
      <c r="S142" s="144" t="e">
        <f t="shared" ref="S142:BE142" si="88">IF(S19="",NA(),IF(S3&lt;=$B$136,S19*$D$139/100,IF(S3&lt;=$C$136,S19*$E$139/100,IF(S3&lt;=$D$136,S19*$F$139/100,IF(S3&lt;=$E$136,S19*$G$139/100,IF(S3&lt;=$F$136,S19*$H$139/100,IF(S3&lt;=$G$136,S19*$I$139/100,IF(S3&lt;=$H$136,S19*$J$139/100,IF(S3&lt;=$I$136,S19*$K$139/100,IF(S3&lt;=$J$136,S19*$L$139/100,IF(S3&lt;=$K$136,S19*$M$139/100,S19*$N$139/100)))))))))))</f>
        <v>#N/A</v>
      </c>
      <c r="T142" s="236" t="e">
        <f t="shared" si="88"/>
        <v>#N/A</v>
      </c>
      <c r="U142" s="144" t="e">
        <f t="shared" si="88"/>
        <v>#N/A</v>
      </c>
      <c r="V142" s="144" t="e">
        <f t="shared" si="88"/>
        <v>#N/A</v>
      </c>
      <c r="W142" s="144" t="e">
        <f t="shared" si="88"/>
        <v>#N/A</v>
      </c>
      <c r="X142" s="144" t="e">
        <f t="shared" si="88"/>
        <v>#N/A</v>
      </c>
      <c r="Y142" s="144" t="e">
        <f t="shared" si="88"/>
        <v>#N/A</v>
      </c>
      <c r="Z142" s="144" t="e">
        <f t="shared" si="88"/>
        <v>#N/A</v>
      </c>
      <c r="AA142" s="144" t="e">
        <f t="shared" si="88"/>
        <v>#N/A</v>
      </c>
      <c r="AB142" s="144" t="e">
        <f t="shared" si="88"/>
        <v>#N/A</v>
      </c>
      <c r="AC142" s="144" t="e">
        <f t="shared" si="88"/>
        <v>#N/A</v>
      </c>
      <c r="AD142" s="144" t="e">
        <f t="shared" si="88"/>
        <v>#N/A</v>
      </c>
      <c r="AE142" s="144" t="e">
        <f t="shared" si="88"/>
        <v>#N/A</v>
      </c>
      <c r="AF142" s="144" t="e">
        <f t="shared" si="88"/>
        <v>#N/A</v>
      </c>
      <c r="AG142" s="144" t="e">
        <f t="shared" si="88"/>
        <v>#N/A</v>
      </c>
      <c r="AH142" s="144" t="e">
        <f t="shared" si="88"/>
        <v>#N/A</v>
      </c>
      <c r="AI142" s="144" t="e">
        <f t="shared" si="88"/>
        <v>#N/A</v>
      </c>
      <c r="AJ142" s="144" t="e">
        <f t="shared" si="88"/>
        <v>#N/A</v>
      </c>
      <c r="AK142" s="144" t="e">
        <f t="shared" si="88"/>
        <v>#N/A</v>
      </c>
      <c r="AL142" s="144" t="e">
        <f t="shared" si="88"/>
        <v>#N/A</v>
      </c>
      <c r="AM142" s="144" t="e">
        <f t="shared" si="88"/>
        <v>#N/A</v>
      </c>
      <c r="AN142" s="144" t="e">
        <f t="shared" si="88"/>
        <v>#N/A</v>
      </c>
      <c r="AO142" s="144" t="e">
        <f t="shared" si="88"/>
        <v>#N/A</v>
      </c>
      <c r="AP142" s="144" t="e">
        <f t="shared" si="88"/>
        <v>#N/A</v>
      </c>
      <c r="AQ142" s="144" t="e">
        <f t="shared" si="88"/>
        <v>#N/A</v>
      </c>
      <c r="AR142" s="144" t="e">
        <f t="shared" si="88"/>
        <v>#N/A</v>
      </c>
      <c r="AS142" s="144" t="e">
        <f t="shared" si="88"/>
        <v>#N/A</v>
      </c>
      <c r="AT142" s="144" t="e">
        <f t="shared" si="88"/>
        <v>#N/A</v>
      </c>
      <c r="AU142" s="144" t="e">
        <f t="shared" si="88"/>
        <v>#N/A</v>
      </c>
      <c r="AV142" s="144" t="e">
        <f t="shared" si="88"/>
        <v>#N/A</v>
      </c>
      <c r="AW142" s="144" t="e">
        <f t="shared" si="88"/>
        <v>#N/A</v>
      </c>
      <c r="AX142" s="144" t="e">
        <f t="shared" si="88"/>
        <v>#N/A</v>
      </c>
      <c r="AY142" s="144" t="e">
        <f t="shared" si="88"/>
        <v>#N/A</v>
      </c>
      <c r="AZ142" s="144" t="e">
        <f t="shared" si="88"/>
        <v>#N/A</v>
      </c>
      <c r="BA142" s="144" t="e">
        <f t="shared" si="88"/>
        <v>#N/A</v>
      </c>
      <c r="BB142" s="144" t="e">
        <f t="shared" si="88"/>
        <v>#N/A</v>
      </c>
      <c r="BC142" s="144" t="e">
        <f t="shared" si="88"/>
        <v>#N/A</v>
      </c>
      <c r="BD142" s="144" t="e">
        <f t="shared" si="88"/>
        <v>#N/A</v>
      </c>
      <c r="BE142" s="144" t="e">
        <f t="shared" si="88"/>
        <v>#N/A</v>
      </c>
    </row>
    <row r="143" spans="1:57" ht="18" hidden="1" customHeight="1">
      <c r="A143" s="619" t="s">
        <v>186</v>
      </c>
      <c r="B143" s="439" t="s">
        <v>187</v>
      </c>
      <c r="C143" s="440"/>
      <c r="D143" s="301"/>
      <c r="E143" s="301"/>
      <c r="F143" s="301"/>
      <c r="G143" s="301"/>
      <c r="H143" s="301"/>
      <c r="I143" s="301"/>
      <c r="J143" s="301"/>
      <c r="K143" s="301"/>
      <c r="L143" s="301"/>
      <c r="M143" s="301"/>
      <c r="N143" s="301"/>
      <c r="O143" s="301"/>
      <c r="P143" s="301"/>
      <c r="Q143" s="301"/>
      <c r="R143" s="301"/>
      <c r="S143" s="132" t="e">
        <f ca="1">IF(S140="",NA(),IF(OFFSET(S140,0,$I$31*(-1))="",NA(),(S140-OFFSET(S140,0,$I$31*(-1)))*1.5848))</f>
        <v>#N/A</v>
      </c>
      <c r="T143" s="237" t="e">
        <f t="shared" ref="T143:BE143" ca="1" si="89">IF(T140="",NA(),IF(OFFSET(T140,0,$I$31*(-1))="",NA(),(T140-OFFSET(T140,0,$I$31*(-1)))*1.5848))</f>
        <v>#N/A</v>
      </c>
      <c r="U143" s="132" t="e">
        <f t="shared" ca="1" si="89"/>
        <v>#N/A</v>
      </c>
      <c r="V143" s="132" t="e">
        <f t="shared" ca="1" si="89"/>
        <v>#N/A</v>
      </c>
      <c r="W143" s="132" t="e">
        <f ca="1">IF(W140="",NA(),IF(OFFSET(W140,0,$I$31*(-1))="",NA(),(W140-OFFSET(W140,0,$I$31*(-1)))*1.5848))</f>
        <v>#N/A</v>
      </c>
      <c r="X143" s="132" t="e">
        <f t="shared" ca="1" si="89"/>
        <v>#N/A</v>
      </c>
      <c r="Y143" s="132" t="e">
        <f t="shared" ca="1" si="89"/>
        <v>#N/A</v>
      </c>
      <c r="Z143" s="132" t="e">
        <f ca="1">IF(Z140="",NA(),IF(OFFSET(Z140,0,$I$31*(-1))="",NA(),(Z140-OFFSET(Z140,0,$I$31*(-1)))*1.5848))</f>
        <v>#N/A</v>
      </c>
      <c r="AA143" s="132" t="e">
        <f ca="1">IF(AA140="",NA(),IF(OFFSET(AA140,0,$I$31*(-1))="",NA(),(AA140-OFFSET(AA140,0,$I$31*(-1)))*1.5848))</f>
        <v>#N/A</v>
      </c>
      <c r="AB143" s="132" t="e">
        <f t="shared" ca="1" si="89"/>
        <v>#N/A</v>
      </c>
      <c r="AC143" s="132" t="e">
        <f t="shared" ca="1" si="89"/>
        <v>#N/A</v>
      </c>
      <c r="AD143" s="132" t="e">
        <f t="shared" ca="1" si="89"/>
        <v>#N/A</v>
      </c>
      <c r="AE143" s="132" t="e">
        <f t="shared" ca="1" si="89"/>
        <v>#N/A</v>
      </c>
      <c r="AF143" s="132" t="e">
        <f t="shared" ca="1" si="89"/>
        <v>#N/A</v>
      </c>
      <c r="AG143" s="132" t="e">
        <f t="shared" ca="1" si="89"/>
        <v>#N/A</v>
      </c>
      <c r="AH143" s="132" t="e">
        <f t="shared" ca="1" si="89"/>
        <v>#N/A</v>
      </c>
      <c r="AI143" s="132" t="e">
        <f t="shared" ca="1" si="89"/>
        <v>#N/A</v>
      </c>
      <c r="AJ143" s="132" t="e">
        <f t="shared" ca="1" si="89"/>
        <v>#N/A</v>
      </c>
      <c r="AK143" s="132" t="e">
        <f t="shared" ca="1" si="89"/>
        <v>#N/A</v>
      </c>
      <c r="AL143" s="132" t="e">
        <f t="shared" ca="1" si="89"/>
        <v>#N/A</v>
      </c>
      <c r="AM143" s="132" t="e">
        <f t="shared" ca="1" si="89"/>
        <v>#N/A</v>
      </c>
      <c r="AN143" s="132" t="e">
        <f t="shared" ca="1" si="89"/>
        <v>#N/A</v>
      </c>
      <c r="AO143" s="132" t="e">
        <f t="shared" ca="1" si="89"/>
        <v>#N/A</v>
      </c>
      <c r="AP143" s="132" t="e">
        <f t="shared" ca="1" si="89"/>
        <v>#N/A</v>
      </c>
      <c r="AQ143" s="132" t="e">
        <f t="shared" ca="1" si="89"/>
        <v>#N/A</v>
      </c>
      <c r="AR143" s="132" t="e">
        <f t="shared" ca="1" si="89"/>
        <v>#N/A</v>
      </c>
      <c r="AS143" s="132" t="e">
        <f t="shared" ca="1" si="89"/>
        <v>#N/A</v>
      </c>
      <c r="AT143" s="132" t="e">
        <f t="shared" ca="1" si="89"/>
        <v>#N/A</v>
      </c>
      <c r="AU143" s="132" t="e">
        <f t="shared" ca="1" si="89"/>
        <v>#N/A</v>
      </c>
      <c r="AV143" s="132" t="e">
        <f t="shared" ca="1" si="89"/>
        <v>#N/A</v>
      </c>
      <c r="AW143" s="132" t="e">
        <f t="shared" ca="1" si="89"/>
        <v>#N/A</v>
      </c>
      <c r="AX143" s="132" t="e">
        <f t="shared" ca="1" si="89"/>
        <v>#N/A</v>
      </c>
      <c r="AY143" s="132" t="e">
        <f t="shared" ca="1" si="89"/>
        <v>#N/A</v>
      </c>
      <c r="AZ143" s="132" t="e">
        <f t="shared" ca="1" si="89"/>
        <v>#N/A</v>
      </c>
      <c r="BA143" s="132" t="e">
        <f t="shared" ca="1" si="89"/>
        <v>#N/A</v>
      </c>
      <c r="BB143" s="132" t="e">
        <f t="shared" ca="1" si="89"/>
        <v>#N/A</v>
      </c>
      <c r="BC143" s="132" t="e">
        <f t="shared" ca="1" si="89"/>
        <v>#N/A</v>
      </c>
      <c r="BD143" s="132" t="e">
        <f t="shared" ca="1" si="89"/>
        <v>#N/A</v>
      </c>
      <c r="BE143" s="132" t="e">
        <f t="shared" ca="1" si="89"/>
        <v>#N/A</v>
      </c>
    </row>
    <row r="144" spans="1:57" ht="18" hidden="1" customHeight="1">
      <c r="A144" s="619"/>
      <c r="B144" s="439" t="s">
        <v>188</v>
      </c>
      <c r="C144" s="440"/>
      <c r="D144" s="301"/>
      <c r="E144" s="301"/>
      <c r="F144" s="301"/>
      <c r="G144" s="301"/>
      <c r="H144" s="301"/>
      <c r="I144" s="301"/>
      <c r="J144" s="301"/>
      <c r="K144" s="301"/>
      <c r="L144" s="301"/>
      <c r="M144" s="301"/>
      <c r="N144" s="301"/>
      <c r="O144" s="301"/>
      <c r="P144" s="301"/>
      <c r="Q144" s="301"/>
      <c r="R144" s="301"/>
      <c r="S144" s="132" t="e">
        <f t="shared" ref="S144:BE144" ca="1" si="90">IF(S141="",NA(),IF(OFFSET(S141,0,$I$31*(-1))="",NA(),S141-OFFSET(S141,0,$I$31*(-1))+S143))</f>
        <v>#N/A</v>
      </c>
      <c r="T144" s="237" t="e">
        <f t="shared" ca="1" si="90"/>
        <v>#N/A</v>
      </c>
      <c r="U144" s="132" t="e">
        <f t="shared" ca="1" si="90"/>
        <v>#N/A</v>
      </c>
      <c r="V144" s="132" t="e">
        <f t="shared" ca="1" si="90"/>
        <v>#N/A</v>
      </c>
      <c r="W144" s="132" t="e">
        <f ca="1">IF(W141="",NA(),IF(OFFSET(W141,0,$I$31*(-1))="",NA(),W141-OFFSET(W141,0,$I$31*(-1))+W143))</f>
        <v>#N/A</v>
      </c>
      <c r="X144" s="132" t="e">
        <f t="shared" ca="1" si="90"/>
        <v>#N/A</v>
      </c>
      <c r="Y144" s="132" t="e">
        <f t="shared" ca="1" si="90"/>
        <v>#N/A</v>
      </c>
      <c r="Z144" s="132" t="e">
        <f ca="1">IF(Z141="",NA(),IF(OFFSET(Z141,0,$I$31*(-1))="",NA(),Z141-OFFSET(Z141,0,$I$31*(-1))+Z143))</f>
        <v>#N/A</v>
      </c>
      <c r="AA144" s="132" t="e">
        <f t="shared" ca="1" si="90"/>
        <v>#N/A</v>
      </c>
      <c r="AB144" s="132" t="e">
        <f t="shared" ca="1" si="90"/>
        <v>#N/A</v>
      </c>
      <c r="AC144" s="132" t="e">
        <f t="shared" ca="1" si="90"/>
        <v>#N/A</v>
      </c>
      <c r="AD144" s="132" t="e">
        <f t="shared" ca="1" si="90"/>
        <v>#N/A</v>
      </c>
      <c r="AE144" s="132" t="e">
        <f t="shared" ca="1" si="90"/>
        <v>#N/A</v>
      </c>
      <c r="AF144" s="132" t="e">
        <f t="shared" ca="1" si="90"/>
        <v>#N/A</v>
      </c>
      <c r="AG144" s="132" t="e">
        <f t="shared" ca="1" si="90"/>
        <v>#N/A</v>
      </c>
      <c r="AH144" s="132" t="e">
        <f t="shared" ca="1" si="90"/>
        <v>#N/A</v>
      </c>
      <c r="AI144" s="132" t="e">
        <f t="shared" ca="1" si="90"/>
        <v>#N/A</v>
      </c>
      <c r="AJ144" s="132" t="e">
        <f t="shared" ca="1" si="90"/>
        <v>#N/A</v>
      </c>
      <c r="AK144" s="132" t="e">
        <f t="shared" ca="1" si="90"/>
        <v>#N/A</v>
      </c>
      <c r="AL144" s="132" t="e">
        <f t="shared" ca="1" si="90"/>
        <v>#N/A</v>
      </c>
      <c r="AM144" s="132" t="e">
        <f t="shared" ca="1" si="90"/>
        <v>#N/A</v>
      </c>
      <c r="AN144" s="132" t="e">
        <f t="shared" ca="1" si="90"/>
        <v>#N/A</v>
      </c>
      <c r="AO144" s="132" t="e">
        <f t="shared" ca="1" si="90"/>
        <v>#N/A</v>
      </c>
      <c r="AP144" s="132" t="e">
        <f t="shared" ca="1" si="90"/>
        <v>#N/A</v>
      </c>
      <c r="AQ144" s="132" t="e">
        <f t="shared" ca="1" si="90"/>
        <v>#N/A</v>
      </c>
      <c r="AR144" s="132" t="e">
        <f t="shared" ca="1" si="90"/>
        <v>#N/A</v>
      </c>
      <c r="AS144" s="132" t="e">
        <f t="shared" ca="1" si="90"/>
        <v>#N/A</v>
      </c>
      <c r="AT144" s="132" t="e">
        <f t="shared" ca="1" si="90"/>
        <v>#N/A</v>
      </c>
      <c r="AU144" s="132" t="e">
        <f t="shared" ca="1" si="90"/>
        <v>#N/A</v>
      </c>
      <c r="AV144" s="132" t="e">
        <f t="shared" ca="1" si="90"/>
        <v>#N/A</v>
      </c>
      <c r="AW144" s="132" t="e">
        <f t="shared" ca="1" si="90"/>
        <v>#N/A</v>
      </c>
      <c r="AX144" s="132" t="e">
        <f t="shared" ca="1" si="90"/>
        <v>#N/A</v>
      </c>
      <c r="AY144" s="132" t="e">
        <f t="shared" ca="1" si="90"/>
        <v>#N/A</v>
      </c>
      <c r="AZ144" s="132" t="e">
        <f t="shared" ca="1" si="90"/>
        <v>#N/A</v>
      </c>
      <c r="BA144" s="132" t="e">
        <f t="shared" ca="1" si="90"/>
        <v>#N/A</v>
      </c>
      <c r="BB144" s="132" t="e">
        <f t="shared" ca="1" si="90"/>
        <v>#N/A</v>
      </c>
      <c r="BC144" s="132" t="e">
        <f t="shared" ca="1" si="90"/>
        <v>#N/A</v>
      </c>
      <c r="BD144" s="132" t="e">
        <f t="shared" ca="1" si="90"/>
        <v>#N/A</v>
      </c>
      <c r="BE144" s="132" t="e">
        <f t="shared" ca="1" si="90"/>
        <v>#N/A</v>
      </c>
    </row>
    <row r="145" spans="1:57" ht="18" hidden="1" customHeight="1">
      <c r="A145" s="619"/>
      <c r="B145" s="439" t="s">
        <v>189</v>
      </c>
      <c r="C145" s="440"/>
      <c r="D145" s="301"/>
      <c r="E145" s="301"/>
      <c r="F145" s="301"/>
      <c r="G145" s="301"/>
      <c r="H145" s="301"/>
      <c r="I145" s="301"/>
      <c r="J145" s="301"/>
      <c r="K145" s="301"/>
      <c r="L145" s="301"/>
      <c r="M145" s="301"/>
      <c r="N145" s="301"/>
      <c r="O145" s="301"/>
      <c r="P145" s="301"/>
      <c r="Q145" s="301"/>
      <c r="R145" s="301"/>
      <c r="S145" s="132" t="e">
        <f t="shared" ref="S145:BE145" ca="1" si="91">IF(S143="",NA(),IF(S142="",NA(),IF(OFFSET(S142,0,$I$31*(-1))="",NA(),S142-OFFSET(S142,0,$I$31*(-1))+S143)))</f>
        <v>#N/A</v>
      </c>
      <c r="T145" s="237" t="e">
        <f t="shared" ca="1" si="91"/>
        <v>#N/A</v>
      </c>
      <c r="U145" s="132" t="e">
        <f t="shared" ca="1" si="91"/>
        <v>#N/A</v>
      </c>
      <c r="V145" s="132" t="e">
        <f t="shared" ca="1" si="91"/>
        <v>#N/A</v>
      </c>
      <c r="W145" s="132" t="e">
        <f ca="1">IF(W143="",NA(),IF(W142="",NA(),IF(OFFSET(W142,0,$I$31*(-1))="",NA(),W142-OFFSET(W142,0,$I$31*(-1))+W143)))</f>
        <v>#N/A</v>
      </c>
      <c r="X145" s="132" t="e">
        <f t="shared" ca="1" si="91"/>
        <v>#N/A</v>
      </c>
      <c r="Y145" s="132" t="e">
        <f t="shared" ca="1" si="91"/>
        <v>#N/A</v>
      </c>
      <c r="Z145" s="132" t="e">
        <f t="shared" ca="1" si="91"/>
        <v>#N/A</v>
      </c>
      <c r="AA145" s="132" t="e">
        <f ca="1">IF(AA143="",NA(),IF(AA142="",NA(),IF(OFFSET(AA142,0,$I$31*(-1))="",NA(),AA142-OFFSET(AA142,0,$I$31*(-1))+AA143)))</f>
        <v>#N/A</v>
      </c>
      <c r="AB145" s="132" t="e">
        <f t="shared" ca="1" si="91"/>
        <v>#N/A</v>
      </c>
      <c r="AC145" s="132" t="e">
        <f t="shared" ca="1" si="91"/>
        <v>#N/A</v>
      </c>
      <c r="AD145" s="132" t="e">
        <f t="shared" ca="1" si="91"/>
        <v>#N/A</v>
      </c>
      <c r="AE145" s="132" t="e">
        <f t="shared" ca="1" si="91"/>
        <v>#N/A</v>
      </c>
      <c r="AF145" s="132" t="e">
        <f t="shared" ca="1" si="91"/>
        <v>#N/A</v>
      </c>
      <c r="AG145" s="132" t="e">
        <f t="shared" ca="1" si="91"/>
        <v>#N/A</v>
      </c>
      <c r="AH145" s="132" t="e">
        <f t="shared" ca="1" si="91"/>
        <v>#N/A</v>
      </c>
      <c r="AI145" s="132" t="e">
        <f t="shared" ca="1" si="91"/>
        <v>#N/A</v>
      </c>
      <c r="AJ145" s="132" t="e">
        <f t="shared" ca="1" si="91"/>
        <v>#N/A</v>
      </c>
      <c r="AK145" s="132" t="e">
        <f t="shared" ca="1" si="91"/>
        <v>#N/A</v>
      </c>
      <c r="AL145" s="132" t="e">
        <f t="shared" ca="1" si="91"/>
        <v>#N/A</v>
      </c>
      <c r="AM145" s="132" t="e">
        <f t="shared" ca="1" si="91"/>
        <v>#N/A</v>
      </c>
      <c r="AN145" s="132" t="e">
        <f t="shared" ca="1" si="91"/>
        <v>#N/A</v>
      </c>
      <c r="AO145" s="132" t="e">
        <f t="shared" ca="1" si="91"/>
        <v>#N/A</v>
      </c>
      <c r="AP145" s="132" t="e">
        <f t="shared" ca="1" si="91"/>
        <v>#N/A</v>
      </c>
      <c r="AQ145" s="132" t="e">
        <f t="shared" ca="1" si="91"/>
        <v>#N/A</v>
      </c>
      <c r="AR145" s="132" t="e">
        <f t="shared" ca="1" si="91"/>
        <v>#N/A</v>
      </c>
      <c r="AS145" s="132" t="e">
        <f t="shared" ca="1" si="91"/>
        <v>#N/A</v>
      </c>
      <c r="AT145" s="132" t="e">
        <f t="shared" ca="1" si="91"/>
        <v>#N/A</v>
      </c>
      <c r="AU145" s="132" t="e">
        <f t="shared" ca="1" si="91"/>
        <v>#N/A</v>
      </c>
      <c r="AV145" s="132" t="e">
        <f t="shared" ca="1" si="91"/>
        <v>#N/A</v>
      </c>
      <c r="AW145" s="132" t="e">
        <f t="shared" ca="1" si="91"/>
        <v>#N/A</v>
      </c>
      <c r="AX145" s="132" t="e">
        <f t="shared" ca="1" si="91"/>
        <v>#N/A</v>
      </c>
      <c r="AY145" s="132" t="e">
        <f t="shared" ca="1" si="91"/>
        <v>#N/A</v>
      </c>
      <c r="AZ145" s="132" t="e">
        <f t="shared" ca="1" si="91"/>
        <v>#N/A</v>
      </c>
      <c r="BA145" s="132" t="e">
        <f t="shared" ca="1" si="91"/>
        <v>#N/A</v>
      </c>
      <c r="BB145" s="132" t="e">
        <f t="shared" ca="1" si="91"/>
        <v>#N/A</v>
      </c>
      <c r="BC145" s="132" t="e">
        <f t="shared" ca="1" si="91"/>
        <v>#N/A</v>
      </c>
      <c r="BD145" s="132" t="e">
        <f t="shared" ca="1" si="91"/>
        <v>#N/A</v>
      </c>
      <c r="BE145" s="132" t="e">
        <f t="shared" ca="1" si="91"/>
        <v>#N/A</v>
      </c>
    </row>
    <row r="146" spans="1:57" ht="18" hidden="1" customHeight="1">
      <c r="A146" s="619"/>
      <c r="B146" s="620" t="s">
        <v>146</v>
      </c>
      <c r="C146" s="621"/>
      <c r="D146" s="301"/>
      <c r="E146" s="301"/>
      <c r="F146" s="301"/>
      <c r="G146" s="301"/>
      <c r="H146" s="301"/>
      <c r="I146" s="301"/>
      <c r="J146" s="301"/>
      <c r="K146" s="301"/>
      <c r="L146" s="301"/>
      <c r="M146" s="301"/>
      <c r="N146" s="301"/>
      <c r="O146" s="301"/>
      <c r="P146" s="301"/>
      <c r="Q146" s="301"/>
      <c r="R146" s="300"/>
      <c r="S146" s="132" t="e">
        <f t="shared" ref="S146:BE146" si="92">IF(S133="",NA(),IF(S3&lt;=$B$136,S133*$D$139/100,IF(S3&lt;=$C$136,S133*$E$139/100,IF(S3&lt;=$D$136,S133*$F$139/100,IF(S3&lt;=$E$136,S133*$G$139/100,IF(S3&lt;=$F$136,S133*$H$139/100,IF(S3&lt;=$G$136,S133*$I$139/100,IF(S3&lt;=$H$136,S133*$J$139/100,IF(S3&lt;=$I$136,S133*$K$139/100,IF(S3&lt;=$J$136,S133*$L$139/100,IF(S3&lt;=$K$136,S133*$M$139/100,S133*$N$139/100)))))))))))</f>
        <v>#N/A</v>
      </c>
      <c r="T146" s="246" t="e">
        <f t="shared" si="92"/>
        <v>#N/A</v>
      </c>
      <c r="U146" s="132" t="e">
        <f t="shared" si="92"/>
        <v>#N/A</v>
      </c>
      <c r="V146" s="132" t="e">
        <f t="shared" si="92"/>
        <v>#N/A</v>
      </c>
      <c r="W146" s="132" t="e">
        <f t="shared" si="92"/>
        <v>#N/A</v>
      </c>
      <c r="X146" s="132" t="e">
        <f t="shared" si="92"/>
        <v>#N/A</v>
      </c>
      <c r="Y146" s="132" t="e">
        <f t="shared" si="92"/>
        <v>#N/A</v>
      </c>
      <c r="Z146" s="132" t="e">
        <f t="shared" si="92"/>
        <v>#N/A</v>
      </c>
      <c r="AA146" s="132" t="e">
        <f t="shared" si="92"/>
        <v>#N/A</v>
      </c>
      <c r="AB146" s="132" t="e">
        <f t="shared" si="92"/>
        <v>#N/A</v>
      </c>
      <c r="AC146" s="132" t="e">
        <f t="shared" si="92"/>
        <v>#N/A</v>
      </c>
      <c r="AD146" s="132" t="e">
        <f t="shared" si="92"/>
        <v>#N/A</v>
      </c>
      <c r="AE146" s="132" t="e">
        <f t="shared" si="92"/>
        <v>#N/A</v>
      </c>
      <c r="AF146" s="132" t="e">
        <f t="shared" si="92"/>
        <v>#N/A</v>
      </c>
      <c r="AG146" s="132" t="e">
        <f t="shared" si="92"/>
        <v>#N/A</v>
      </c>
      <c r="AH146" s="132" t="e">
        <f t="shared" si="92"/>
        <v>#N/A</v>
      </c>
      <c r="AI146" s="132" t="e">
        <f t="shared" si="92"/>
        <v>#N/A</v>
      </c>
      <c r="AJ146" s="132" t="e">
        <f t="shared" si="92"/>
        <v>#N/A</v>
      </c>
      <c r="AK146" s="132" t="e">
        <f t="shared" si="92"/>
        <v>#N/A</v>
      </c>
      <c r="AL146" s="132" t="e">
        <f t="shared" si="92"/>
        <v>#N/A</v>
      </c>
      <c r="AM146" s="132" t="e">
        <f t="shared" si="92"/>
        <v>#N/A</v>
      </c>
      <c r="AN146" s="132" t="e">
        <f t="shared" si="92"/>
        <v>#N/A</v>
      </c>
      <c r="AO146" s="132" t="e">
        <f t="shared" si="92"/>
        <v>#N/A</v>
      </c>
      <c r="AP146" s="132" t="e">
        <f t="shared" si="92"/>
        <v>#N/A</v>
      </c>
      <c r="AQ146" s="132" t="e">
        <f t="shared" si="92"/>
        <v>#N/A</v>
      </c>
      <c r="AR146" s="132" t="e">
        <f t="shared" si="92"/>
        <v>#N/A</v>
      </c>
      <c r="AS146" s="132" t="e">
        <f t="shared" si="92"/>
        <v>#N/A</v>
      </c>
      <c r="AT146" s="132" t="e">
        <f t="shared" si="92"/>
        <v>#N/A</v>
      </c>
      <c r="AU146" s="132" t="e">
        <f t="shared" si="92"/>
        <v>#N/A</v>
      </c>
      <c r="AV146" s="132" t="e">
        <f t="shared" si="92"/>
        <v>#N/A</v>
      </c>
      <c r="AW146" s="132" t="e">
        <f t="shared" si="92"/>
        <v>#N/A</v>
      </c>
      <c r="AX146" s="132" t="e">
        <f t="shared" si="92"/>
        <v>#N/A</v>
      </c>
      <c r="AY146" s="132" t="e">
        <f t="shared" si="92"/>
        <v>#N/A</v>
      </c>
      <c r="AZ146" s="132" t="e">
        <f t="shared" si="92"/>
        <v>#N/A</v>
      </c>
      <c r="BA146" s="132" t="e">
        <f t="shared" si="92"/>
        <v>#N/A</v>
      </c>
      <c r="BB146" s="238" t="e">
        <f t="shared" si="92"/>
        <v>#N/A</v>
      </c>
      <c r="BC146" s="133" t="e">
        <f t="shared" si="92"/>
        <v>#N/A</v>
      </c>
      <c r="BD146" s="133" t="e">
        <f t="shared" si="92"/>
        <v>#N/A</v>
      </c>
      <c r="BE146" s="133" t="e">
        <f t="shared" si="92"/>
        <v>#N/A</v>
      </c>
    </row>
    <row r="147" spans="1:57" ht="18" hidden="1" customHeight="1">
      <c r="A147" s="619" t="s">
        <v>195</v>
      </c>
      <c r="B147" s="439" t="s">
        <v>187</v>
      </c>
      <c r="C147" s="439"/>
      <c r="D147" s="301"/>
      <c r="E147" s="301"/>
      <c r="F147" s="301"/>
      <c r="G147" s="301"/>
      <c r="H147" s="301"/>
      <c r="I147" s="301"/>
      <c r="J147" s="301"/>
      <c r="K147" s="301"/>
      <c r="L147" s="301"/>
      <c r="M147" s="301"/>
      <c r="N147" s="301"/>
      <c r="O147" s="301"/>
      <c r="P147" s="301"/>
      <c r="Q147" s="301"/>
      <c r="R147" s="300"/>
      <c r="S147" s="132" t="e">
        <f t="shared" ref="S147:BE147" ca="1" si="93">IF(S16="",NA(),IF(OFFSET(S16,0,$I$31*(-1))="",NA(),(S16-OFFSET(S16,0,$I$31*(-1)))*1.5848))</f>
        <v>#N/A</v>
      </c>
      <c r="T147" s="132" t="e">
        <f t="shared" ca="1" si="93"/>
        <v>#N/A</v>
      </c>
      <c r="U147" s="132" t="e">
        <f t="shared" ca="1" si="93"/>
        <v>#N/A</v>
      </c>
      <c r="V147" s="132" t="e">
        <f t="shared" ca="1" si="93"/>
        <v>#N/A</v>
      </c>
      <c r="W147" s="132" t="e">
        <f t="shared" ca="1" si="93"/>
        <v>#N/A</v>
      </c>
      <c r="X147" s="132" t="e">
        <f t="shared" ca="1" si="93"/>
        <v>#N/A</v>
      </c>
      <c r="Y147" s="132" t="e">
        <f t="shared" ca="1" si="93"/>
        <v>#N/A</v>
      </c>
      <c r="Z147" s="132" t="e">
        <f t="shared" ca="1" si="93"/>
        <v>#N/A</v>
      </c>
      <c r="AA147" s="132" t="e">
        <f t="shared" ca="1" si="93"/>
        <v>#N/A</v>
      </c>
      <c r="AB147" s="132" t="e">
        <f t="shared" ca="1" si="93"/>
        <v>#N/A</v>
      </c>
      <c r="AC147" s="132" t="e">
        <f t="shared" ca="1" si="93"/>
        <v>#N/A</v>
      </c>
      <c r="AD147" s="132" t="e">
        <f t="shared" ca="1" si="93"/>
        <v>#N/A</v>
      </c>
      <c r="AE147" s="132" t="e">
        <f t="shared" ca="1" si="93"/>
        <v>#N/A</v>
      </c>
      <c r="AF147" s="132" t="e">
        <f t="shared" ca="1" si="93"/>
        <v>#N/A</v>
      </c>
      <c r="AG147" s="132" t="e">
        <f t="shared" ca="1" si="93"/>
        <v>#N/A</v>
      </c>
      <c r="AH147" s="132" t="e">
        <f t="shared" ca="1" si="93"/>
        <v>#N/A</v>
      </c>
      <c r="AI147" s="132" t="e">
        <f t="shared" ca="1" si="93"/>
        <v>#N/A</v>
      </c>
      <c r="AJ147" s="132" t="e">
        <f t="shared" ca="1" si="93"/>
        <v>#N/A</v>
      </c>
      <c r="AK147" s="132" t="e">
        <f t="shared" ca="1" si="93"/>
        <v>#N/A</v>
      </c>
      <c r="AL147" s="132" t="e">
        <f t="shared" ca="1" si="93"/>
        <v>#N/A</v>
      </c>
      <c r="AM147" s="132" t="e">
        <f t="shared" ca="1" si="93"/>
        <v>#N/A</v>
      </c>
      <c r="AN147" s="132" t="e">
        <f t="shared" ca="1" si="93"/>
        <v>#N/A</v>
      </c>
      <c r="AO147" s="132" t="e">
        <f t="shared" ca="1" si="93"/>
        <v>#N/A</v>
      </c>
      <c r="AP147" s="132" t="e">
        <f t="shared" ca="1" si="93"/>
        <v>#N/A</v>
      </c>
      <c r="AQ147" s="132" t="e">
        <f t="shared" ca="1" si="93"/>
        <v>#N/A</v>
      </c>
      <c r="AR147" s="132" t="e">
        <f t="shared" ca="1" si="93"/>
        <v>#N/A</v>
      </c>
      <c r="AS147" s="132" t="e">
        <f t="shared" ca="1" si="93"/>
        <v>#N/A</v>
      </c>
      <c r="AT147" s="132" t="e">
        <f t="shared" ca="1" si="93"/>
        <v>#N/A</v>
      </c>
      <c r="AU147" s="132" t="e">
        <f t="shared" ca="1" si="93"/>
        <v>#N/A</v>
      </c>
      <c r="AV147" s="132" t="e">
        <f t="shared" ca="1" si="93"/>
        <v>#N/A</v>
      </c>
      <c r="AW147" s="132" t="e">
        <f t="shared" ca="1" si="93"/>
        <v>#N/A</v>
      </c>
      <c r="AX147" s="132" t="e">
        <f t="shared" ca="1" si="93"/>
        <v>#N/A</v>
      </c>
      <c r="AY147" s="132" t="e">
        <f t="shared" ca="1" si="93"/>
        <v>#N/A</v>
      </c>
      <c r="AZ147" s="132" t="e">
        <f t="shared" ca="1" si="93"/>
        <v>#N/A</v>
      </c>
      <c r="BA147" s="132" t="e">
        <f t="shared" ca="1" si="93"/>
        <v>#N/A</v>
      </c>
      <c r="BB147" s="132" t="e">
        <f t="shared" ca="1" si="93"/>
        <v>#N/A</v>
      </c>
      <c r="BC147" s="132" t="e">
        <f t="shared" ca="1" si="93"/>
        <v>#N/A</v>
      </c>
      <c r="BD147" s="132" t="e">
        <f t="shared" ca="1" si="93"/>
        <v>#N/A</v>
      </c>
      <c r="BE147" s="132" t="e">
        <f t="shared" ca="1" si="93"/>
        <v>#N/A</v>
      </c>
    </row>
    <row r="148" spans="1:57" ht="18" hidden="1" customHeight="1">
      <c r="A148" s="619"/>
      <c r="B148" s="439" t="s">
        <v>188</v>
      </c>
      <c r="C148" s="439"/>
      <c r="D148" s="301"/>
      <c r="E148" s="301"/>
      <c r="F148" s="301"/>
      <c r="G148" s="301"/>
      <c r="H148" s="301"/>
      <c r="I148" s="301"/>
      <c r="J148" s="301"/>
      <c r="K148" s="301"/>
      <c r="L148" s="301"/>
      <c r="M148" s="301"/>
      <c r="N148" s="301"/>
      <c r="O148" s="301"/>
      <c r="P148" s="301"/>
      <c r="Q148" s="301"/>
      <c r="R148" s="300"/>
      <c r="S148" s="132" t="e">
        <f t="shared" ref="S148:BE148" ca="1" si="94">IF(S131="",NA(),IF(OFFSET(S131,0,$I$31*(-1))="",NA(),S131-OFFSET(S131,0,$I$31*(-1))+S147))</f>
        <v>#N/A</v>
      </c>
      <c r="T148" s="132" t="e">
        <f t="shared" ca="1" si="94"/>
        <v>#N/A</v>
      </c>
      <c r="U148" s="132" t="e">
        <f ca="1">IF(U131="",NA(),IF(OFFSET(U131,0,$I$31*(-1))="",NA(),U131-OFFSET(U131,0,$I$31*(-1))+U147))</f>
        <v>#N/A</v>
      </c>
      <c r="V148" s="132" t="e">
        <f t="shared" ca="1" si="94"/>
        <v>#N/A</v>
      </c>
      <c r="W148" s="132" t="e">
        <f ca="1">IF(W131="",NA(),IF(OFFSET(W131,0,$I$31*(-1))="",NA(),W131-OFFSET(W131,0,$I$31*(-1))+W147))</f>
        <v>#N/A</v>
      </c>
      <c r="X148" s="132" t="e">
        <f t="shared" ca="1" si="94"/>
        <v>#N/A</v>
      </c>
      <c r="Y148" s="132" t="e">
        <f t="shared" ca="1" si="94"/>
        <v>#N/A</v>
      </c>
      <c r="Z148" s="132" t="e">
        <f t="shared" ca="1" si="94"/>
        <v>#N/A</v>
      </c>
      <c r="AA148" s="132" t="e">
        <f ca="1">IF(AA131="",NA(),IF(OFFSET(AA131,0,$I$31*(-1))="",NA(),AA131-OFFSET(AA131,0,$I$31*(-1))+AA147))</f>
        <v>#N/A</v>
      </c>
      <c r="AB148" s="132" t="e">
        <f t="shared" ca="1" si="94"/>
        <v>#N/A</v>
      </c>
      <c r="AC148" s="132" t="e">
        <f t="shared" ca="1" si="94"/>
        <v>#N/A</v>
      </c>
      <c r="AD148" s="132" t="e">
        <f t="shared" ca="1" si="94"/>
        <v>#N/A</v>
      </c>
      <c r="AE148" s="132" t="e">
        <f t="shared" ca="1" si="94"/>
        <v>#N/A</v>
      </c>
      <c r="AF148" s="132" t="e">
        <f t="shared" ca="1" si="94"/>
        <v>#N/A</v>
      </c>
      <c r="AG148" s="132" t="e">
        <f t="shared" ca="1" si="94"/>
        <v>#N/A</v>
      </c>
      <c r="AH148" s="132" t="e">
        <f t="shared" ca="1" si="94"/>
        <v>#N/A</v>
      </c>
      <c r="AI148" s="132" t="e">
        <f t="shared" ca="1" si="94"/>
        <v>#N/A</v>
      </c>
      <c r="AJ148" s="132" t="e">
        <f t="shared" ca="1" si="94"/>
        <v>#N/A</v>
      </c>
      <c r="AK148" s="132" t="e">
        <f t="shared" ca="1" si="94"/>
        <v>#N/A</v>
      </c>
      <c r="AL148" s="132" t="e">
        <f t="shared" ca="1" si="94"/>
        <v>#N/A</v>
      </c>
      <c r="AM148" s="132" t="e">
        <f t="shared" ca="1" si="94"/>
        <v>#N/A</v>
      </c>
      <c r="AN148" s="132" t="e">
        <f t="shared" ca="1" si="94"/>
        <v>#N/A</v>
      </c>
      <c r="AO148" s="132" t="e">
        <f t="shared" ca="1" si="94"/>
        <v>#N/A</v>
      </c>
      <c r="AP148" s="132" t="e">
        <f t="shared" ca="1" si="94"/>
        <v>#N/A</v>
      </c>
      <c r="AQ148" s="132" t="e">
        <f t="shared" ca="1" si="94"/>
        <v>#N/A</v>
      </c>
      <c r="AR148" s="132" t="e">
        <f t="shared" ca="1" si="94"/>
        <v>#N/A</v>
      </c>
      <c r="AS148" s="132" t="e">
        <f t="shared" ca="1" si="94"/>
        <v>#N/A</v>
      </c>
      <c r="AT148" s="132" t="e">
        <f t="shared" ca="1" si="94"/>
        <v>#N/A</v>
      </c>
      <c r="AU148" s="132" t="e">
        <f t="shared" ca="1" si="94"/>
        <v>#N/A</v>
      </c>
      <c r="AV148" s="132" t="e">
        <f t="shared" ca="1" si="94"/>
        <v>#N/A</v>
      </c>
      <c r="AW148" s="132" t="e">
        <f t="shared" ca="1" si="94"/>
        <v>#N/A</v>
      </c>
      <c r="AX148" s="132" t="e">
        <f t="shared" ca="1" si="94"/>
        <v>#N/A</v>
      </c>
      <c r="AY148" s="132" t="e">
        <f t="shared" ca="1" si="94"/>
        <v>#N/A</v>
      </c>
      <c r="AZ148" s="132" t="e">
        <f t="shared" ca="1" si="94"/>
        <v>#N/A</v>
      </c>
      <c r="BA148" s="132" t="e">
        <f t="shared" ca="1" si="94"/>
        <v>#N/A</v>
      </c>
      <c r="BB148" s="132" t="e">
        <f t="shared" ca="1" si="94"/>
        <v>#N/A</v>
      </c>
      <c r="BC148" s="132" t="e">
        <f t="shared" ca="1" si="94"/>
        <v>#N/A</v>
      </c>
      <c r="BD148" s="132" t="e">
        <f t="shared" ca="1" si="94"/>
        <v>#N/A</v>
      </c>
      <c r="BE148" s="132" t="e">
        <f t="shared" ca="1" si="94"/>
        <v>#N/A</v>
      </c>
    </row>
    <row r="149" spans="1:57" ht="18" hidden="1" customHeight="1">
      <c r="A149" s="619"/>
      <c r="B149" s="439" t="s">
        <v>189</v>
      </c>
      <c r="C149" s="439"/>
      <c r="D149" s="301"/>
      <c r="E149" s="301"/>
      <c r="F149" s="301"/>
      <c r="G149" s="301"/>
      <c r="H149" s="301"/>
      <c r="I149" s="301"/>
      <c r="J149" s="301"/>
      <c r="K149" s="301"/>
      <c r="L149" s="301"/>
      <c r="M149" s="301"/>
      <c r="N149" s="301"/>
      <c r="O149" s="301"/>
      <c r="P149" s="301"/>
      <c r="Q149" s="301"/>
      <c r="R149" s="300"/>
      <c r="S149" s="132" t="e">
        <f t="shared" ref="S149:BE149" ca="1" si="95">IF(S147="",NA(),IF(S19="",NA(),IF(OFFSET(S19,0,$I$31*(-1))="",NA(),S19-OFFSET(S19,0,$I$31*(-1))+S147)))</f>
        <v>#N/A</v>
      </c>
      <c r="T149" s="132" t="e">
        <f t="shared" ca="1" si="95"/>
        <v>#N/A</v>
      </c>
      <c r="U149" s="132" t="e">
        <f t="shared" ca="1" si="95"/>
        <v>#N/A</v>
      </c>
      <c r="V149" s="132" t="e">
        <f t="shared" ca="1" si="95"/>
        <v>#N/A</v>
      </c>
      <c r="W149" s="132" t="e">
        <f t="shared" ca="1" si="95"/>
        <v>#N/A</v>
      </c>
      <c r="X149" s="132" t="e">
        <f t="shared" ca="1" si="95"/>
        <v>#N/A</v>
      </c>
      <c r="Y149" s="132" t="e">
        <f t="shared" ca="1" si="95"/>
        <v>#N/A</v>
      </c>
      <c r="Z149" s="132" t="e">
        <f t="shared" ca="1" si="95"/>
        <v>#N/A</v>
      </c>
      <c r="AA149" s="132" t="e">
        <f t="shared" ca="1" si="95"/>
        <v>#N/A</v>
      </c>
      <c r="AB149" s="132" t="e">
        <f t="shared" ca="1" si="95"/>
        <v>#N/A</v>
      </c>
      <c r="AC149" s="132" t="e">
        <f t="shared" ca="1" si="95"/>
        <v>#N/A</v>
      </c>
      <c r="AD149" s="132" t="e">
        <f t="shared" ca="1" si="95"/>
        <v>#N/A</v>
      </c>
      <c r="AE149" s="132" t="e">
        <f t="shared" ca="1" si="95"/>
        <v>#N/A</v>
      </c>
      <c r="AF149" s="132" t="e">
        <f t="shared" ca="1" si="95"/>
        <v>#N/A</v>
      </c>
      <c r="AG149" s="132" t="e">
        <f t="shared" ca="1" si="95"/>
        <v>#N/A</v>
      </c>
      <c r="AH149" s="132" t="e">
        <f t="shared" ca="1" si="95"/>
        <v>#N/A</v>
      </c>
      <c r="AI149" s="132" t="e">
        <f t="shared" ca="1" si="95"/>
        <v>#N/A</v>
      </c>
      <c r="AJ149" s="132" t="e">
        <f t="shared" ca="1" si="95"/>
        <v>#N/A</v>
      </c>
      <c r="AK149" s="132" t="e">
        <f t="shared" ca="1" si="95"/>
        <v>#N/A</v>
      </c>
      <c r="AL149" s="132" t="e">
        <f t="shared" ca="1" si="95"/>
        <v>#N/A</v>
      </c>
      <c r="AM149" s="132" t="e">
        <f t="shared" ca="1" si="95"/>
        <v>#N/A</v>
      </c>
      <c r="AN149" s="132" t="e">
        <f t="shared" ca="1" si="95"/>
        <v>#N/A</v>
      </c>
      <c r="AO149" s="132" t="e">
        <f t="shared" ca="1" si="95"/>
        <v>#N/A</v>
      </c>
      <c r="AP149" s="132" t="e">
        <f t="shared" ca="1" si="95"/>
        <v>#N/A</v>
      </c>
      <c r="AQ149" s="132" t="e">
        <f t="shared" ca="1" si="95"/>
        <v>#N/A</v>
      </c>
      <c r="AR149" s="132" t="e">
        <f t="shared" ca="1" si="95"/>
        <v>#N/A</v>
      </c>
      <c r="AS149" s="132" t="e">
        <f t="shared" ca="1" si="95"/>
        <v>#N/A</v>
      </c>
      <c r="AT149" s="132" t="e">
        <f t="shared" ca="1" si="95"/>
        <v>#N/A</v>
      </c>
      <c r="AU149" s="132" t="e">
        <f t="shared" ca="1" si="95"/>
        <v>#N/A</v>
      </c>
      <c r="AV149" s="132" t="e">
        <f t="shared" ca="1" si="95"/>
        <v>#N/A</v>
      </c>
      <c r="AW149" s="132" t="e">
        <f t="shared" ca="1" si="95"/>
        <v>#N/A</v>
      </c>
      <c r="AX149" s="132" t="e">
        <f t="shared" ca="1" si="95"/>
        <v>#N/A</v>
      </c>
      <c r="AY149" s="132" t="e">
        <f t="shared" ca="1" si="95"/>
        <v>#N/A</v>
      </c>
      <c r="AZ149" s="132" t="e">
        <f t="shared" ca="1" si="95"/>
        <v>#N/A</v>
      </c>
      <c r="BA149" s="132" t="e">
        <f t="shared" ca="1" si="95"/>
        <v>#N/A</v>
      </c>
      <c r="BB149" s="132" t="e">
        <f t="shared" ca="1" si="95"/>
        <v>#N/A</v>
      </c>
      <c r="BC149" s="132" t="e">
        <f t="shared" ca="1" si="95"/>
        <v>#N/A</v>
      </c>
      <c r="BD149" s="132" t="e">
        <f t="shared" ca="1" si="95"/>
        <v>#N/A</v>
      </c>
      <c r="BE149" s="132" t="e">
        <f t="shared" ca="1" si="95"/>
        <v>#N/A</v>
      </c>
    </row>
    <row r="150" spans="1:57" ht="18" hidden="1" customHeight="1">
      <c r="A150" s="152"/>
      <c r="B150" s="119"/>
      <c r="C150" s="119"/>
      <c r="D150" s="119"/>
      <c r="E150" s="119"/>
      <c r="F150" s="119"/>
      <c r="G150" s="119"/>
      <c r="H150" s="119"/>
      <c r="I150" s="119"/>
      <c r="J150" s="119"/>
      <c r="K150" s="119"/>
      <c r="L150" s="119"/>
      <c r="M150" s="119"/>
      <c r="N150" s="119"/>
      <c r="O150" s="119"/>
      <c r="P150" s="119"/>
      <c r="Q150" s="119"/>
      <c r="R150" s="6"/>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row>
    <row r="151" spans="1:57" ht="18" hidden="1" customHeight="1">
      <c r="A151" s="153" t="s">
        <v>203</v>
      </c>
      <c r="B151" s="119"/>
      <c r="C151" s="119"/>
      <c r="D151" s="119"/>
      <c r="E151" s="119"/>
      <c r="F151" s="119"/>
      <c r="G151" s="119"/>
      <c r="H151" s="119"/>
      <c r="I151" s="119"/>
      <c r="J151" s="119" t="s">
        <v>206</v>
      </c>
      <c r="K151" s="119"/>
      <c r="L151" s="119"/>
      <c r="M151" s="119"/>
      <c r="N151" s="119"/>
      <c r="O151" s="119"/>
      <c r="P151" s="119"/>
      <c r="Q151" s="119"/>
      <c r="R151" s="6"/>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row>
    <row r="152" spans="1:57" ht="18" hidden="1" customHeight="1">
      <c r="A152" s="153"/>
      <c r="B152" s="153" t="s">
        <v>204</v>
      </c>
      <c r="C152" s="119"/>
      <c r="D152" s="119"/>
      <c r="E152" s="119"/>
      <c r="F152" s="119"/>
      <c r="G152" s="119"/>
      <c r="H152" s="154">
        <f t="array" ref="H152">MIN(IF(ISNUMBER(S15:BE15),S15:BE15))</f>
        <v>0</v>
      </c>
      <c r="I152" s="119"/>
      <c r="J152" s="119"/>
      <c r="K152" s="119"/>
      <c r="L152" s="119"/>
      <c r="M152" s="119"/>
      <c r="N152" s="119"/>
      <c r="O152" s="119"/>
      <c r="P152" s="119"/>
      <c r="Q152" s="119"/>
      <c r="R152" s="6"/>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row>
    <row r="153" spans="1:57" ht="19.399999999999999" hidden="1" customHeight="1">
      <c r="B153" s="155" t="s">
        <v>205</v>
      </c>
      <c r="H153" s="156" t="e">
        <f t="array" ref="H153">INDEX(S15:BE16,2,MATCH(MIN(IF(ISNUMBER(S15:BE15),S15:BE15)),S15:BE15,0))</f>
        <v>#N/A</v>
      </c>
    </row>
    <row r="154" spans="1:57" ht="19.399999999999999" hidden="1" customHeight="1">
      <c r="B154" s="155"/>
      <c r="H154" s="156"/>
    </row>
    <row r="155" spans="1:57" ht="19.399999999999999" hidden="1" customHeight="1">
      <c r="A155" t="s">
        <v>211</v>
      </c>
      <c r="B155" s="155"/>
      <c r="H155" s="156"/>
    </row>
    <row r="156" spans="1:57" ht="19.399999999999999" hidden="1" customHeight="1">
      <c r="A156" s="622" t="s">
        <v>207</v>
      </c>
      <c r="B156" s="622"/>
      <c r="C156" s="622"/>
      <c r="D156" s="622"/>
      <c r="E156" s="622"/>
      <c r="F156" s="623">
        <f t="array" ref="F156">MAX(IF(ISNUMBER(S14:BE14),S14:BE14))</f>
        <v>0</v>
      </c>
      <c r="G156" s="623"/>
      <c r="H156" s="623"/>
      <c r="I156" s="623"/>
      <c r="J156" s="623"/>
    </row>
    <row r="157" spans="1:57" ht="19.399999999999999" hidden="1" customHeight="1">
      <c r="A157" s="622" t="s">
        <v>192</v>
      </c>
      <c r="B157" s="622"/>
      <c r="C157" s="622"/>
      <c r="D157" s="622"/>
      <c r="E157" s="622"/>
      <c r="F157" s="159" t="e">
        <f t="array" ref="F157">INDEX(S3:BE14,1,MATCH(MAX(IF(ISNUMBER(S14:BE14),S14:BE14)),S14:BE14,0))</f>
        <v>#N/A</v>
      </c>
      <c r="G157" s="160"/>
      <c r="H157" s="160"/>
      <c r="I157" s="160"/>
      <c r="J157" s="161"/>
    </row>
    <row r="158" spans="1:57" ht="19.399999999999999" hidden="1" customHeight="1">
      <c r="B158" s="155"/>
      <c r="H158" s="156"/>
    </row>
    <row r="159" spans="1:57" ht="19.399999999999999" hidden="1" customHeight="1">
      <c r="A159" s="622" t="s">
        <v>210</v>
      </c>
      <c r="B159" s="622"/>
      <c r="C159" s="622"/>
      <c r="D159" s="622"/>
      <c r="E159" s="622"/>
      <c r="F159" s="623">
        <f t="array" ref="F159">MAX(IF(ISNUMBER(S130:BE130),S130:BE130))</f>
        <v>0</v>
      </c>
      <c r="G159" s="623"/>
      <c r="H159" s="623"/>
      <c r="I159" s="623"/>
      <c r="J159" s="623"/>
    </row>
    <row r="160" spans="1:57" ht="19.399999999999999" hidden="1" customHeight="1">
      <c r="A160" s="622" t="s">
        <v>151</v>
      </c>
      <c r="B160" s="622"/>
      <c r="C160" s="622"/>
      <c r="D160" s="622"/>
      <c r="E160" s="622"/>
      <c r="F160" s="159" t="e">
        <f t="array" ref="F160">INDEX(S3:BE130,1,MATCH(MAX(IF(ISNUMBER(S130:BE130),S130:BE130)),S130:BE130,0))</f>
        <v>#N/A</v>
      </c>
      <c r="G160" s="159"/>
      <c r="H160" s="159"/>
      <c r="I160" s="159"/>
      <c r="J160" s="159"/>
    </row>
    <row r="161" spans="1:57" ht="19.399999999999999" hidden="1" customHeight="1">
      <c r="A161" s="157"/>
      <c r="B161" s="157"/>
      <c r="C161" s="157"/>
      <c r="D161" s="157"/>
      <c r="E161" s="157"/>
      <c r="F161" s="158"/>
      <c r="G161" s="158"/>
      <c r="H161" s="158"/>
      <c r="I161" s="158"/>
      <c r="J161" s="158"/>
    </row>
    <row r="162" spans="1:57" ht="19.5" hidden="1" customHeight="1">
      <c r="A162" t="s">
        <v>130</v>
      </c>
    </row>
    <row r="163" spans="1:57" s="57" customFormat="1" ht="18" hidden="1" customHeight="1">
      <c r="A163" s="1013" t="s">
        <v>125</v>
      </c>
      <c r="B163" s="1013"/>
      <c r="C163" s="616"/>
      <c r="D163" s="66" t="e">
        <f t="shared" ref="D163:AI163" si="96">IF(D14="",IF(D15="",NA(),D15/-10),D14)</f>
        <v>#N/A</v>
      </c>
      <c r="E163" s="66" t="e">
        <f t="shared" si="96"/>
        <v>#N/A</v>
      </c>
      <c r="F163" s="87" t="e">
        <f t="shared" si="96"/>
        <v>#N/A</v>
      </c>
      <c r="G163" s="87" t="e">
        <f t="shared" si="96"/>
        <v>#N/A</v>
      </c>
      <c r="H163" s="87" t="e">
        <f t="shared" si="96"/>
        <v>#N/A</v>
      </c>
      <c r="I163" s="87" t="e">
        <f t="shared" si="96"/>
        <v>#N/A</v>
      </c>
      <c r="J163" s="87" t="e">
        <f t="shared" si="96"/>
        <v>#N/A</v>
      </c>
      <c r="K163" s="87" t="e">
        <f t="shared" si="96"/>
        <v>#N/A</v>
      </c>
      <c r="L163" s="87" t="e">
        <f t="shared" si="96"/>
        <v>#N/A</v>
      </c>
      <c r="M163" s="87" t="e">
        <f t="shared" si="96"/>
        <v>#N/A</v>
      </c>
      <c r="N163" s="87" t="e">
        <f t="shared" si="96"/>
        <v>#N/A</v>
      </c>
      <c r="O163" s="87" t="e">
        <f t="shared" si="96"/>
        <v>#N/A</v>
      </c>
      <c r="P163" s="87" t="e">
        <f t="shared" si="96"/>
        <v>#N/A</v>
      </c>
      <c r="Q163" s="87" t="e">
        <f t="shared" si="96"/>
        <v>#N/A</v>
      </c>
      <c r="R163" s="66" t="e">
        <f t="shared" si="96"/>
        <v>#N/A</v>
      </c>
      <c r="S163" s="66" t="e">
        <f t="shared" si="96"/>
        <v>#N/A</v>
      </c>
      <c r="T163" s="302" t="e">
        <f t="shared" si="96"/>
        <v>#N/A</v>
      </c>
      <c r="U163" s="302" t="e">
        <f t="shared" si="96"/>
        <v>#N/A</v>
      </c>
      <c r="V163" s="302" t="e">
        <f t="shared" si="96"/>
        <v>#N/A</v>
      </c>
      <c r="W163" s="302" t="e">
        <f t="shared" si="96"/>
        <v>#N/A</v>
      </c>
      <c r="X163" s="302" t="e">
        <f t="shared" si="96"/>
        <v>#N/A</v>
      </c>
      <c r="Y163" s="302" t="e">
        <f t="shared" si="96"/>
        <v>#N/A</v>
      </c>
      <c r="Z163" s="302" t="e">
        <f t="shared" si="96"/>
        <v>#N/A</v>
      </c>
      <c r="AA163" s="302" t="e">
        <f t="shared" si="96"/>
        <v>#N/A</v>
      </c>
      <c r="AB163" s="302" t="e">
        <f t="shared" si="96"/>
        <v>#N/A</v>
      </c>
      <c r="AC163" s="302" t="e">
        <f t="shared" si="96"/>
        <v>#N/A</v>
      </c>
      <c r="AD163" s="302" t="e">
        <f t="shared" si="96"/>
        <v>#N/A</v>
      </c>
      <c r="AE163" s="302" t="e">
        <f t="shared" si="96"/>
        <v>#N/A</v>
      </c>
      <c r="AF163" s="302" t="e">
        <f t="shared" si="96"/>
        <v>#N/A</v>
      </c>
      <c r="AG163" s="302" t="e">
        <f t="shared" si="96"/>
        <v>#N/A</v>
      </c>
      <c r="AH163" s="302" t="e">
        <f t="shared" si="96"/>
        <v>#N/A</v>
      </c>
      <c r="AI163" s="302" t="e">
        <f t="shared" si="96"/>
        <v>#N/A</v>
      </c>
      <c r="AJ163" s="302" t="e">
        <f t="shared" ref="AJ163:BE163" si="97">IF(AJ14="",IF(AJ15="",NA(),AJ15/-10),AJ14)</f>
        <v>#N/A</v>
      </c>
      <c r="AK163" s="302" t="e">
        <f t="shared" si="97"/>
        <v>#N/A</v>
      </c>
      <c r="AL163" s="302" t="e">
        <f t="shared" si="97"/>
        <v>#N/A</v>
      </c>
      <c r="AM163" s="302" t="e">
        <f t="shared" si="97"/>
        <v>#N/A</v>
      </c>
      <c r="AN163" s="302" t="e">
        <f t="shared" si="97"/>
        <v>#N/A</v>
      </c>
      <c r="AO163" s="302" t="e">
        <f t="shared" si="97"/>
        <v>#N/A</v>
      </c>
      <c r="AP163" s="302" t="e">
        <f t="shared" si="97"/>
        <v>#N/A</v>
      </c>
      <c r="AQ163" s="302" t="e">
        <f t="shared" si="97"/>
        <v>#N/A</v>
      </c>
      <c r="AR163" s="302" t="e">
        <f t="shared" si="97"/>
        <v>#N/A</v>
      </c>
      <c r="AS163" s="302" t="e">
        <f t="shared" si="97"/>
        <v>#N/A</v>
      </c>
      <c r="AT163" s="302" t="e">
        <f t="shared" si="97"/>
        <v>#N/A</v>
      </c>
      <c r="AU163" s="302" t="e">
        <f t="shared" si="97"/>
        <v>#N/A</v>
      </c>
      <c r="AV163" s="302" t="e">
        <f t="shared" si="97"/>
        <v>#N/A</v>
      </c>
      <c r="AW163" s="302" t="e">
        <f t="shared" si="97"/>
        <v>#N/A</v>
      </c>
      <c r="AX163" s="302" t="e">
        <f t="shared" si="97"/>
        <v>#N/A</v>
      </c>
      <c r="AY163" s="302" t="e">
        <f t="shared" si="97"/>
        <v>#N/A</v>
      </c>
      <c r="AZ163" s="302" t="e">
        <f t="shared" si="97"/>
        <v>#N/A</v>
      </c>
      <c r="BA163" s="302" t="e">
        <f t="shared" si="97"/>
        <v>#N/A</v>
      </c>
      <c r="BB163" s="302" t="e">
        <f t="shared" si="97"/>
        <v>#N/A</v>
      </c>
      <c r="BC163" s="302" t="e">
        <f t="shared" si="97"/>
        <v>#N/A</v>
      </c>
      <c r="BD163" s="302" t="e">
        <f t="shared" si="97"/>
        <v>#N/A</v>
      </c>
      <c r="BE163" s="302" t="e">
        <f t="shared" si="97"/>
        <v>#N/A</v>
      </c>
    </row>
    <row r="164" spans="1:57" s="3" customFormat="1" ht="40.4" hidden="1" customHeight="1">
      <c r="A164" s="463" t="s">
        <v>126</v>
      </c>
      <c r="B164" s="1011"/>
      <c r="C164" s="298" t="s">
        <v>5</v>
      </c>
      <c r="D164" s="67"/>
      <c r="E164" s="44"/>
      <c r="F164" s="88"/>
      <c r="G164" s="89"/>
      <c r="H164" s="90"/>
      <c r="I164" s="91"/>
      <c r="J164" s="88"/>
      <c r="K164" s="88"/>
      <c r="L164" s="88"/>
      <c r="M164" s="89"/>
      <c r="N164" s="91"/>
      <c r="O164" s="88"/>
      <c r="P164" s="88"/>
      <c r="Q164" s="88"/>
      <c r="R164" s="68"/>
      <c r="S164" s="67" t="e">
        <f>#REF!/(-10)</f>
        <v>#REF!</v>
      </c>
      <c r="T164" s="67" t="e">
        <f>#REF!/(-10)</f>
        <v>#REF!</v>
      </c>
      <c r="U164" s="67" t="e">
        <f>#REF!/(-10)</f>
        <v>#REF!</v>
      </c>
      <c r="V164" s="67" t="e">
        <f>#REF!/(-10)</f>
        <v>#REF!</v>
      </c>
      <c r="W164" s="67" t="e">
        <f>#REF!/(-10)</f>
        <v>#REF!</v>
      </c>
      <c r="X164" s="67" t="e">
        <f>#REF!/(-10)</f>
        <v>#REF!</v>
      </c>
      <c r="Y164" s="67" t="e">
        <f>#REF!/(-10)</f>
        <v>#REF!</v>
      </c>
      <c r="Z164" s="67" t="e">
        <f>#REF!/(-10)</f>
        <v>#REF!</v>
      </c>
      <c r="AA164" s="67" t="e">
        <f>#REF!/(-10)</f>
        <v>#REF!</v>
      </c>
      <c r="AB164" s="67" t="e">
        <f>#REF!/(-10)</f>
        <v>#REF!</v>
      </c>
      <c r="AC164" s="67" t="e">
        <f>#REF!/(-10)</f>
        <v>#REF!</v>
      </c>
      <c r="AD164" s="67" t="e">
        <f>#REF!/(-10)</f>
        <v>#REF!</v>
      </c>
      <c r="AE164" s="67" t="e">
        <f>#REF!/(-10)</f>
        <v>#REF!</v>
      </c>
      <c r="AF164" s="67" t="e">
        <f>#REF!/(-10)</f>
        <v>#REF!</v>
      </c>
      <c r="AG164" s="67" t="e">
        <f>#REF!/(-10)</f>
        <v>#REF!</v>
      </c>
      <c r="AH164" s="67" t="e">
        <f>#REF!/(-10)</f>
        <v>#REF!</v>
      </c>
      <c r="AI164" s="67" t="e">
        <f>#REF!/(-10)</f>
        <v>#REF!</v>
      </c>
      <c r="AJ164" s="67" t="e">
        <f>#REF!/(-10)</f>
        <v>#REF!</v>
      </c>
      <c r="AK164" s="67" t="e">
        <f>#REF!/(-10)</f>
        <v>#REF!</v>
      </c>
      <c r="AL164" s="67" t="e">
        <f>#REF!/(-10)</f>
        <v>#REF!</v>
      </c>
      <c r="AM164" s="67" t="e">
        <f>#REF!/(-10)</f>
        <v>#REF!</v>
      </c>
      <c r="AN164" s="67" t="e">
        <f>#REF!/(-10)</f>
        <v>#REF!</v>
      </c>
      <c r="AO164" s="67" t="e">
        <f>#REF!/(-10)</f>
        <v>#REF!</v>
      </c>
      <c r="AP164" s="67" t="e">
        <f>#REF!/(-10)</f>
        <v>#REF!</v>
      </c>
      <c r="AQ164" s="67" t="e">
        <f>#REF!/(-10)</f>
        <v>#REF!</v>
      </c>
      <c r="AR164" s="67" t="e">
        <f>#REF!/(-10)</f>
        <v>#REF!</v>
      </c>
      <c r="AS164" s="67" t="e">
        <f>#REF!/(-10)</f>
        <v>#REF!</v>
      </c>
      <c r="AT164" s="67" t="e">
        <f>#REF!/(-10)</f>
        <v>#REF!</v>
      </c>
      <c r="AU164" s="67" t="e">
        <f>#REF!/(-10)</f>
        <v>#REF!</v>
      </c>
      <c r="AV164" s="67" t="e">
        <f>#REF!/(-10)</f>
        <v>#REF!</v>
      </c>
      <c r="AW164" s="67" t="e">
        <f>#REF!/(-10)</f>
        <v>#REF!</v>
      </c>
      <c r="AX164" s="67" t="e">
        <f>#REF!/(-10)</f>
        <v>#REF!</v>
      </c>
      <c r="AY164" s="67" t="e">
        <f>#REF!/(-10)</f>
        <v>#REF!</v>
      </c>
      <c r="AZ164" s="67" t="e">
        <f>#REF!/(-10)</f>
        <v>#REF!</v>
      </c>
      <c r="BA164" s="67" t="e">
        <f>#REF!/(-10)</f>
        <v>#REF!</v>
      </c>
      <c r="BB164" s="67" t="e">
        <f>#REF!/(-10)</f>
        <v>#REF!</v>
      </c>
      <c r="BC164" s="67" t="e">
        <f>#REF!/(-10)</f>
        <v>#REF!</v>
      </c>
      <c r="BD164" s="67" t="e">
        <f>#REF!/(-10)</f>
        <v>#REF!</v>
      </c>
      <c r="BE164" s="67" t="e">
        <f>#REF!/(-10)</f>
        <v>#REF!</v>
      </c>
    </row>
    <row r="165" spans="1:57" s="3" customFormat="1" ht="18" hidden="1" customHeight="1">
      <c r="A165" s="440" t="s">
        <v>7</v>
      </c>
      <c r="B165" s="465"/>
      <c r="C165" s="298" t="s">
        <v>133</v>
      </c>
      <c r="D165" s="67"/>
      <c r="E165" s="44"/>
      <c r="F165" s="88"/>
      <c r="G165" s="89"/>
      <c r="H165" s="90"/>
      <c r="I165" s="91"/>
      <c r="J165" s="88"/>
      <c r="K165" s="88"/>
      <c r="L165" s="88"/>
      <c r="M165" s="89"/>
      <c r="N165" s="91"/>
      <c r="O165" s="88"/>
      <c r="P165" s="88"/>
      <c r="Q165" s="88"/>
      <c r="R165" s="68"/>
      <c r="S165" s="67" t="e">
        <f>#REF!</f>
        <v>#REF!</v>
      </c>
      <c r="T165" s="44" t="e">
        <f>#REF!</f>
        <v>#REF!</v>
      </c>
      <c r="U165" s="44" t="e">
        <f>#REF!</f>
        <v>#REF!</v>
      </c>
      <c r="V165" s="44" t="e">
        <f>#REF!</f>
        <v>#REF!</v>
      </c>
      <c r="W165" s="44" t="e">
        <f>#REF!</f>
        <v>#REF!</v>
      </c>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68"/>
    </row>
    <row r="166" spans="1:57" s="3" customFormat="1" ht="18" hidden="1" customHeight="1">
      <c r="A166" s="440" t="s">
        <v>9</v>
      </c>
      <c r="B166" s="465"/>
      <c r="C166" s="298" t="s">
        <v>134</v>
      </c>
      <c r="D166" s="67"/>
      <c r="E166" s="44"/>
      <c r="F166" s="88"/>
      <c r="G166" s="89"/>
      <c r="H166" s="90"/>
      <c r="I166" s="91"/>
      <c r="J166" s="88"/>
      <c r="K166" s="88"/>
      <c r="L166" s="88"/>
      <c r="M166" s="89"/>
      <c r="N166" s="91"/>
      <c r="O166" s="88"/>
      <c r="P166" s="88"/>
      <c r="Q166" s="88"/>
      <c r="R166" s="68"/>
      <c r="S166" s="67" t="e">
        <f>#REF!</f>
        <v>#REF!</v>
      </c>
      <c r="T166" s="44" t="e">
        <f>#REF!</f>
        <v>#REF!</v>
      </c>
      <c r="U166" s="44" t="e">
        <f>#REF!</f>
        <v>#REF!</v>
      </c>
      <c r="V166" s="44" t="e">
        <f>#REF!</f>
        <v>#REF!</v>
      </c>
      <c r="W166" s="44" t="e">
        <f>#REF!</f>
        <v>#REF!</v>
      </c>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68"/>
    </row>
    <row r="167" spans="1:57" s="3" customFormat="1" ht="46.4" hidden="1" customHeight="1">
      <c r="A167" s="463" t="s">
        <v>127</v>
      </c>
      <c r="B167" s="1011"/>
      <c r="C167" s="298" t="s">
        <v>5</v>
      </c>
      <c r="D167" s="67"/>
      <c r="E167" s="44"/>
      <c r="F167" s="88"/>
      <c r="G167" s="89"/>
      <c r="H167" s="90"/>
      <c r="I167" s="91"/>
      <c r="J167" s="88"/>
      <c r="K167" s="88"/>
      <c r="L167" s="88"/>
      <c r="M167" s="89"/>
      <c r="N167" s="91"/>
      <c r="O167" s="88"/>
      <c r="P167" s="88"/>
      <c r="Q167" s="88"/>
      <c r="R167" s="68"/>
      <c r="S167" s="67" t="e">
        <f>#REF!</f>
        <v>#REF!</v>
      </c>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68"/>
    </row>
    <row r="168" spans="1:57" ht="19.5" hidden="1" customHeight="1"/>
    <row r="169" spans="1:57" s="58" customFormat="1" ht="18" hidden="1" customHeight="1">
      <c r="A169" s="1012" t="s">
        <v>41</v>
      </c>
      <c r="B169" s="1012"/>
      <c r="C169" s="460"/>
      <c r="D169" s="69"/>
      <c r="E169" s="303"/>
      <c r="F169" s="303"/>
      <c r="G169" s="70"/>
      <c r="H169" s="78"/>
      <c r="I169" s="69"/>
      <c r="J169" s="303"/>
      <c r="K169" s="303"/>
      <c r="L169" s="303"/>
      <c r="M169" s="70"/>
      <c r="N169" s="69"/>
      <c r="O169" s="303"/>
      <c r="P169" s="303"/>
      <c r="Q169" s="303"/>
      <c r="R169" s="70"/>
      <c r="S169" s="76" t="e">
        <f t="shared" ref="S169:BE169" si="98">IF(S163="",NA(),S163*(-10))</f>
        <v>#N/A</v>
      </c>
      <c r="T169" s="47" t="e">
        <f t="shared" si="98"/>
        <v>#N/A</v>
      </c>
      <c r="U169" s="47" t="e">
        <f t="shared" si="98"/>
        <v>#N/A</v>
      </c>
      <c r="V169" s="47" t="e">
        <f t="shared" si="98"/>
        <v>#N/A</v>
      </c>
      <c r="W169" s="47" t="e">
        <f t="shared" si="98"/>
        <v>#N/A</v>
      </c>
      <c r="X169" s="47" t="e">
        <f t="shared" si="98"/>
        <v>#N/A</v>
      </c>
      <c r="Y169" s="47" t="e">
        <f t="shared" si="98"/>
        <v>#N/A</v>
      </c>
      <c r="Z169" s="47" t="e">
        <f t="shared" si="98"/>
        <v>#N/A</v>
      </c>
      <c r="AA169" s="47" t="e">
        <f t="shared" si="98"/>
        <v>#N/A</v>
      </c>
      <c r="AB169" s="47" t="e">
        <f t="shared" si="98"/>
        <v>#N/A</v>
      </c>
      <c r="AC169" s="47" t="e">
        <f t="shared" si="98"/>
        <v>#N/A</v>
      </c>
      <c r="AD169" s="47" t="e">
        <f t="shared" si="98"/>
        <v>#N/A</v>
      </c>
      <c r="AE169" s="47" t="e">
        <f t="shared" si="98"/>
        <v>#N/A</v>
      </c>
      <c r="AF169" s="47" t="e">
        <f t="shared" si="98"/>
        <v>#N/A</v>
      </c>
      <c r="AG169" s="47" t="e">
        <f t="shared" si="98"/>
        <v>#N/A</v>
      </c>
      <c r="AH169" s="47" t="e">
        <f t="shared" si="98"/>
        <v>#N/A</v>
      </c>
      <c r="AI169" s="47" t="e">
        <f t="shared" si="98"/>
        <v>#N/A</v>
      </c>
      <c r="AJ169" s="47" t="e">
        <f t="shared" si="98"/>
        <v>#N/A</v>
      </c>
      <c r="AK169" s="47" t="e">
        <f t="shared" si="98"/>
        <v>#N/A</v>
      </c>
      <c r="AL169" s="47" t="e">
        <f t="shared" si="98"/>
        <v>#N/A</v>
      </c>
      <c r="AM169" s="47" t="e">
        <f t="shared" si="98"/>
        <v>#N/A</v>
      </c>
      <c r="AN169" s="47" t="e">
        <f t="shared" si="98"/>
        <v>#N/A</v>
      </c>
      <c r="AO169" s="47" t="e">
        <f t="shared" si="98"/>
        <v>#N/A</v>
      </c>
      <c r="AP169" s="47" t="e">
        <f t="shared" si="98"/>
        <v>#N/A</v>
      </c>
      <c r="AQ169" s="47" t="e">
        <f t="shared" si="98"/>
        <v>#N/A</v>
      </c>
      <c r="AR169" s="47" t="e">
        <f t="shared" si="98"/>
        <v>#N/A</v>
      </c>
      <c r="AS169" s="47" t="e">
        <f t="shared" si="98"/>
        <v>#N/A</v>
      </c>
      <c r="AT169" s="47" t="e">
        <f t="shared" si="98"/>
        <v>#N/A</v>
      </c>
      <c r="AU169" s="47" t="e">
        <f t="shared" si="98"/>
        <v>#N/A</v>
      </c>
      <c r="AV169" s="47" t="e">
        <f t="shared" si="98"/>
        <v>#N/A</v>
      </c>
      <c r="AW169" s="47" t="e">
        <f t="shared" si="98"/>
        <v>#N/A</v>
      </c>
      <c r="AX169" s="47" t="e">
        <f t="shared" si="98"/>
        <v>#N/A</v>
      </c>
      <c r="AY169" s="47" t="e">
        <f t="shared" si="98"/>
        <v>#N/A</v>
      </c>
      <c r="AZ169" s="47" t="e">
        <f t="shared" si="98"/>
        <v>#N/A</v>
      </c>
      <c r="BA169" s="47" t="e">
        <f t="shared" si="98"/>
        <v>#N/A</v>
      </c>
      <c r="BB169" s="47" t="e">
        <f t="shared" si="98"/>
        <v>#N/A</v>
      </c>
      <c r="BC169" s="47" t="e">
        <f t="shared" si="98"/>
        <v>#N/A</v>
      </c>
      <c r="BD169" s="47" t="e">
        <f t="shared" si="98"/>
        <v>#N/A</v>
      </c>
      <c r="BE169" s="77" t="e">
        <f t="shared" si="98"/>
        <v>#N/A</v>
      </c>
    </row>
    <row r="170" spans="1:57" s="5" customFormat="1" ht="40.4" hidden="1" customHeight="1">
      <c r="A170" s="463" t="s">
        <v>128</v>
      </c>
      <c r="B170" s="1011"/>
      <c r="C170" s="298" t="s">
        <v>5</v>
      </c>
      <c r="D170" s="71"/>
      <c r="E170" s="45"/>
      <c r="F170" s="45"/>
      <c r="G170" s="72"/>
      <c r="H170" s="79"/>
      <c r="I170" s="71"/>
      <c r="J170" s="45"/>
      <c r="K170" s="45"/>
      <c r="L170" s="45"/>
      <c r="M170" s="72"/>
      <c r="N170" s="71"/>
      <c r="O170" s="45"/>
      <c r="P170" s="45"/>
      <c r="Q170" s="45"/>
      <c r="R170" s="72"/>
      <c r="S170" s="71" t="e">
        <f>#REF!</f>
        <v>#REF!</v>
      </c>
      <c r="T170" s="71" t="e">
        <f>#REF!</f>
        <v>#REF!</v>
      </c>
      <c r="U170" s="71" t="e">
        <f>#REF!</f>
        <v>#REF!</v>
      </c>
      <c r="V170" s="71" t="e">
        <f>#REF!</f>
        <v>#REF!</v>
      </c>
      <c r="W170" s="71" t="e">
        <f>#REF!</f>
        <v>#REF!</v>
      </c>
      <c r="X170" s="71" t="e">
        <f>#REF!</f>
        <v>#REF!</v>
      </c>
      <c r="Y170" s="71" t="e">
        <f>#REF!</f>
        <v>#REF!</v>
      </c>
      <c r="Z170" s="71" t="e">
        <f>#REF!</f>
        <v>#REF!</v>
      </c>
      <c r="AA170" s="71" t="e">
        <f>#REF!</f>
        <v>#REF!</v>
      </c>
      <c r="AB170" s="71" t="e">
        <f>#REF!</f>
        <v>#REF!</v>
      </c>
      <c r="AC170" s="71" t="e">
        <f>#REF!</f>
        <v>#REF!</v>
      </c>
      <c r="AD170" s="71" t="e">
        <f>#REF!</f>
        <v>#REF!</v>
      </c>
      <c r="AE170" s="71" t="e">
        <f>#REF!</f>
        <v>#REF!</v>
      </c>
      <c r="AF170" s="71" t="e">
        <f>#REF!</f>
        <v>#REF!</v>
      </c>
      <c r="AG170" s="71" t="e">
        <f>#REF!</f>
        <v>#REF!</v>
      </c>
      <c r="AH170" s="71" t="e">
        <f>#REF!</f>
        <v>#REF!</v>
      </c>
      <c r="AI170" s="71" t="e">
        <f>#REF!</f>
        <v>#REF!</v>
      </c>
      <c r="AJ170" s="71" t="e">
        <f>#REF!</f>
        <v>#REF!</v>
      </c>
      <c r="AK170" s="71" t="e">
        <f>#REF!</f>
        <v>#REF!</v>
      </c>
      <c r="AL170" s="71" t="e">
        <f>#REF!</f>
        <v>#REF!</v>
      </c>
      <c r="AM170" s="71" t="e">
        <f>#REF!</f>
        <v>#REF!</v>
      </c>
      <c r="AN170" s="71" t="e">
        <f>#REF!</f>
        <v>#REF!</v>
      </c>
      <c r="AO170" s="71" t="e">
        <f>#REF!</f>
        <v>#REF!</v>
      </c>
      <c r="AP170" s="71" t="e">
        <f>#REF!</f>
        <v>#REF!</v>
      </c>
      <c r="AQ170" s="71" t="e">
        <f>#REF!</f>
        <v>#REF!</v>
      </c>
      <c r="AR170" s="71" t="e">
        <f>#REF!</f>
        <v>#REF!</v>
      </c>
      <c r="AS170" s="71" t="e">
        <f>#REF!</f>
        <v>#REF!</v>
      </c>
      <c r="AT170" s="71" t="e">
        <f>#REF!</f>
        <v>#REF!</v>
      </c>
      <c r="AU170" s="71" t="e">
        <f>#REF!</f>
        <v>#REF!</v>
      </c>
      <c r="AV170" s="71" t="e">
        <f>#REF!</f>
        <v>#REF!</v>
      </c>
      <c r="AW170" s="71" t="e">
        <f>#REF!</f>
        <v>#REF!</v>
      </c>
      <c r="AX170" s="71" t="e">
        <f>#REF!</f>
        <v>#REF!</v>
      </c>
      <c r="AY170" s="71" t="e">
        <f>#REF!</f>
        <v>#REF!</v>
      </c>
      <c r="AZ170" s="71" t="e">
        <f>#REF!</f>
        <v>#REF!</v>
      </c>
      <c r="BA170" s="71" t="e">
        <f>#REF!</f>
        <v>#REF!</v>
      </c>
      <c r="BB170" s="71" t="e">
        <f>#REF!</f>
        <v>#REF!</v>
      </c>
      <c r="BC170" s="71" t="e">
        <f>#REF!</f>
        <v>#REF!</v>
      </c>
      <c r="BD170" s="71" t="e">
        <f>#REF!</f>
        <v>#REF!</v>
      </c>
      <c r="BE170" s="71" t="e">
        <f>#REF!</f>
        <v>#REF!</v>
      </c>
    </row>
    <row r="171" spans="1:57" ht="19.5" hidden="1" customHeight="1"/>
    <row r="172" spans="1:57" s="3" customFormat="1" ht="47.5" hidden="1" customHeight="1">
      <c r="A172" s="463" t="s">
        <v>129</v>
      </c>
      <c r="B172" s="1011"/>
      <c r="C172" s="298" t="s">
        <v>5</v>
      </c>
      <c r="D172" s="73"/>
      <c r="E172" s="46"/>
      <c r="F172" s="46"/>
      <c r="G172" s="74"/>
      <c r="H172" s="80"/>
      <c r="I172" s="73"/>
      <c r="J172" s="46"/>
      <c r="K172" s="46"/>
      <c r="L172" s="46"/>
      <c r="M172" s="74"/>
      <c r="N172" s="73"/>
      <c r="O172" s="46"/>
      <c r="P172" s="46"/>
      <c r="Q172" s="46"/>
      <c r="R172" s="74"/>
      <c r="S172" s="73" t="e">
        <f>#REF!</f>
        <v>#REF!</v>
      </c>
      <c r="T172" s="73" t="e">
        <f>#REF!</f>
        <v>#REF!</v>
      </c>
      <c r="U172" s="73" t="e">
        <f>#REF!</f>
        <v>#REF!</v>
      </c>
      <c r="V172" s="73" t="e">
        <f>#REF!</f>
        <v>#REF!</v>
      </c>
      <c r="W172" s="73" t="e">
        <f>#REF!</f>
        <v>#REF!</v>
      </c>
      <c r="X172" s="73" t="e">
        <f>#REF!</f>
        <v>#REF!</v>
      </c>
      <c r="Y172" s="73" t="e">
        <f>#REF!</f>
        <v>#REF!</v>
      </c>
      <c r="Z172" s="73" t="e">
        <f>#REF!</f>
        <v>#REF!</v>
      </c>
      <c r="AA172" s="73" t="e">
        <f>#REF!</f>
        <v>#REF!</v>
      </c>
      <c r="AB172" s="73" t="e">
        <f>#REF!</f>
        <v>#REF!</v>
      </c>
      <c r="AC172" s="73" t="e">
        <f>#REF!</f>
        <v>#REF!</v>
      </c>
      <c r="AD172" s="73" t="e">
        <f>#REF!</f>
        <v>#REF!</v>
      </c>
      <c r="AE172" s="73" t="e">
        <f>#REF!</f>
        <v>#REF!</v>
      </c>
      <c r="AF172" s="73" t="e">
        <f>#REF!</f>
        <v>#REF!</v>
      </c>
      <c r="AG172" s="73" t="e">
        <f>#REF!</f>
        <v>#REF!</v>
      </c>
      <c r="AH172" s="73" t="e">
        <f>#REF!</f>
        <v>#REF!</v>
      </c>
      <c r="AI172" s="73" t="e">
        <f>#REF!</f>
        <v>#REF!</v>
      </c>
      <c r="AJ172" s="73" t="e">
        <f>#REF!</f>
        <v>#REF!</v>
      </c>
      <c r="AK172" s="73" t="e">
        <f>#REF!</f>
        <v>#REF!</v>
      </c>
      <c r="AL172" s="73" t="e">
        <f>#REF!</f>
        <v>#REF!</v>
      </c>
      <c r="AM172" s="73" t="e">
        <f>#REF!</f>
        <v>#REF!</v>
      </c>
      <c r="AN172" s="73" t="e">
        <f>#REF!</f>
        <v>#REF!</v>
      </c>
      <c r="AO172" s="73" t="e">
        <f>#REF!</f>
        <v>#REF!</v>
      </c>
      <c r="AP172" s="73" t="e">
        <f>#REF!</f>
        <v>#REF!</v>
      </c>
      <c r="AQ172" s="73" t="e">
        <f>#REF!</f>
        <v>#REF!</v>
      </c>
      <c r="AR172" s="73" t="e">
        <f>#REF!</f>
        <v>#REF!</v>
      </c>
      <c r="AS172" s="73" t="e">
        <f>#REF!</f>
        <v>#REF!</v>
      </c>
      <c r="AT172" s="73" t="e">
        <f>#REF!</f>
        <v>#REF!</v>
      </c>
      <c r="AU172" s="73" t="e">
        <f>#REF!</f>
        <v>#REF!</v>
      </c>
      <c r="AV172" s="73" t="e">
        <f>#REF!</f>
        <v>#REF!</v>
      </c>
      <c r="AW172" s="73" t="e">
        <f>#REF!</f>
        <v>#REF!</v>
      </c>
      <c r="AX172" s="73" t="e">
        <f>#REF!</f>
        <v>#REF!</v>
      </c>
      <c r="AY172" s="73" t="e">
        <f>#REF!</f>
        <v>#REF!</v>
      </c>
      <c r="AZ172" s="73" t="e">
        <f>#REF!</f>
        <v>#REF!</v>
      </c>
      <c r="BA172" s="73" t="e">
        <f>#REF!</f>
        <v>#REF!</v>
      </c>
      <c r="BB172" s="73" t="e">
        <f>#REF!</f>
        <v>#REF!</v>
      </c>
      <c r="BC172" s="73" t="e">
        <f>#REF!</f>
        <v>#REF!</v>
      </c>
      <c r="BD172" s="73" t="e">
        <f>#REF!</f>
        <v>#REF!</v>
      </c>
      <c r="BE172" s="73" t="e">
        <f>#REF!</f>
        <v>#REF!</v>
      </c>
    </row>
    <row r="173" spans="1:57" s="3" customFormat="1" ht="18" hidden="1" customHeight="1">
      <c r="A173" s="440" t="s">
        <v>6</v>
      </c>
      <c r="B173" s="465"/>
      <c r="C173" s="298" t="s">
        <v>133</v>
      </c>
      <c r="D173" s="73"/>
      <c r="E173" s="46"/>
      <c r="F173" s="46"/>
      <c r="G173" s="74"/>
      <c r="H173" s="80"/>
      <c r="I173" s="73"/>
      <c r="J173" s="46"/>
      <c r="K173" s="46"/>
      <c r="L173" s="46"/>
      <c r="M173" s="74"/>
      <c r="N173" s="73"/>
      <c r="O173" s="46"/>
      <c r="P173" s="46"/>
      <c r="Q173" s="46"/>
      <c r="R173" s="74"/>
      <c r="S173" s="73" t="e">
        <f>#REF!</f>
        <v>#REF!</v>
      </c>
      <c r="T173" s="46" t="e">
        <f>#REF!</f>
        <v>#REF!</v>
      </c>
      <c r="U173" s="46" t="e">
        <f>#REF!</f>
        <v>#REF!</v>
      </c>
      <c r="V173" s="73" t="e">
        <f>#REF!</f>
        <v>#REF!</v>
      </c>
      <c r="W173" s="46" t="e">
        <f>#REF!</f>
        <v>#REF!</v>
      </c>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4"/>
      <c r="AW173" s="44"/>
      <c r="AX173" s="44"/>
      <c r="AY173" s="44"/>
      <c r="AZ173" s="44"/>
      <c r="BA173" s="44"/>
      <c r="BB173" s="44"/>
      <c r="BC173" s="44"/>
      <c r="BD173" s="44"/>
      <c r="BE173" s="68"/>
    </row>
    <row r="174" spans="1:57" s="3" customFormat="1" ht="18" hidden="1" customHeight="1">
      <c r="A174" s="440" t="s">
        <v>8</v>
      </c>
      <c r="B174" s="465"/>
      <c r="C174" s="298" t="s">
        <v>134</v>
      </c>
      <c r="D174" s="73"/>
      <c r="E174" s="46"/>
      <c r="F174" s="46"/>
      <c r="G174" s="74"/>
      <c r="H174" s="80"/>
      <c r="I174" s="73"/>
      <c r="J174" s="46"/>
      <c r="K174" s="46"/>
      <c r="L174" s="46"/>
      <c r="M174" s="74"/>
      <c r="N174" s="73"/>
      <c r="O174" s="46"/>
      <c r="P174" s="46"/>
      <c r="Q174" s="46"/>
      <c r="R174" s="74"/>
      <c r="S174" s="73" t="e">
        <f>#REF!</f>
        <v>#REF!</v>
      </c>
      <c r="T174" s="46" t="e">
        <f>#REF!</f>
        <v>#REF!</v>
      </c>
      <c r="U174" s="46" t="e">
        <f>#REF!</f>
        <v>#REF!</v>
      </c>
      <c r="V174" s="46" t="e">
        <f>#REF!</f>
        <v>#REF!</v>
      </c>
      <c r="W174" s="46" t="e">
        <f>#REF!</f>
        <v>#REF!</v>
      </c>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4"/>
      <c r="AW174" s="44"/>
      <c r="AX174" s="44"/>
      <c r="AY174" s="44"/>
      <c r="AZ174" s="44"/>
      <c r="BA174" s="44"/>
      <c r="BB174" s="44"/>
      <c r="BC174" s="44"/>
      <c r="BD174" s="44"/>
      <c r="BE174" s="68"/>
    </row>
    <row r="175" spans="1:57" ht="19.5" hidden="1" customHeight="1"/>
    <row r="176" spans="1:57" ht="19.5" hidden="1" customHeight="1">
      <c r="A176" t="s">
        <v>131</v>
      </c>
    </row>
    <row r="177" spans="1:58" s="4" customFormat="1" ht="18" hidden="1" customHeight="1">
      <c r="A177" s="440" t="s">
        <v>34</v>
      </c>
      <c r="B177" s="465"/>
      <c r="C177" s="298" t="s">
        <v>5</v>
      </c>
      <c r="D177" s="76"/>
      <c r="E177" s="47"/>
      <c r="F177" s="47"/>
      <c r="G177" s="77"/>
      <c r="H177" s="81"/>
      <c r="I177" s="76"/>
      <c r="J177" s="47"/>
      <c r="K177" s="47"/>
      <c r="L177" s="47"/>
      <c r="M177" s="77"/>
      <c r="N177" s="76"/>
      <c r="O177" s="47"/>
      <c r="P177" s="47"/>
      <c r="Q177" s="47"/>
      <c r="R177" s="77"/>
      <c r="S177" s="76" t="e">
        <f>#REF!</f>
        <v>#REF!</v>
      </c>
      <c r="T177" s="76" t="e">
        <f>#REF!</f>
        <v>#REF!</v>
      </c>
      <c r="U177" s="76" t="e">
        <f>#REF!</f>
        <v>#REF!</v>
      </c>
      <c r="V177" s="76" t="e">
        <f>#REF!</f>
        <v>#REF!</v>
      </c>
      <c r="W177" s="76" t="e">
        <f>#REF!</f>
        <v>#REF!</v>
      </c>
      <c r="X177" s="76" t="e">
        <f>#REF!</f>
        <v>#REF!</v>
      </c>
      <c r="Y177" s="76" t="e">
        <f>#REF!</f>
        <v>#REF!</v>
      </c>
      <c r="Z177" s="76" t="e">
        <f>#REF!</f>
        <v>#REF!</v>
      </c>
      <c r="AA177" s="76" t="e">
        <f>#REF!</f>
        <v>#REF!</v>
      </c>
      <c r="AB177" s="76" t="e">
        <f>#REF!</f>
        <v>#REF!</v>
      </c>
      <c r="AC177" s="76" t="e">
        <f>#REF!</f>
        <v>#REF!</v>
      </c>
      <c r="AD177" s="76" t="e">
        <f>#REF!</f>
        <v>#REF!</v>
      </c>
      <c r="AE177" s="76" t="e">
        <f>#REF!</f>
        <v>#REF!</v>
      </c>
      <c r="AF177" s="76" t="e">
        <f>#REF!</f>
        <v>#REF!</v>
      </c>
      <c r="AG177" s="76" t="e">
        <f>#REF!</f>
        <v>#REF!</v>
      </c>
      <c r="AH177" s="76" t="e">
        <f>#REF!</f>
        <v>#REF!</v>
      </c>
      <c r="AI177" s="76" t="e">
        <f>#REF!</f>
        <v>#REF!</v>
      </c>
      <c r="AJ177" s="76" t="e">
        <f>#REF!</f>
        <v>#REF!</v>
      </c>
      <c r="AK177" s="76" t="e">
        <f>#REF!</f>
        <v>#REF!</v>
      </c>
      <c r="AL177" s="76" t="e">
        <f>#REF!</f>
        <v>#REF!</v>
      </c>
      <c r="AM177" s="76" t="e">
        <f>#REF!</f>
        <v>#REF!</v>
      </c>
      <c r="AN177" s="76" t="e">
        <f>#REF!</f>
        <v>#REF!</v>
      </c>
      <c r="AO177" s="76" t="e">
        <f>#REF!</f>
        <v>#REF!</v>
      </c>
      <c r="AP177" s="76" t="e">
        <f>#REF!</f>
        <v>#REF!</v>
      </c>
      <c r="AQ177" s="76" t="e">
        <f>#REF!</f>
        <v>#REF!</v>
      </c>
      <c r="AR177" s="76" t="e">
        <f>#REF!</f>
        <v>#REF!</v>
      </c>
      <c r="AS177" s="76" t="e">
        <f>#REF!</f>
        <v>#REF!</v>
      </c>
      <c r="AT177" s="76" t="e">
        <f>#REF!</f>
        <v>#REF!</v>
      </c>
      <c r="AU177" s="76" t="e">
        <f>#REF!</f>
        <v>#REF!</v>
      </c>
      <c r="AV177" s="76" t="e">
        <f>#REF!</f>
        <v>#REF!</v>
      </c>
      <c r="AW177" s="76" t="e">
        <f>#REF!</f>
        <v>#REF!</v>
      </c>
      <c r="AX177" s="76" t="e">
        <f>#REF!</f>
        <v>#REF!</v>
      </c>
      <c r="AY177" s="76" t="e">
        <f>#REF!</f>
        <v>#REF!</v>
      </c>
      <c r="AZ177" s="76" t="e">
        <f>#REF!</f>
        <v>#REF!</v>
      </c>
      <c r="BA177" s="76" t="e">
        <f>#REF!</f>
        <v>#REF!</v>
      </c>
      <c r="BB177" s="76" t="e">
        <f>#REF!</f>
        <v>#REF!</v>
      </c>
      <c r="BC177" s="76" t="e">
        <f>#REF!</f>
        <v>#REF!</v>
      </c>
      <c r="BD177" s="76" t="e">
        <f>#REF!</f>
        <v>#REF!</v>
      </c>
      <c r="BE177" s="76" t="e">
        <f>#REF!</f>
        <v>#REF!</v>
      </c>
    </row>
    <row r="178" spans="1:58" s="4" customFormat="1" ht="18" hidden="1" customHeight="1">
      <c r="A178" s="36"/>
      <c r="B178" s="439" t="s">
        <v>32</v>
      </c>
      <c r="C178" s="440"/>
      <c r="D178" s="76"/>
      <c r="E178" s="47"/>
      <c r="F178" s="47"/>
      <c r="G178" s="77"/>
      <c r="H178" s="81"/>
      <c r="I178" s="76"/>
      <c r="J178" s="47"/>
      <c r="K178" s="47"/>
      <c r="L178" s="47"/>
      <c r="M178" s="77"/>
      <c r="N178" s="76"/>
      <c r="O178" s="47"/>
      <c r="P178" s="47"/>
      <c r="Q178" s="47"/>
      <c r="R178" s="77"/>
      <c r="S178" s="82" t="e">
        <f t="shared" ref="S178:BE178" si="99">IF(S163="",NA(),ROUND(1443/(1443+S169),4))</f>
        <v>#N/A</v>
      </c>
      <c r="T178" s="48" t="e">
        <f t="shared" si="99"/>
        <v>#N/A</v>
      </c>
      <c r="U178" s="48" t="e">
        <f t="shared" si="99"/>
        <v>#N/A</v>
      </c>
      <c r="V178" s="48" t="e">
        <f t="shared" si="99"/>
        <v>#N/A</v>
      </c>
      <c r="W178" s="48" t="e">
        <f t="shared" si="99"/>
        <v>#N/A</v>
      </c>
      <c r="X178" s="48" t="e">
        <f t="shared" si="99"/>
        <v>#N/A</v>
      </c>
      <c r="Y178" s="48" t="e">
        <f t="shared" si="99"/>
        <v>#N/A</v>
      </c>
      <c r="Z178" s="48" t="e">
        <f t="shared" si="99"/>
        <v>#N/A</v>
      </c>
      <c r="AA178" s="48" t="e">
        <f t="shared" si="99"/>
        <v>#N/A</v>
      </c>
      <c r="AB178" s="48" t="e">
        <f t="shared" si="99"/>
        <v>#N/A</v>
      </c>
      <c r="AC178" s="48" t="e">
        <f t="shared" si="99"/>
        <v>#N/A</v>
      </c>
      <c r="AD178" s="48" t="e">
        <f t="shared" si="99"/>
        <v>#N/A</v>
      </c>
      <c r="AE178" s="48" t="e">
        <f t="shared" si="99"/>
        <v>#N/A</v>
      </c>
      <c r="AF178" s="48" t="e">
        <f t="shared" si="99"/>
        <v>#N/A</v>
      </c>
      <c r="AG178" s="48" t="e">
        <f t="shared" si="99"/>
        <v>#N/A</v>
      </c>
      <c r="AH178" s="48" t="e">
        <f t="shared" si="99"/>
        <v>#N/A</v>
      </c>
      <c r="AI178" s="48" t="e">
        <f t="shared" si="99"/>
        <v>#N/A</v>
      </c>
      <c r="AJ178" s="48" t="e">
        <f t="shared" si="99"/>
        <v>#N/A</v>
      </c>
      <c r="AK178" s="48" t="e">
        <f t="shared" si="99"/>
        <v>#N/A</v>
      </c>
      <c r="AL178" s="48" t="e">
        <f t="shared" si="99"/>
        <v>#N/A</v>
      </c>
      <c r="AM178" s="48" t="e">
        <f t="shared" si="99"/>
        <v>#N/A</v>
      </c>
      <c r="AN178" s="48" t="e">
        <f t="shared" si="99"/>
        <v>#N/A</v>
      </c>
      <c r="AO178" s="48" t="e">
        <f t="shared" si="99"/>
        <v>#N/A</v>
      </c>
      <c r="AP178" s="48" t="e">
        <f t="shared" si="99"/>
        <v>#N/A</v>
      </c>
      <c r="AQ178" s="48" t="e">
        <f t="shared" si="99"/>
        <v>#N/A</v>
      </c>
      <c r="AR178" s="48" t="e">
        <f t="shared" si="99"/>
        <v>#N/A</v>
      </c>
      <c r="AS178" s="48" t="e">
        <f t="shared" si="99"/>
        <v>#N/A</v>
      </c>
      <c r="AT178" s="48" t="e">
        <f t="shared" si="99"/>
        <v>#N/A</v>
      </c>
      <c r="AU178" s="48" t="e">
        <f t="shared" si="99"/>
        <v>#N/A</v>
      </c>
      <c r="AV178" s="48" t="e">
        <f t="shared" si="99"/>
        <v>#N/A</v>
      </c>
      <c r="AW178" s="48" t="e">
        <f t="shared" si="99"/>
        <v>#N/A</v>
      </c>
      <c r="AX178" s="48" t="e">
        <f t="shared" si="99"/>
        <v>#N/A</v>
      </c>
      <c r="AY178" s="48" t="e">
        <f t="shared" si="99"/>
        <v>#N/A</v>
      </c>
      <c r="AZ178" s="48" t="e">
        <f t="shared" si="99"/>
        <v>#N/A</v>
      </c>
      <c r="BA178" s="48" t="e">
        <f t="shared" si="99"/>
        <v>#N/A</v>
      </c>
      <c r="BB178" s="48" t="e">
        <f t="shared" si="99"/>
        <v>#N/A</v>
      </c>
      <c r="BC178" s="48" t="e">
        <f t="shared" si="99"/>
        <v>#N/A</v>
      </c>
      <c r="BD178" s="48" t="e">
        <f t="shared" si="99"/>
        <v>#N/A</v>
      </c>
      <c r="BE178" s="83" t="e">
        <f t="shared" si="99"/>
        <v>#N/A</v>
      </c>
      <c r="BF178" s="4" t="s">
        <v>132</v>
      </c>
    </row>
    <row r="179" spans="1:58" s="4" customFormat="1" ht="18" hidden="1" customHeight="1">
      <c r="A179" s="36"/>
      <c r="B179" s="439" t="s">
        <v>33</v>
      </c>
      <c r="C179" s="440"/>
      <c r="D179" s="76"/>
      <c r="E179" s="47"/>
      <c r="F179" s="47"/>
      <c r="G179" s="77"/>
      <c r="H179" s="81"/>
      <c r="I179" s="76"/>
      <c r="J179" s="47"/>
      <c r="K179" s="47"/>
      <c r="L179" s="47"/>
      <c r="M179" s="77"/>
      <c r="N179" s="76"/>
      <c r="O179" s="47"/>
      <c r="P179" s="47"/>
      <c r="Q179" s="47"/>
      <c r="R179" s="77"/>
      <c r="S179" s="82" t="e">
        <f>IF(S16="",NA(),IFERROR(S16*VLOOKUP(S16,'各種計算式等（配付時非表示）'!$E$3:$H$1003,3,TRUE)+VLOOKUP(S16,'各種計算式等（配付時非表示）'!$E$3:$H$1003,4,TRUE)+0.0000000001,"-"))</f>
        <v>#N/A</v>
      </c>
      <c r="T179" s="48" t="e">
        <f>IF(T16="",NA(),IFERROR(T16*VLOOKUP(T16,'各種計算式等（配付時非表示）'!$E$3:$H$1003,3,TRUE)+VLOOKUP(T16,'各種計算式等（配付時非表示）'!$E$3:$H$1003,4,TRUE)+0.0000000001,"-"))</f>
        <v>#N/A</v>
      </c>
      <c r="U179" s="48" t="e">
        <f>IF(U16="",NA(),IFERROR(U16*VLOOKUP(U16,'各種計算式等（配付時非表示）'!$E$3:$H$1003,3,TRUE)+VLOOKUP(U16,'各種計算式等（配付時非表示）'!$E$3:$H$1003,4,TRUE)+0.0000000001,"-"))</f>
        <v>#N/A</v>
      </c>
      <c r="V179" s="48" t="e">
        <f>IF(V16="",NA(),IFERROR(V16*VLOOKUP(V16,'各種計算式等（配付時非表示）'!$E$3:$H$1003,3,TRUE)+VLOOKUP(V16,'各種計算式等（配付時非表示）'!$E$3:$H$1003,4,TRUE)+0.0000000001,"-"))</f>
        <v>#N/A</v>
      </c>
      <c r="W179" s="48" t="e">
        <f>IF(W16="",NA(),IFERROR(W16*VLOOKUP(W16,'各種計算式等（配付時非表示）'!$E$3:$H$1003,3,TRUE)+VLOOKUP(W16,'各種計算式等（配付時非表示）'!$E$3:$H$1003,4,TRUE)+0.0000000001,"-"))</f>
        <v>#N/A</v>
      </c>
      <c r="X179" s="48" t="e">
        <f>IF(X16="",NA(),IFERROR(X16*VLOOKUP(X16,'各種計算式等（配付時非表示）'!$E$3:$H$1003,3,TRUE)+VLOOKUP(X16,'各種計算式等（配付時非表示）'!$E$3:$H$1003,4,TRUE)+0.0000000001,"-"))</f>
        <v>#N/A</v>
      </c>
      <c r="Y179" s="48" t="e">
        <f>IF(Y16="",NA(),IFERROR(Y16*VLOOKUP(Y16,'各種計算式等（配付時非表示）'!$E$3:$H$1003,3,TRUE)+VLOOKUP(Y16,'各種計算式等（配付時非表示）'!$E$3:$H$1003,4,TRUE)+0.0000000001,"-"))</f>
        <v>#N/A</v>
      </c>
      <c r="Z179" s="48" t="e">
        <f>IF(Z16="",NA(),IFERROR(Z16*VLOOKUP(Z16,'各種計算式等（配付時非表示）'!$E$3:$H$1003,3,TRUE)+VLOOKUP(Z16,'各種計算式等（配付時非表示）'!$E$3:$H$1003,4,TRUE)+0.0000000001,"-"))</f>
        <v>#N/A</v>
      </c>
      <c r="AA179" s="48" t="e">
        <f>IF(AA16="",NA(),IFERROR(AA16*VLOOKUP(AA16,'各種計算式等（配付時非表示）'!$E$3:$H$1003,3,TRUE)+VLOOKUP(AA16,'各種計算式等（配付時非表示）'!$E$3:$H$1003,4,TRUE)+0.0000000001,"-"))</f>
        <v>#N/A</v>
      </c>
      <c r="AB179" s="48" t="e">
        <f>IF(AB16="",NA(),IFERROR(AB16*VLOOKUP(AB16,'各種計算式等（配付時非表示）'!$E$3:$H$1003,3,TRUE)+VLOOKUP(AB16,'各種計算式等（配付時非表示）'!$E$3:$H$1003,4,TRUE)+0.0000000001,"-"))</f>
        <v>#N/A</v>
      </c>
      <c r="AC179" s="48" t="e">
        <f>IF(AC16="",NA(),IFERROR(AC16*VLOOKUP(AC16,'各種計算式等（配付時非表示）'!$E$3:$H$1003,3,TRUE)+VLOOKUP(AC16,'各種計算式等（配付時非表示）'!$E$3:$H$1003,4,TRUE)+0.0000000001,"-"))</f>
        <v>#N/A</v>
      </c>
      <c r="AD179" s="48" t="e">
        <f>IF(AD16="",NA(),IFERROR(AD16*VLOOKUP(AD16,'各種計算式等（配付時非表示）'!$E$3:$H$1003,3,TRUE)+VLOOKUP(AD16,'各種計算式等（配付時非表示）'!$E$3:$H$1003,4,TRUE)+0.0000000001,"-"))</f>
        <v>#N/A</v>
      </c>
      <c r="AE179" s="48" t="e">
        <f>IF(AE16="",NA(),IFERROR(AE16*VLOOKUP(AE16,'各種計算式等（配付時非表示）'!$E$3:$H$1003,3,TRUE)+VLOOKUP(AE16,'各種計算式等（配付時非表示）'!$E$3:$H$1003,4,TRUE)+0.0000000001,"-"))</f>
        <v>#N/A</v>
      </c>
      <c r="AF179" s="48" t="e">
        <f>IF(AF16="",NA(),IFERROR(AF16*VLOOKUP(AF16,'各種計算式等（配付時非表示）'!$E$3:$H$1003,3,TRUE)+VLOOKUP(AF16,'各種計算式等（配付時非表示）'!$E$3:$H$1003,4,TRUE)+0.0000000001,"-"))</f>
        <v>#N/A</v>
      </c>
      <c r="AG179" s="48" t="e">
        <f>IF(AG16="",NA(),IFERROR(AG16*VLOOKUP(AG16,'各種計算式等（配付時非表示）'!$E$3:$H$1003,3,TRUE)+VLOOKUP(AG16,'各種計算式等（配付時非表示）'!$E$3:$H$1003,4,TRUE)+0.0000000001,"-"))</f>
        <v>#N/A</v>
      </c>
      <c r="AH179" s="48" t="e">
        <f>IF(AH16="",NA(),IFERROR(AH16*VLOOKUP(AH16,'各種計算式等（配付時非表示）'!$E$3:$H$1003,3,TRUE)+VLOOKUP(AH16,'各種計算式等（配付時非表示）'!$E$3:$H$1003,4,TRUE)+0.0000000001,"-"))</f>
        <v>#N/A</v>
      </c>
      <c r="AI179" s="48" t="e">
        <f>IF(AI16="",NA(),IFERROR(AI16*VLOOKUP(AI16,'各種計算式等（配付時非表示）'!$E$3:$H$1003,3,TRUE)+VLOOKUP(AI16,'各種計算式等（配付時非表示）'!$E$3:$H$1003,4,TRUE)+0.0000000001,"-"))</f>
        <v>#N/A</v>
      </c>
      <c r="AJ179" s="48" t="e">
        <f>IF(AJ16="",NA(),IFERROR(AJ16*VLOOKUP(AJ16,'各種計算式等（配付時非表示）'!$E$3:$H$1003,3,TRUE)+VLOOKUP(AJ16,'各種計算式等（配付時非表示）'!$E$3:$H$1003,4,TRUE)+0.0000000001,"-"))</f>
        <v>#N/A</v>
      </c>
      <c r="AK179" s="48" t="e">
        <f>IF(AK16="",NA(),IFERROR(AK16*VLOOKUP(AK16,'各種計算式等（配付時非表示）'!$E$3:$H$1003,3,TRUE)+VLOOKUP(AK16,'各種計算式等（配付時非表示）'!$E$3:$H$1003,4,TRUE)+0.0000000001,"-"))</f>
        <v>#N/A</v>
      </c>
      <c r="AL179" s="48" t="e">
        <f>IF(AL16="",NA(),IFERROR(AL16*VLOOKUP(AL16,'各種計算式等（配付時非表示）'!$E$3:$H$1003,3,TRUE)+VLOOKUP(AL16,'各種計算式等（配付時非表示）'!$E$3:$H$1003,4,TRUE)+0.0000000001,"-"))</f>
        <v>#N/A</v>
      </c>
      <c r="AM179" s="48" t="e">
        <f>IF(AM16="",NA(),IFERROR(AM16*VLOOKUP(AM16,'各種計算式等（配付時非表示）'!$E$3:$H$1003,3,TRUE)+VLOOKUP(AM16,'各種計算式等（配付時非表示）'!$E$3:$H$1003,4,TRUE)+0.0000000001,"-"))</f>
        <v>#N/A</v>
      </c>
      <c r="AN179" s="48" t="e">
        <f>IF(AN16="",NA(),IFERROR(AN16*VLOOKUP(AN16,'各種計算式等（配付時非表示）'!$E$3:$H$1003,3,TRUE)+VLOOKUP(AN16,'各種計算式等（配付時非表示）'!$E$3:$H$1003,4,TRUE)+0.0000000001,"-"))</f>
        <v>#N/A</v>
      </c>
      <c r="AO179" s="48" t="e">
        <f>IF(AO16="",NA(),IFERROR(AO16*VLOOKUP(AO16,'各種計算式等（配付時非表示）'!$E$3:$H$1003,3,TRUE)+VLOOKUP(AO16,'各種計算式等（配付時非表示）'!$E$3:$H$1003,4,TRUE)+0.0000000001,"-"))</f>
        <v>#N/A</v>
      </c>
      <c r="AP179" s="48" t="e">
        <f>IF(AP16="",NA(),IFERROR(AP16*VLOOKUP(AP16,'各種計算式等（配付時非表示）'!$E$3:$H$1003,3,TRUE)+VLOOKUP(AP16,'各種計算式等（配付時非表示）'!$E$3:$H$1003,4,TRUE)+0.0000000001,"-"))</f>
        <v>#N/A</v>
      </c>
      <c r="AQ179" s="48" t="e">
        <f>IF(AQ16="",NA(),IFERROR(AQ16*VLOOKUP(AQ16,'各種計算式等（配付時非表示）'!$E$3:$H$1003,3,TRUE)+VLOOKUP(AQ16,'各種計算式等（配付時非表示）'!$E$3:$H$1003,4,TRUE)+0.0000000001,"-"))</f>
        <v>#N/A</v>
      </c>
      <c r="AR179" s="48" t="e">
        <f>IF(AR16="",NA(),IFERROR(AR16*VLOOKUP(AR16,'各種計算式等（配付時非表示）'!$E$3:$H$1003,3,TRUE)+VLOOKUP(AR16,'各種計算式等（配付時非表示）'!$E$3:$H$1003,4,TRUE)+0.0000000001,"-"))</f>
        <v>#N/A</v>
      </c>
      <c r="AS179" s="48" t="e">
        <f>IF(AS16="",NA(),IFERROR(AS16*VLOOKUP(AS16,'各種計算式等（配付時非表示）'!$E$3:$H$1003,3,TRUE)+VLOOKUP(AS16,'各種計算式等（配付時非表示）'!$E$3:$H$1003,4,TRUE)+0.0000000001,"-"))</f>
        <v>#N/A</v>
      </c>
      <c r="AT179" s="48" t="e">
        <f>IF(AT16="",NA(),IFERROR(AT16*VLOOKUP(AT16,'各種計算式等（配付時非表示）'!$E$3:$H$1003,3,TRUE)+VLOOKUP(AT16,'各種計算式等（配付時非表示）'!$E$3:$H$1003,4,TRUE)+0.0000000001,"-"))</f>
        <v>#N/A</v>
      </c>
      <c r="AU179" s="48" t="e">
        <f>IF(AU16="",NA(),IFERROR(AU16*VLOOKUP(AU16,'各種計算式等（配付時非表示）'!$E$3:$H$1003,3,TRUE)+VLOOKUP(AU16,'各種計算式等（配付時非表示）'!$E$3:$H$1003,4,TRUE)+0.0000000001,"-"))</f>
        <v>#N/A</v>
      </c>
      <c r="AV179" s="48" t="e">
        <f>IF(AV16="",NA(),IFERROR(AV16*VLOOKUP(AV16,'各種計算式等（配付時非表示）'!$E$3:$H$1003,3,TRUE)+VLOOKUP(AV16,'各種計算式等（配付時非表示）'!$E$3:$H$1003,4,TRUE)+0.0000000001,"-"))</f>
        <v>#N/A</v>
      </c>
      <c r="AW179" s="48" t="e">
        <f>IF(AW16="",NA(),IFERROR(AW16*VLOOKUP(AW16,'各種計算式等（配付時非表示）'!$E$3:$H$1003,3,TRUE)+VLOOKUP(AW16,'各種計算式等（配付時非表示）'!$E$3:$H$1003,4,TRUE)+0.0000000001,"-"))</f>
        <v>#N/A</v>
      </c>
      <c r="AX179" s="48" t="e">
        <f>IF(AX16="",NA(),IFERROR(AX16*VLOOKUP(AX16,'各種計算式等（配付時非表示）'!$E$3:$H$1003,3,TRUE)+VLOOKUP(AX16,'各種計算式等（配付時非表示）'!$E$3:$H$1003,4,TRUE)+0.0000000001,"-"))</f>
        <v>#N/A</v>
      </c>
      <c r="AY179" s="48" t="e">
        <f>IF(AY16="",NA(),IFERROR(AY16*VLOOKUP(AY16,'各種計算式等（配付時非表示）'!$E$3:$H$1003,3,TRUE)+VLOOKUP(AY16,'各種計算式等（配付時非表示）'!$E$3:$H$1003,4,TRUE)+0.0000000001,"-"))</f>
        <v>#N/A</v>
      </c>
      <c r="AZ179" s="48" t="e">
        <f>IF(AZ16="",NA(),IFERROR(AZ16*VLOOKUP(AZ16,'各種計算式等（配付時非表示）'!$E$3:$H$1003,3,TRUE)+VLOOKUP(AZ16,'各種計算式等（配付時非表示）'!$E$3:$H$1003,4,TRUE)+0.0000000001,"-"))</f>
        <v>#N/A</v>
      </c>
      <c r="BA179" s="48" t="e">
        <f>IF(BA16="",NA(),IFERROR(BA16*VLOOKUP(BA16,'各種計算式等（配付時非表示）'!$E$3:$H$1003,3,TRUE)+VLOOKUP(BA16,'各種計算式等（配付時非表示）'!$E$3:$H$1003,4,TRUE)+0.0000000001,"-"))</f>
        <v>#N/A</v>
      </c>
      <c r="BB179" s="48" t="e">
        <f>IF(BB16="",NA(),IFERROR(BB16*VLOOKUP(BB16,'各種計算式等（配付時非表示）'!$E$3:$H$1003,3,TRUE)+VLOOKUP(BB16,'各種計算式等（配付時非表示）'!$E$3:$H$1003,4,TRUE)+0.0000000001,"-"))</f>
        <v>#N/A</v>
      </c>
      <c r="BC179" s="48" t="e">
        <f>IF(BC16="",NA(),IFERROR(BC16*VLOOKUP(BC16,'各種計算式等（配付時非表示）'!$E$3:$H$1003,3,TRUE)+VLOOKUP(BC16,'各種計算式等（配付時非表示）'!$E$3:$H$1003,4,TRUE)+0.0000000001,"-"))</f>
        <v>#N/A</v>
      </c>
      <c r="BD179" s="48" t="e">
        <f>IF(BD16="",NA(),IFERROR(BD16*VLOOKUP(BD16,'各種計算式等（配付時非表示）'!$E$3:$H$1003,3,TRUE)+VLOOKUP(BD16,'各種計算式等（配付時非表示）'!$E$3:$H$1003,4,TRUE)+0.0000000001,"-"))</f>
        <v>#N/A</v>
      </c>
      <c r="BE179" s="83" t="e">
        <f>IF(BE16="",NA(),IFERROR(BE16*VLOOKUP(BE16,'各種計算式等（配付時非表示）'!$E$3:$H$1003,3,TRUE)+VLOOKUP(BE16,'各種計算式等（配付時非表示）'!$E$3:$H$1003,4,TRUE)+0.0000000001,"-"))</f>
        <v>#N/A</v>
      </c>
      <c r="BF179" s="4" t="s">
        <v>132</v>
      </c>
    </row>
    <row r="180" spans="1:58" s="4" customFormat="1" ht="18" hidden="1" customHeight="1">
      <c r="A180" s="118"/>
      <c r="B180" s="119"/>
      <c r="C180" s="119"/>
      <c r="D180" s="120"/>
      <c r="E180" s="120"/>
      <c r="F180" s="120"/>
      <c r="G180" s="120"/>
      <c r="H180" s="120"/>
      <c r="I180" s="120"/>
      <c r="J180" s="120"/>
      <c r="K180" s="120"/>
      <c r="L180" s="120"/>
      <c r="M180" s="120"/>
      <c r="N180" s="120"/>
      <c r="O180" s="120"/>
      <c r="P180" s="120"/>
      <c r="Q180" s="120"/>
      <c r="R180" s="120"/>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row>
    <row r="181" spans="1:58" ht="19.5" hidden="1" customHeight="1">
      <c r="A181" t="s">
        <v>249</v>
      </c>
    </row>
    <row r="182" spans="1:58" ht="19.5" hidden="1" customHeight="1"/>
    <row r="183" spans="1:58" s="1" customFormat="1" ht="20.149999999999999" hidden="1" customHeight="1">
      <c r="A183" s="117"/>
      <c r="B183" s="115" t="s">
        <v>39</v>
      </c>
      <c r="C183" s="115" t="s">
        <v>133</v>
      </c>
      <c r="D183" s="300" t="s">
        <v>248</v>
      </c>
      <c r="E183" s="300"/>
      <c r="F183" s="300"/>
      <c r="G183" s="300"/>
      <c r="H183" s="300"/>
      <c r="I183" s="300"/>
      <c r="J183" s="300"/>
      <c r="K183" s="300"/>
      <c r="L183" s="300"/>
      <c r="M183" s="300"/>
      <c r="N183" s="300"/>
      <c r="O183" s="300"/>
      <c r="P183" s="300"/>
      <c r="Q183" s="300"/>
      <c r="R183" s="300"/>
      <c r="S183" s="117" t="e">
        <f>#REF!</f>
        <v>#REF!</v>
      </c>
      <c r="T183" s="300" t="e">
        <f>#REF!</f>
        <v>#REF!</v>
      </c>
      <c r="U183" s="300" t="e">
        <f>#REF!</f>
        <v>#REF!</v>
      </c>
      <c r="V183" s="300" t="e">
        <f>#REF!</f>
        <v>#REF!</v>
      </c>
      <c r="W183" s="300" t="e">
        <f>#REF!</f>
        <v>#REF!</v>
      </c>
      <c r="X183" s="300"/>
      <c r="Y183" s="300"/>
      <c r="Z183" s="300"/>
      <c r="AA183" s="262" t="s">
        <v>267</v>
      </c>
      <c r="AB183" s="117" t="e">
        <f>#REF!</f>
        <v>#REF!</v>
      </c>
      <c r="AC183" s="300" t="e">
        <f>#REF!</f>
        <v>#REF!</v>
      </c>
      <c r="AD183" s="300" t="e">
        <f>#REF!</f>
        <v>#REF!</v>
      </c>
      <c r="AE183" s="300" t="e">
        <f>#REF!</f>
        <v>#REF!</v>
      </c>
      <c r="AF183" s="300" t="e">
        <f>#REF!</f>
        <v>#REF!</v>
      </c>
      <c r="AG183" s="300"/>
      <c r="AH183" s="300"/>
      <c r="AI183" s="300"/>
      <c r="AJ183" s="300"/>
      <c r="AK183" s="300"/>
      <c r="AL183" s="300"/>
      <c r="AM183" s="300"/>
      <c r="AN183" s="300"/>
      <c r="AO183" s="300"/>
      <c r="AP183" s="300"/>
      <c r="AQ183" s="300"/>
      <c r="AR183" s="300"/>
      <c r="AS183" s="300"/>
      <c r="AT183" s="300"/>
      <c r="AU183" s="300"/>
      <c r="AV183" s="6"/>
      <c r="AW183" s="6"/>
      <c r="AX183" s="6"/>
      <c r="AY183" s="6"/>
      <c r="AZ183" s="6"/>
      <c r="BA183" s="6"/>
      <c r="BB183" s="6"/>
      <c r="BC183" s="6"/>
      <c r="BD183" s="6"/>
    </row>
    <row r="184" spans="1:58" s="1" customFormat="1" ht="20.149999999999999" hidden="1" customHeight="1">
      <c r="A184" s="117"/>
      <c r="B184" s="115"/>
      <c r="C184" s="115"/>
      <c r="D184" s="300" t="s">
        <v>57</v>
      </c>
      <c r="E184" s="300"/>
      <c r="F184" s="300"/>
      <c r="G184" s="300"/>
      <c r="H184" s="300"/>
      <c r="I184" s="300"/>
      <c r="J184" s="300"/>
      <c r="K184" s="300"/>
      <c r="L184" s="300"/>
      <c r="M184" s="300"/>
      <c r="N184" s="300"/>
      <c r="O184" s="300"/>
      <c r="P184" s="300"/>
      <c r="Q184" s="300"/>
      <c r="R184" s="300"/>
      <c r="S184" s="203" t="e">
        <f>#REF!</f>
        <v>#REF!</v>
      </c>
      <c r="T184" s="204" t="e">
        <f>#REF!</f>
        <v>#REF!</v>
      </c>
      <c r="U184" s="204" t="e">
        <f>#REF!</f>
        <v>#REF!</v>
      </c>
      <c r="V184" s="204" t="e">
        <f>#REF!</f>
        <v>#REF!</v>
      </c>
      <c r="W184" s="204" t="e">
        <f>#REF!</f>
        <v>#REF!</v>
      </c>
      <c r="X184" s="300"/>
      <c r="Y184" s="300"/>
      <c r="Z184" s="300"/>
      <c r="AA184" s="262"/>
      <c r="AB184" s="203" t="e">
        <f>IF(#REF!="",NA(),IF(AB183&lt;=$B$136,#REF!*$D$139/100,IF(AB183&lt;=$C$136,#REF!*$E$139/100,IF(AB183&lt;=$D$136,#REF!*$F$139/100,IF(AB183&lt;=$E$136,#REF!*$G$139/100,IF(AB183&lt;=$F$136,#REF!*$H$139/100,IF(AB183&lt;=$G$136,#REF!*$I$139/100,IF(AB183&lt;=$H$136,#REF!*$J$139/100,IF(AB183&lt;=$I$136,#REF!*$K$139/100,IF(AB183&lt;=$J$136,#REF!*$L$139/100,IF(AB183&lt;=$K$136,#REF!*$M$139/100,#REF!*$N$139/100)))))))))))</f>
        <v>#REF!</v>
      </c>
      <c r="AC184" s="203" t="e">
        <f>IF(#REF!="",NA(),IF(AC183&lt;=$B$136,#REF!*$D$139/100,IF(AC183&lt;=$C$136,#REF!*$E$139/100,IF(AC183&lt;=$D$136,#REF!*$F$139/100,IF(AC183&lt;=$E$136,#REF!*$G$139/100,IF(AC183&lt;=$F$136,#REF!*$H$139/100,IF(AC183&lt;=$G$136,#REF!*$I$139/100,IF(AC183&lt;=$H$136,#REF!*$J$139/100,IF(AC183&lt;=$I$136,#REF!*$K$139/100,IF(AC183&lt;=$J$136,#REF!*$L$139/100,IF(AC183&lt;=$K$136,#REF!*$M$139/100,#REF!*$N$139/100)))))))))))</f>
        <v>#REF!</v>
      </c>
      <c r="AD184" s="203" t="e">
        <f>IF(#REF!="",NA(),IF(AD183&lt;=$B$136,#REF!*$D$139/100,IF(AD183&lt;=$C$136,#REF!*$E$139/100,IF(AD183&lt;=$D$136,#REF!*$F$139/100,IF(AD183&lt;=$E$136,#REF!*$G$139/100,IF(AD183&lt;=$F$136,#REF!*$H$139/100,IF(AD183&lt;=$G$136,#REF!*$I$139/100,IF(AD183&lt;=$H$136,#REF!*$J$139/100,IF(AD183&lt;=$I$136,#REF!*$K$139/100,IF(AD183&lt;=$J$136,#REF!*$L$139/100,IF(AD183&lt;=$K$136,#REF!*$M$139/100,#REF!*$N$139/100)))))))))))</f>
        <v>#REF!</v>
      </c>
      <c r="AE184" s="203" t="e">
        <f>IF(#REF!="",NA(),IF(AE183&lt;=$B$136,#REF!*$D$139/100,IF(AE183&lt;=$C$136,#REF!*$E$139/100,IF(AE183&lt;=$D$136,#REF!*$F$139/100,IF(AE183&lt;=$E$136,#REF!*$G$139/100,IF(AE183&lt;=$F$136,#REF!*$H$139/100,IF(AE183&lt;=$G$136,#REF!*$I$139/100,IF(AE183&lt;=$H$136,#REF!*$J$139/100,IF(AE183&lt;=$I$136,#REF!*$K$139/100,IF(AE183&lt;=$J$136,#REF!*$L$139/100,IF(AE183&lt;=$K$136,#REF!*$M$139/100,#REF!*$N$139/100)))))))))))</f>
        <v>#REF!</v>
      </c>
      <c r="AF184" s="203" t="e">
        <f>IF(#REF!="",NA(),IF(AF183&lt;=$B$136,#REF!*$D$139/100,IF(AF183&lt;=$C$136,#REF!*$E$139/100,IF(AF183&lt;=$D$136,#REF!*$F$139/100,IF(AF183&lt;=$E$136,#REF!*$G$139/100,IF(AF183&lt;=$F$136,#REF!*$H$139/100,IF(AF183&lt;=$G$136,#REF!*$I$139/100,IF(AF183&lt;=$H$136,#REF!*$J$139/100,IF(AF183&lt;=$I$136,#REF!*$K$139/100,IF(AF183&lt;=$J$136,#REF!*$L$139/100,IF(AF183&lt;=$K$136,#REF!*$M$139/100,#REF!*$N$139/100)))))))))))</f>
        <v>#REF!</v>
      </c>
      <c r="AG184" s="300"/>
      <c r="AH184" s="300"/>
      <c r="AI184" s="300"/>
      <c r="AJ184" s="300"/>
      <c r="AK184" s="300"/>
      <c r="AL184" s="300"/>
      <c r="AM184" s="300"/>
      <c r="AN184" s="300"/>
      <c r="AO184" s="300"/>
      <c r="AP184" s="300"/>
      <c r="AQ184" s="300"/>
      <c r="AR184" s="300"/>
      <c r="AS184" s="300"/>
      <c r="AT184" s="300"/>
      <c r="AU184" s="300"/>
      <c r="AV184" s="6"/>
      <c r="AW184" s="6"/>
      <c r="AX184" s="6"/>
      <c r="AY184" s="6"/>
      <c r="AZ184" s="6"/>
      <c r="BA184" s="6"/>
      <c r="BB184" s="6"/>
      <c r="BC184" s="6"/>
      <c r="BD184" s="6"/>
    </row>
    <row r="185" spans="1:58" s="1" customFormat="1" ht="20.149999999999999" hidden="1" customHeight="1">
      <c r="A185" s="117"/>
      <c r="B185" s="115" t="s">
        <v>40</v>
      </c>
      <c r="C185" s="115" t="s">
        <v>134</v>
      </c>
      <c r="D185" s="300" t="s">
        <v>248</v>
      </c>
      <c r="E185" s="300"/>
      <c r="F185" s="300"/>
      <c r="G185" s="300"/>
      <c r="H185" s="300"/>
      <c r="I185" s="300"/>
      <c r="J185" s="300"/>
      <c r="K185" s="300"/>
      <c r="L185" s="300"/>
      <c r="M185" s="300"/>
      <c r="N185" s="300"/>
      <c r="O185" s="300"/>
      <c r="P185" s="300"/>
      <c r="Q185" s="300"/>
      <c r="R185" s="300"/>
      <c r="S185" s="117" t="e">
        <f>#REF!</f>
        <v>#REF!</v>
      </c>
      <c r="T185" s="300" t="e">
        <f>#REF!</f>
        <v>#REF!</v>
      </c>
      <c r="U185" s="300" t="e">
        <f>#REF!</f>
        <v>#REF!</v>
      </c>
      <c r="V185" s="300" t="e">
        <f>#REF!</f>
        <v>#REF!</v>
      </c>
      <c r="W185" s="300" t="e">
        <f>#REF!</f>
        <v>#REF!</v>
      </c>
      <c r="X185" s="300"/>
      <c r="Y185" s="300"/>
      <c r="Z185" s="300"/>
      <c r="AA185" s="262" t="s">
        <v>268</v>
      </c>
      <c r="AB185" s="117" t="e">
        <f>#REF!</f>
        <v>#REF!</v>
      </c>
      <c r="AC185" s="300" t="e">
        <f>#REF!</f>
        <v>#REF!</v>
      </c>
      <c r="AD185" s="300" t="e">
        <f>#REF!</f>
        <v>#REF!</v>
      </c>
      <c r="AE185" s="300" t="e">
        <f>#REF!</f>
        <v>#REF!</v>
      </c>
      <c r="AF185" s="300" t="e">
        <f>#REF!</f>
        <v>#REF!</v>
      </c>
      <c r="AG185" s="300"/>
      <c r="AH185" s="300"/>
      <c r="AI185" s="300"/>
      <c r="AJ185" s="300"/>
      <c r="AK185" s="300"/>
      <c r="AL185" s="300"/>
      <c r="AM185" s="300"/>
      <c r="AN185" s="300"/>
      <c r="AO185" s="300"/>
      <c r="AP185" s="300"/>
      <c r="AQ185" s="300"/>
      <c r="AR185" s="300"/>
      <c r="AS185" s="300"/>
      <c r="AT185" s="300"/>
      <c r="AU185" s="300"/>
      <c r="AV185" s="6"/>
      <c r="AW185" s="6"/>
      <c r="AX185" s="6"/>
      <c r="AY185" s="6"/>
      <c r="AZ185" s="6"/>
      <c r="BA185" s="6"/>
      <c r="BB185" s="6"/>
      <c r="BC185" s="6"/>
      <c r="BD185" s="6"/>
    </row>
    <row r="186" spans="1:58" s="1" customFormat="1" ht="20.149999999999999" hidden="1" customHeight="1">
      <c r="A186" s="117"/>
      <c r="B186" s="115"/>
      <c r="C186" s="115"/>
      <c r="D186" s="300" t="s">
        <v>57</v>
      </c>
      <c r="E186" s="300"/>
      <c r="F186" s="300"/>
      <c r="G186" s="300"/>
      <c r="H186" s="300"/>
      <c r="I186" s="300"/>
      <c r="J186" s="300"/>
      <c r="K186" s="300"/>
      <c r="L186" s="300"/>
      <c r="M186" s="300"/>
      <c r="N186" s="300"/>
      <c r="O186" s="300"/>
      <c r="P186" s="300"/>
      <c r="Q186" s="300"/>
      <c r="R186" s="300"/>
      <c r="S186" s="203" t="e">
        <f>#REF!</f>
        <v>#REF!</v>
      </c>
      <c r="T186" s="204" t="e">
        <f>#REF!</f>
        <v>#REF!</v>
      </c>
      <c r="U186" s="204" t="e">
        <f>#REF!</f>
        <v>#REF!</v>
      </c>
      <c r="V186" s="204" t="e">
        <f>#REF!</f>
        <v>#REF!</v>
      </c>
      <c r="W186" s="204" t="e">
        <f>#REF!</f>
        <v>#REF!</v>
      </c>
      <c r="X186" s="300"/>
      <c r="Y186" s="300"/>
      <c r="Z186" s="300"/>
      <c r="AA186" s="117"/>
      <c r="AB186" s="203" t="e">
        <f>IF(#REF!="",NA(),IF(AB185&lt;=$B$136,#REF!*$D$139/100,IF(AB185&lt;=$C$136,#REF!*$E$139/100,IF(AB185&lt;=$D$136,#REF!*$F$139/100,IF(AB185&lt;=$E$136,#REF!*$G$139/100,IF(AB185&lt;=$F$136,#REF!*$H$139/100,IF(AB185&lt;=$G$136,#REF!*$I$139/100,IF(AB185&lt;=$H$136,#REF!*$J$139/100,IF(AB185&lt;=$I$136,#REF!*$K$139/100,IF(AB185&lt;=$J$136,#REF!*$L$139/100,IF(AB185&lt;=$K$136,#REF!*$M$139/100,#REF!*$N$139/100)))))))))))</f>
        <v>#REF!</v>
      </c>
      <c r="AC186" s="203" t="e">
        <f>IF(#REF!="",NA(),IF(AC185&lt;=$B$136,#REF!*$D$139/100,IF(AC185&lt;=$C$136,#REF!*$E$139/100,IF(AC185&lt;=$D$136,#REF!*$F$139/100,IF(AC185&lt;=$E$136,#REF!*$G$139/100,IF(AC185&lt;=$F$136,#REF!*$H$139/100,IF(AC185&lt;=$G$136,#REF!*$I$139/100,IF(AC185&lt;=$H$136,#REF!*$J$139/100,IF(AC185&lt;=$I$136,#REF!*$K$139/100,IF(AC185&lt;=$J$136,#REF!*$L$139/100,IF(AC185&lt;=$K$136,#REF!*$M$139/100,#REF!*$N$139/100)))))))))))</f>
        <v>#REF!</v>
      </c>
      <c r="AD186" s="203" t="e">
        <f>IF(#REF!="",NA(),IF(AD185&lt;=$B$136,#REF!*$D$139/100,IF(AD185&lt;=$C$136,#REF!*$E$139/100,IF(AD185&lt;=$D$136,#REF!*$F$139/100,IF(AD185&lt;=$E$136,#REF!*$G$139/100,IF(AD185&lt;=$F$136,#REF!*$H$139/100,IF(AD185&lt;=$G$136,#REF!*$I$139/100,IF(AD185&lt;=$H$136,#REF!*$J$139/100,IF(AD185&lt;=$I$136,#REF!*$K$139/100,IF(AD185&lt;=$J$136,#REF!*$L$139/100,IF(AD185&lt;=$K$136,#REF!*$M$139/100,#REF!*$N$139/100)))))))))))</f>
        <v>#REF!</v>
      </c>
      <c r="AE186" s="203" t="e">
        <f>IF(#REF!="",NA(),IF(AE185&lt;=$B$136,#REF!*$D$139/100,IF(AE185&lt;=$C$136,#REF!*$E$139/100,IF(AE185&lt;=$D$136,#REF!*$F$139/100,IF(AE185&lt;=$E$136,#REF!*$G$139/100,IF(AE185&lt;=$F$136,#REF!*$H$139/100,IF(AE185&lt;=$G$136,#REF!*$I$139/100,IF(AE185&lt;=$H$136,#REF!*$J$139/100,IF(AE185&lt;=$I$136,#REF!*$K$139/100,IF(AE185&lt;=$J$136,#REF!*$L$139/100,IF(AE185&lt;=$K$136,#REF!*$M$139/100,#REF!*$N$139/100)))))))))))</f>
        <v>#REF!</v>
      </c>
      <c r="AF186" s="203" t="e">
        <f>IF(#REF!="",NA(),IF(AF185&lt;=$B$136,#REF!*$D$139/100,IF(AF185&lt;=$C$136,#REF!*$E$139/100,IF(AF185&lt;=$D$136,#REF!*$F$139/100,IF(AF185&lt;=$E$136,#REF!*$G$139/100,IF(AF185&lt;=$F$136,#REF!*$H$139/100,IF(AF185&lt;=$G$136,#REF!*$I$139/100,IF(AF185&lt;=$H$136,#REF!*$J$139/100,IF(AF185&lt;=$I$136,#REF!*$K$139/100,IF(AF185&lt;=$J$136,#REF!*$L$139/100,IF(AF185&lt;=$K$136,#REF!*$M$139/100,#REF!*$N$139/100)))))))))))</f>
        <v>#REF!</v>
      </c>
      <c r="AG186" s="300"/>
      <c r="AH186" s="300"/>
      <c r="AI186" s="300"/>
      <c r="AJ186" s="300"/>
      <c r="AK186" s="300"/>
      <c r="AL186" s="300"/>
      <c r="AM186" s="300"/>
      <c r="AN186" s="300"/>
      <c r="AO186" s="300"/>
      <c r="AP186" s="300"/>
      <c r="AQ186" s="300"/>
      <c r="AR186" s="300"/>
      <c r="AS186" s="300"/>
      <c r="AT186" s="300"/>
      <c r="AU186" s="300"/>
      <c r="AV186" s="6"/>
      <c r="AW186" s="6"/>
      <c r="AX186" s="6"/>
      <c r="AY186" s="6"/>
      <c r="AZ186" s="6"/>
      <c r="BA186" s="6"/>
      <c r="BB186" s="6"/>
      <c r="BC186" s="6"/>
      <c r="BD186" s="6"/>
    </row>
    <row r="187" spans="1:58" s="1" customFormat="1" ht="20.149999999999999" hidden="1" customHeight="1">
      <c r="B187" s="116"/>
      <c r="C187" s="116"/>
      <c r="D187" s="6"/>
      <c r="E187" s="6"/>
      <c r="F187" s="6"/>
      <c r="G187" s="6"/>
      <c r="H187" s="6"/>
      <c r="I187" s="6"/>
      <c r="J187" s="6"/>
      <c r="K187" s="6"/>
      <c r="L187" s="6"/>
      <c r="M187" s="6"/>
      <c r="N187" s="6"/>
      <c r="O187" s="6"/>
      <c r="P187" s="6"/>
      <c r="Q187" s="6"/>
      <c r="R187" s="6"/>
      <c r="T187" s="6"/>
      <c r="U187" s="6"/>
      <c r="V187" s="6"/>
      <c r="W187" s="6"/>
      <c r="X187" s="6"/>
      <c r="Y187" s="6"/>
      <c r="Z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8" s="1" customFormat="1" ht="20.149999999999999" hidden="1" customHeight="1" thickBot="1">
      <c r="A188" s="1" t="s">
        <v>137</v>
      </c>
      <c r="B188" s="116"/>
      <c r="C188" s="116"/>
      <c r="D188" s="6"/>
      <c r="E188" s="6"/>
      <c r="F188" s="6"/>
      <c r="G188" s="6"/>
      <c r="H188" s="6"/>
      <c r="I188" s="6"/>
      <c r="J188" s="6"/>
      <c r="K188" s="6"/>
      <c r="L188" s="6"/>
      <c r="M188" s="6"/>
      <c r="N188" s="6"/>
      <c r="O188" s="6"/>
      <c r="P188" s="6"/>
      <c r="Q188" s="6"/>
      <c r="R188" s="6"/>
      <c r="T188" s="6"/>
      <c r="U188" s="6"/>
      <c r="V188" s="6"/>
      <c r="W188" s="6"/>
      <c r="X188" s="6"/>
      <c r="Y188" s="6"/>
      <c r="Z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8" s="1" customFormat="1" ht="20.149999999999999" hidden="1" customHeight="1" thickBot="1">
      <c r="A189" s="37" t="s">
        <v>101</v>
      </c>
      <c r="B189" s="38"/>
      <c r="C189" s="38"/>
      <c r="D189" s="38"/>
      <c r="E189" s="166" t="e">
        <f>LOOKUP(10^10,D15:BE15)</f>
        <v>#N/A</v>
      </c>
      <c r="F189" s="166"/>
      <c r="G189" s="38" t="s">
        <v>100</v>
      </c>
      <c r="H189" s="166"/>
      <c r="I189" s="166" t="e">
        <f>LOOKUP(10^10,D12:BE12)</f>
        <v>#N/A</v>
      </c>
      <c r="J189" s="6"/>
      <c r="K189" s="6"/>
      <c r="L189" s="6"/>
      <c r="M189" s="608" t="s">
        <v>4</v>
      </c>
      <c r="N189" s="609"/>
      <c r="O189" s="609"/>
      <c r="P189" s="610"/>
      <c r="Q189" s="84" t="e">
        <f>E192-E193</f>
        <v>#N/A</v>
      </c>
      <c r="R189" s="611" t="e">
        <f>IF(Q189&gt;=1.9,"甘口", IF(Q189&gt;=1.1,"やや甘口", IF(Q189&gt;=0.3,"やや辛口","辛口")))</f>
        <v>#N/A</v>
      </c>
      <c r="S189" s="612"/>
      <c r="T189" s="606" t="e">
        <f>IF(Q189-#REF!&gt;0.8,"目標よりも甘口",IF(Q189-#REF!&gt;0.4,"目標よりもやや甘口",IF(Q189-#REF!&lt;-0.8,"目標よりも辛口",IF(Q189-#REF!&lt;-0.4,"目標よりもやや辛口", "概ね目標どおり"))))</f>
        <v>#N/A</v>
      </c>
      <c r="U189" s="606"/>
      <c r="V189" s="607"/>
      <c r="W189" s="608" t="s">
        <v>140</v>
      </c>
      <c r="X189" s="609"/>
      <c r="Y189" s="609"/>
      <c r="Z189" s="610"/>
      <c r="AA189" s="84" t="e">
        <f>E191/E193</f>
        <v>#N/A</v>
      </c>
      <c r="AB189" s="611" t="e">
        <f>IF(AA189="","",IF(AA189&lt;1,"冷やに適する傾向",IF(AA189&gt;1,"燗に適する傾向","－")))</f>
        <v>#N/A</v>
      </c>
      <c r="AC189" s="612"/>
      <c r="AD189" s="606" t="e">
        <f>IF(AA189-#REF!&gt;0.5,"目標よりも燗に適する",IF(AA189-#REF!&lt;-0.5,"目標よりも冷やに適する",""))</f>
        <v>#N/A</v>
      </c>
      <c r="AE189" s="606"/>
      <c r="AF189" s="607"/>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8" s="1" customFormat="1" ht="20.149999999999999" hidden="1" customHeight="1" thickBot="1">
      <c r="A190" s="37" t="s">
        <v>37</v>
      </c>
      <c r="B190" s="38"/>
      <c r="C190" s="38"/>
      <c r="D190" s="38"/>
      <c r="E190" s="166" t="e">
        <f>LOOKUP(10^10,S16:BE16)</f>
        <v>#N/A</v>
      </c>
      <c r="F190" s="166"/>
      <c r="G190" s="38" t="s">
        <v>99</v>
      </c>
      <c r="H190" s="166"/>
      <c r="I190" s="166" t="e">
        <f>LOOKUP(10^10,D35:BE35)</f>
        <v>#N/A</v>
      </c>
      <c r="J190" s="6"/>
      <c r="K190" s="6"/>
      <c r="L190" s="6"/>
      <c r="M190" s="608" t="s">
        <v>139</v>
      </c>
      <c r="N190" s="609"/>
      <c r="O190" s="609"/>
      <c r="P190" s="610"/>
      <c r="Q190" s="84" t="e">
        <f>(E193+E191+E192)*E190/10</f>
        <v>#N/A</v>
      </c>
      <c r="R190" s="611" t="e">
        <f>IF(Q190&gt;8,"濃醇", IF(Q190&gt;6.5,"やや濃醇", IF(Q190&gt;5,"やや軽快","軽快")))</f>
        <v>#N/A</v>
      </c>
      <c r="S190" s="612"/>
      <c r="T190" s="606" t="e">
        <f>IF(Q190-#REF!&gt;1.5,"目標よりも濃醇",IF(Q190-#REF!&gt;0.75,"目標よりもやや濃醇",IF(Q190-#REF!&lt;-1.5,"目標よりも軽快",IF(Q190-#REF!&lt;-0.75,"目標よりもやや軽快", "概ね目標どおり"))))</f>
        <v>#N/A</v>
      </c>
      <c r="U190" s="606"/>
      <c r="V190" s="607"/>
      <c r="W190" s="608" t="s">
        <v>141</v>
      </c>
      <c r="X190" s="609"/>
      <c r="Y190" s="609"/>
      <c r="Z190" s="610"/>
      <c r="AA190" s="84" t="e">
        <f>E192/E193</f>
        <v>#N/A</v>
      </c>
      <c r="AB190" s="611" t="e">
        <f>IF(AA190="","",IF(AA190&lt;1,"燗に適する傾向",IF(AA190&gt;1,"冷やに適する傾向","－")))</f>
        <v>#N/A</v>
      </c>
      <c r="AC190" s="612"/>
      <c r="AD190" s="606" t="e">
        <f>IF(AA190-#REF!&gt;0.5,"目標よりも冷やに適する",IF(AA190-#REF!&lt;-0.5,"目標よりも燗に適する",""))</f>
        <v>#N/A</v>
      </c>
      <c r="AE190" s="606"/>
      <c r="AF190" s="607"/>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8" s="1" customFormat="1" ht="20.149999999999999" hidden="1" customHeight="1" thickBot="1">
      <c r="A191" s="37" t="s">
        <v>38</v>
      </c>
      <c r="B191" s="38"/>
      <c r="C191" s="38"/>
      <c r="D191" s="38"/>
      <c r="E191" s="166" t="e">
        <f>LOOKUP(10^10,S18:BE18)</f>
        <v>#N/A</v>
      </c>
      <c r="F191" s="166"/>
      <c r="G191" s="38" t="s">
        <v>98</v>
      </c>
      <c r="H191" s="166"/>
      <c r="I191" s="166" t="e">
        <f>LOOKUP(10^10,D36:BE36)</f>
        <v>#N/A</v>
      </c>
      <c r="J191" s="6"/>
      <c r="K191" s="6"/>
      <c r="L191" s="6"/>
      <c r="M191" s="608" t="s">
        <v>113</v>
      </c>
      <c r="N191" s="609"/>
      <c r="O191" s="609"/>
      <c r="P191" s="610"/>
      <c r="Q191" s="84" t="e">
        <f>(E191+E192-E193)/E193</f>
        <v>#N/A</v>
      </c>
      <c r="R191" s="611" t="e">
        <f>IF(Q191&gt;1.5,"やわらかい", IF(Q191&gt;1,"やややわらかい", IF(Q191&gt;0.5,"ややキレがある","キレがある")))</f>
        <v>#N/A</v>
      </c>
      <c r="S191" s="612"/>
      <c r="T191" s="606" t="e">
        <f>IF(Q191-#REF!&gt;0.5,"目標よりもやわらかい",IF(Q191-#REF!&gt;0.25,"目標よりもやややわらかい",IF(Q191-#REF!&lt;-0.5,"目標よりもキレがある",IF(Q191-#REF!&lt;-0.25,"目標よりもややキレがある", "概ね目標どおり"))))</f>
        <v>#N/A</v>
      </c>
      <c r="U191" s="606"/>
      <c r="V191" s="607"/>
      <c r="W191" s="52"/>
      <c r="X191" s="52"/>
      <c r="Y191" s="52"/>
      <c r="Z191" s="52"/>
      <c r="AA191" s="52"/>
      <c r="AB191" s="52"/>
      <c r="AC191" s="52"/>
      <c r="AD191" s="171" t="s">
        <v>237</v>
      </c>
      <c r="AE191" s="52"/>
      <c r="AF191" s="52"/>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8" s="1" customFormat="1" ht="20.149999999999999" hidden="1" customHeight="1">
      <c r="A192" s="40" t="s">
        <v>35</v>
      </c>
      <c r="B192" s="40"/>
      <c r="C192" s="40"/>
      <c r="D192" s="40"/>
      <c r="E192" s="167" t="e">
        <f>INDEX(S19:BE19,MATCH(MAX(S19:BE19)+1,S19:BE19,1))</f>
        <v>#N/A</v>
      </c>
      <c r="F192" s="168"/>
      <c r="G192" s="169"/>
      <c r="H192" s="169"/>
      <c r="I192" s="169"/>
      <c r="P192" s="6"/>
      <c r="Q192" s="6"/>
      <c r="R192" s="6"/>
      <c r="T192" s="6"/>
      <c r="U192" s="6"/>
      <c r="V192" s="6"/>
      <c r="W192" s="6"/>
      <c r="X192" s="6"/>
      <c r="Y192" s="6"/>
      <c r="Z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7" s="1" customFormat="1" ht="20.149999999999999" hidden="1" customHeight="1" thickBot="1">
      <c r="A193" s="37" t="s">
        <v>36</v>
      </c>
      <c r="B193" s="38"/>
      <c r="C193" s="38"/>
      <c r="D193" s="38"/>
      <c r="E193" s="170" t="e">
        <f>LOOKUP(10^10,S17:BE17)</f>
        <v>#N/A</v>
      </c>
      <c r="F193" s="166"/>
      <c r="G193" s="169"/>
      <c r="H193" s="169"/>
      <c r="I193" s="169"/>
      <c r="P193" s="6"/>
      <c r="Q193" s="6"/>
      <c r="R193" s="6"/>
      <c r="T193" s="6"/>
      <c r="U193" s="6"/>
      <c r="V193" s="6"/>
      <c r="W193" s="6"/>
      <c r="X193" s="6"/>
      <c r="Y193" s="6"/>
      <c r="Z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7" s="1" customFormat="1" ht="20.149999999999999" hidden="1" customHeight="1" thickBot="1">
      <c r="A194" s="608" t="s">
        <v>57</v>
      </c>
      <c r="B194" s="609"/>
      <c r="C194" s="609"/>
      <c r="D194" s="610"/>
      <c r="E194" s="84" t="e">
        <f>LOOKUP(10^10,S133:BE133)</f>
        <v>#N/A</v>
      </c>
      <c r="F194" s="611" t="e">
        <f>IF(E194-#REF!&gt;2,"よく溶けている", IF(E194-#REF!&lt;-2,"あまり溶けていない","概ね目標通りに溶けている"))</f>
        <v>#N/A</v>
      </c>
      <c r="G194" s="614"/>
      <c r="H194" s="614"/>
      <c r="I194" s="615"/>
      <c r="P194" s="6"/>
      <c r="Q194" s="6"/>
      <c r="R194" s="6"/>
      <c r="T194" s="6"/>
      <c r="U194" s="6"/>
      <c r="V194" s="6"/>
      <c r="W194" s="6"/>
      <c r="X194" s="6"/>
      <c r="Y194" s="6"/>
      <c r="Z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7" s="1" customFormat="1" ht="20.149999999999999" hidden="1" customHeight="1">
      <c r="A195" s="37" t="s">
        <v>135</v>
      </c>
      <c r="B195" s="38"/>
      <c r="C195" s="38"/>
      <c r="D195" s="38"/>
      <c r="E195" s="41"/>
      <c r="F195" s="38"/>
      <c r="G195" s="37"/>
      <c r="H195" s="38"/>
      <c r="I195" s="38"/>
      <c r="J195" s="38"/>
      <c r="K195" s="38"/>
      <c r="L195" s="38"/>
      <c r="M195" s="38"/>
      <c r="N195" s="38"/>
      <c r="O195" s="38"/>
      <c r="P195" s="6"/>
      <c r="Q195" s="6"/>
      <c r="R195" s="6"/>
      <c r="T195" s="6"/>
      <c r="U195" s="6"/>
      <c r="V195" s="6"/>
      <c r="W195" s="6"/>
      <c r="X195" s="6"/>
      <c r="Y195" s="6"/>
      <c r="Z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7" s="1" customFormat="1" ht="20.25" hidden="1" customHeight="1">
      <c r="A196" s="37" t="s">
        <v>138</v>
      </c>
      <c r="C196" s="38"/>
      <c r="D196" s="38"/>
      <c r="E196" s="38"/>
      <c r="F196" s="38"/>
      <c r="G196" s="38"/>
      <c r="H196" s="38"/>
      <c r="I196" s="38"/>
      <c r="J196" s="38"/>
      <c r="K196" s="38"/>
      <c r="L196" s="38"/>
      <c r="M196" s="38"/>
      <c r="N196" s="38"/>
      <c r="O196" s="38"/>
      <c r="P196" s="38"/>
      <c r="Q196" s="38"/>
      <c r="R196" s="38"/>
      <c r="S196" s="38"/>
      <c r="T196" s="38"/>
      <c r="U196" s="38"/>
      <c r="V196" s="38"/>
      <c r="W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row>
    <row r="197" spans="1:57" s="1" customFormat="1" ht="20.25" hidden="1" customHeight="1">
      <c r="A197" s="37"/>
      <c r="C197" s="38"/>
      <c r="D197" s="38"/>
      <c r="E197" s="38"/>
      <c r="F197" s="38"/>
      <c r="G197" s="38"/>
      <c r="H197" s="38"/>
      <c r="I197" s="38"/>
      <c r="J197" s="38"/>
      <c r="K197" s="38"/>
      <c r="L197" s="38"/>
      <c r="M197" s="38"/>
      <c r="N197" s="38"/>
      <c r="O197" s="38"/>
      <c r="P197" s="38"/>
      <c r="Q197" s="38"/>
      <c r="R197" s="38"/>
      <c r="S197" s="38"/>
      <c r="T197" s="38"/>
      <c r="U197" s="38"/>
      <c r="V197" s="38"/>
      <c r="W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row>
    <row r="198" spans="1:57" s="1" customFormat="1" ht="20.25" hidden="1" customHeight="1">
      <c r="A198" s="1" t="s">
        <v>238</v>
      </c>
      <c r="B198" s="38"/>
      <c r="C198" s="38"/>
      <c r="D198" s="38"/>
      <c r="E198" s="38"/>
      <c r="F198" s="38"/>
      <c r="G198" s="37"/>
      <c r="H198" s="38"/>
      <c r="I198" s="38"/>
      <c r="J198" s="38"/>
      <c r="K198" s="41"/>
      <c r="L198" s="38"/>
      <c r="M198" s="38"/>
      <c r="N198" s="38"/>
      <c r="O198" s="38"/>
      <c r="P198" s="38"/>
      <c r="Q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row>
    <row r="199" spans="1:57" s="1" customFormat="1" ht="20.25" hidden="1" customHeight="1">
      <c r="A199" s="483" t="s">
        <v>122</v>
      </c>
      <c r="B199" s="484"/>
      <c r="C199" s="485"/>
      <c r="D199" s="591" t="e">
        <f>IF(I117="",NA(),ROUND(1443/(1443+I117),4))</f>
        <v>#N/A</v>
      </c>
      <c r="E199" s="592"/>
      <c r="F199" s="593"/>
      <c r="G199" s="591" t="e">
        <f>IF(L117="",NA(),ROUND(1443/(1443+L117),4))</f>
        <v>#N/A</v>
      </c>
      <c r="H199" s="592"/>
      <c r="I199" s="593"/>
      <c r="J199" s="591" t="e">
        <f>IF(O117="",NA(),ROUND(1443/(1443+O117),4))</f>
        <v>#N/A</v>
      </c>
      <c r="K199" s="592"/>
      <c r="L199" s="593"/>
      <c r="M199" s="38"/>
      <c r="N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row>
    <row r="200" spans="1:57" ht="20.25" hidden="1" customHeight="1">
      <c r="A200" s="483" t="s">
        <v>123</v>
      </c>
      <c r="B200" s="484"/>
      <c r="C200" s="485"/>
      <c r="D200" s="591" t="e">
        <f>IF(I116="",NA(),IFERROR(I116*VLOOKUP(I116,'各種計算式等（配付時非表示）'!$E$3:$H$1003,3,TRUE)+VLOOKUP(I116,'各種計算式等（配付時非表示）'!$E$3:$H$1003,4,TRUE)+0.0000000001,"-"))</f>
        <v>#N/A</v>
      </c>
      <c r="E200" s="592"/>
      <c r="F200" s="593"/>
      <c r="G200" s="591" t="e">
        <f>IF(L116="",NA(),IFERROR(L116*VLOOKUP(L116,'各種計算式等（配付時非表示）'!$E$3:$H$1003,3,TRUE)+VLOOKUP(L116,'各種計算式等（配付時非表示）'!$E$3:$H$1003,4,TRUE)+0.0000000001,"-"))</f>
        <v>#N/A</v>
      </c>
      <c r="H200" s="592"/>
      <c r="I200" s="593"/>
      <c r="J200" s="591" t="e">
        <f>IF(O116="",NA(),IFERROR(O116*VLOOKUP(O116,'各種計算式等（配付時非表示）'!$E$3:$H$1003,3,TRUE)+VLOOKUP(O116,'各種計算式等（配付時非表示）'!$E$3:$H$1003,4,TRUE)+0.0000000001,"-"))</f>
        <v>#N/A</v>
      </c>
      <c r="K200" s="592"/>
      <c r="L200" s="593"/>
      <c r="AH200"/>
      <c r="AI200"/>
      <c r="AJ200"/>
      <c r="AK200"/>
      <c r="AL200" s="59"/>
      <c r="AM200"/>
      <c r="AN200"/>
      <c r="AO200"/>
      <c r="AP200"/>
      <c r="AQ200"/>
      <c r="AR200"/>
      <c r="AS200"/>
      <c r="AT200"/>
      <c r="AU200"/>
      <c r="AV200"/>
      <c r="AW200"/>
      <c r="AX200"/>
      <c r="BC200"/>
      <c r="BD200"/>
      <c r="BE200"/>
    </row>
    <row r="201" spans="1:57" ht="20.25" hidden="1" customHeight="1">
      <c r="A201" s="483" t="s">
        <v>3</v>
      </c>
      <c r="B201" s="484"/>
      <c r="C201" s="485"/>
      <c r="D201" s="603" t="str">
        <f>IFERROR(ROUNDDOWN((D199-D200)*260+0.21,1),"")</f>
        <v/>
      </c>
      <c r="E201" s="604"/>
      <c r="F201" s="605"/>
      <c r="G201" s="603" t="str">
        <f t="shared" ref="G201" si="100">IFERROR(ROUNDDOWN((G199-G200)*260+0.21,1),"")</f>
        <v/>
      </c>
      <c r="H201" s="604"/>
      <c r="I201" s="605"/>
      <c r="J201" s="603" t="str">
        <f t="shared" ref="J201" si="101">IFERROR(ROUNDDOWN((J199-J200)*260+0.21,1),"")</f>
        <v/>
      </c>
      <c r="K201" s="604"/>
      <c r="L201" s="605"/>
      <c r="AH201"/>
      <c r="AI201"/>
      <c r="AJ201"/>
      <c r="AK201"/>
      <c r="AL201" s="59"/>
      <c r="AM201"/>
      <c r="AN201"/>
      <c r="AO201"/>
      <c r="AP201"/>
      <c r="AQ201"/>
      <c r="AR201"/>
      <c r="AS201"/>
      <c r="AT201"/>
      <c r="AU201"/>
      <c r="AV201"/>
      <c r="AW201"/>
      <c r="AX201"/>
      <c r="BC201"/>
      <c r="BD201"/>
      <c r="BE201"/>
    </row>
    <row r="202" spans="1:57" ht="20.25" hidden="1" customHeight="1">
      <c r="A202" s="483" t="s">
        <v>146</v>
      </c>
      <c r="B202" s="484"/>
      <c r="C202" s="485"/>
      <c r="D202" s="600" t="e">
        <f>D201+I116*1.5848</f>
        <v>#VALUE!</v>
      </c>
      <c r="E202" s="601"/>
      <c r="F202" s="602"/>
      <c r="G202" s="600" t="e">
        <f>G201+L116*1.5848</f>
        <v>#VALUE!</v>
      </c>
      <c r="H202" s="601"/>
      <c r="I202" s="602"/>
      <c r="J202" s="600" t="e">
        <f>J201+O116*1.5848</f>
        <v>#VALUE!</v>
      </c>
      <c r="K202" s="601"/>
      <c r="L202" s="602"/>
      <c r="AH202"/>
      <c r="AI202"/>
      <c r="AJ202"/>
      <c r="AK202"/>
      <c r="AL202" s="59"/>
      <c r="AM202"/>
      <c r="AN202"/>
      <c r="AO202"/>
      <c r="AP202"/>
      <c r="AQ202"/>
      <c r="AR202"/>
      <c r="AS202"/>
      <c r="AT202"/>
      <c r="AU202"/>
      <c r="AV202"/>
      <c r="AW202"/>
      <c r="AX202"/>
      <c r="BC202"/>
      <c r="BD202"/>
      <c r="BE202"/>
    </row>
    <row r="203" spans="1:57" ht="20.25" hidden="1" customHeight="1">
      <c r="A203" s="483" t="s">
        <v>239</v>
      </c>
      <c r="B203" s="484"/>
      <c r="C203" s="485"/>
      <c r="D203" s="600" t="e">
        <f>ROUNDDOWN(D202,1)*$Y76</f>
        <v>#VALUE!</v>
      </c>
      <c r="E203" s="601"/>
      <c r="F203" s="602"/>
      <c r="G203" s="600" t="e">
        <f>ROUNDDOWN(G202,1)*$Y76</f>
        <v>#VALUE!</v>
      </c>
      <c r="H203" s="601"/>
      <c r="I203" s="602"/>
      <c r="J203" s="600" t="e">
        <f>ROUNDDOWN(J202,1)*$Y76</f>
        <v>#VALUE!</v>
      </c>
      <c r="K203" s="601"/>
      <c r="L203" s="602"/>
      <c r="M203" s="63" t="s">
        <v>240</v>
      </c>
      <c r="AH203"/>
      <c r="AI203"/>
      <c r="AJ203"/>
      <c r="AK203"/>
      <c r="AL203" s="59"/>
      <c r="AM203"/>
      <c r="AN203"/>
      <c r="AO203"/>
      <c r="AP203"/>
      <c r="AQ203"/>
      <c r="AR203"/>
      <c r="AS203"/>
      <c r="AT203"/>
      <c r="AU203"/>
      <c r="AV203"/>
      <c r="AW203"/>
      <c r="AX203"/>
      <c r="BC203"/>
      <c r="BD203"/>
      <c r="BE203"/>
    </row>
    <row r="204" spans="1:57" s="1" customFormat="1" ht="20.25" hidden="1" customHeight="1">
      <c r="A204" s="43"/>
      <c r="C204" s="6"/>
      <c r="D204" s="39"/>
      <c r="E204" s="40"/>
      <c r="F204" s="40"/>
      <c r="G204" s="40"/>
      <c r="H204" s="40"/>
      <c r="I204" s="40"/>
      <c r="J204" s="40"/>
      <c r="K204" s="40"/>
      <c r="L204" s="38"/>
      <c r="M204" s="38"/>
      <c r="N204" s="38"/>
      <c r="O204" s="38"/>
      <c r="P204" s="38"/>
      <c r="Q204" s="38"/>
      <c r="AG204" s="38"/>
      <c r="AH204" s="38"/>
      <c r="AI204" s="38"/>
      <c r="AJ204" s="38"/>
      <c r="AK204" s="38"/>
      <c r="AL204" s="38"/>
      <c r="AM204" s="38"/>
      <c r="AN204" s="38"/>
      <c r="AO204" s="38"/>
      <c r="AP204" s="38"/>
      <c r="AQ204" s="38"/>
      <c r="AR204" s="38"/>
      <c r="AS204" s="38"/>
      <c r="AT204" s="38"/>
      <c r="AU204" s="38"/>
      <c r="AV204" s="38"/>
      <c r="AW204" s="38"/>
      <c r="AX204" s="38"/>
      <c r="AY204" s="38"/>
      <c r="AZ204" s="38"/>
    </row>
    <row r="205" spans="1:57" s="1" customFormat="1" ht="20.25" hidden="1" customHeight="1">
      <c r="A205" s="1" t="s">
        <v>136</v>
      </c>
      <c r="B205" s="38"/>
      <c r="C205" s="38"/>
      <c r="D205" s="38"/>
      <c r="E205" s="38"/>
      <c r="F205" s="38"/>
      <c r="G205" s="37"/>
      <c r="H205" s="38"/>
      <c r="I205" s="38"/>
      <c r="J205" s="38"/>
      <c r="K205" s="41"/>
      <c r="L205" s="38"/>
      <c r="M205" s="38"/>
      <c r="N205" s="38"/>
      <c r="O205" s="38"/>
      <c r="P205" s="38"/>
      <c r="Q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row>
    <row r="206" spans="1:57" s="1" customFormat="1" ht="20.25" hidden="1" customHeight="1">
      <c r="A206" s="483" t="s">
        <v>122</v>
      </c>
      <c r="B206" s="484"/>
      <c r="C206" s="485"/>
      <c r="D206" s="591" t="e">
        <f>IF(Y117="",NA(),ROUND(1443/(1443+Y117),4))</f>
        <v>#N/A</v>
      </c>
      <c r="E206" s="592"/>
      <c r="F206" s="593"/>
      <c r="G206" s="591" t="e">
        <f t="shared" ref="G206" si="102">IF(AB117="",NA(),ROUND(1443/(1443+AB117),4))</f>
        <v>#N/A</v>
      </c>
      <c r="H206" s="592"/>
      <c r="I206" s="593"/>
      <c r="J206" s="591" t="e">
        <f t="shared" ref="J206" si="103">IF(AE117="",NA(),ROUND(1443/(1443+AE117),4))</f>
        <v>#N/A</v>
      </c>
      <c r="K206" s="592"/>
      <c r="L206" s="593"/>
      <c r="M206" s="38"/>
      <c r="N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row>
    <row r="207" spans="1:57" ht="20.25" hidden="1" customHeight="1">
      <c r="A207" s="483" t="s">
        <v>123</v>
      </c>
      <c r="B207" s="484"/>
      <c r="C207" s="485"/>
      <c r="D207" s="591" t="e">
        <f>IF(Y116="",NA(),IFERROR(Y116*VLOOKUP(Y116,'各種計算式等（配付時非表示）'!$E$3:$H$1003,3,TRUE)+VLOOKUP(Y116,'各種計算式等（配付時非表示）'!$E$3:$H$1003,4,TRUE)+0.0000000001,"-"))</f>
        <v>#N/A</v>
      </c>
      <c r="E207" s="592"/>
      <c r="F207" s="593"/>
      <c r="G207" s="591" t="e">
        <f>IF(AB116="",NA(),IFERROR(AB116*VLOOKUP(AB116,'各種計算式等（配付時非表示）'!$E$3:$H$1003,3,TRUE)+VLOOKUP(AB116,'各種計算式等（配付時非表示）'!$E$3:$H$1003,4,TRUE)+0.0000000001,"-"))</f>
        <v>#N/A</v>
      </c>
      <c r="H207" s="592"/>
      <c r="I207" s="593"/>
      <c r="J207" s="591" t="e">
        <f>IF(AE116="",NA(),IFERROR(AE116*VLOOKUP(AE116,'各種計算式等（配付時非表示）'!$E$3:$H$1003,3,TRUE)+VLOOKUP(AE116,'各種計算式等（配付時非表示）'!$E$3:$H$1003,4,TRUE)+0.0000000001,"-"))</f>
        <v>#N/A</v>
      </c>
      <c r="K207" s="592"/>
      <c r="L207" s="593"/>
      <c r="AH207"/>
      <c r="AI207"/>
      <c r="AJ207"/>
      <c r="AK207"/>
      <c r="AL207" s="59"/>
      <c r="AM207"/>
      <c r="AN207"/>
      <c r="AO207"/>
      <c r="AP207"/>
      <c r="AQ207"/>
      <c r="AR207"/>
      <c r="AS207"/>
      <c r="AT207"/>
      <c r="AU207"/>
      <c r="AV207"/>
      <c r="AW207"/>
      <c r="AX207"/>
      <c r="BC207"/>
      <c r="BD207"/>
      <c r="BE207"/>
    </row>
    <row r="208" spans="1:57" ht="20.25" hidden="1" customHeight="1">
      <c r="A208" s="483" t="s">
        <v>3</v>
      </c>
      <c r="B208" s="484"/>
      <c r="C208" s="485"/>
      <c r="D208" s="603" t="str">
        <f>IFERROR(ROUNDDOWN((D206-D207)*260+0.21,1),"")</f>
        <v/>
      </c>
      <c r="E208" s="604"/>
      <c r="F208" s="605"/>
      <c r="G208" s="603" t="str">
        <f>IFERROR(ROUNDDOWN((G206-G207)*260+0.21,1),"")</f>
        <v/>
      </c>
      <c r="H208" s="604"/>
      <c r="I208" s="605"/>
      <c r="J208" s="603" t="str">
        <f>IFERROR(ROUNDDOWN((J206-J207)*260+0.21,1),"")</f>
        <v/>
      </c>
      <c r="K208" s="604"/>
      <c r="L208" s="605"/>
      <c r="AH208"/>
      <c r="AI208"/>
      <c r="AJ208"/>
      <c r="AK208"/>
      <c r="AL208" s="59"/>
      <c r="AM208"/>
      <c r="AN208"/>
      <c r="AO208"/>
      <c r="AP208"/>
      <c r="AQ208"/>
      <c r="AR208"/>
      <c r="AS208"/>
      <c r="AT208"/>
      <c r="AU208"/>
      <c r="AV208"/>
      <c r="AW208"/>
      <c r="AX208"/>
      <c r="BC208"/>
      <c r="BD208"/>
      <c r="BE208"/>
    </row>
    <row r="209" spans="1:57" ht="19.5" hidden="1" customHeight="1"/>
    <row r="210" spans="1:57" ht="19.5" hidden="1" customHeight="1"/>
    <row r="211" spans="1:57" ht="20.5" hidden="1" customHeight="1" thickBot="1"/>
    <row r="212" spans="1:57" ht="14" hidden="1">
      <c r="A212" s="458" t="s">
        <v>60</v>
      </c>
      <c r="B212" s="459"/>
      <c r="C212" s="459"/>
      <c r="D212" s="339" t="s">
        <v>46</v>
      </c>
      <c r="E212" s="339" t="s">
        <v>11</v>
      </c>
      <c r="F212" s="339" t="s">
        <v>13</v>
      </c>
      <c r="G212" s="339" t="s">
        <v>47</v>
      </c>
      <c r="H212" s="339" t="s">
        <v>48</v>
      </c>
      <c r="I212" s="340" t="s">
        <v>51</v>
      </c>
      <c r="J212" s="341" t="s">
        <v>50</v>
      </c>
      <c r="K212" s="342"/>
      <c r="L212" s="458" t="s">
        <v>354</v>
      </c>
      <c r="M212" s="466"/>
      <c r="N212" s="466"/>
      <c r="O212" s="466"/>
      <c r="P212" s="343"/>
      <c r="Q212" s="344"/>
      <c r="R212" s="327"/>
      <c r="S212" s="327"/>
      <c r="T212" s="327"/>
      <c r="U212" s="327"/>
      <c r="V212" s="327"/>
      <c r="W212" s="327"/>
      <c r="X212" s="327"/>
      <c r="Y212" s="344"/>
      <c r="Z212" s="345"/>
      <c r="AA212" s="345"/>
      <c r="AB212" s="344"/>
      <c r="AC212" s="344"/>
      <c r="AD212" s="344"/>
      <c r="AE212" s="344"/>
      <c r="AF212" s="344"/>
      <c r="AG212" s="344"/>
      <c r="AH212" s="344"/>
      <c r="AI212" s="344"/>
      <c r="AJ212" s="344"/>
      <c r="AK212" s="344"/>
      <c r="AL212" s="344"/>
      <c r="AM212" s="344"/>
      <c r="AN212" s="344"/>
      <c r="AO212" s="344"/>
      <c r="AP212" s="344"/>
      <c r="AQ212" s="344"/>
      <c r="AR212"/>
      <c r="AS212"/>
      <c r="AT212"/>
      <c r="AU212"/>
      <c r="AV212"/>
      <c r="AW212"/>
      <c r="AX212"/>
      <c r="AY212"/>
      <c r="AZ212"/>
      <c r="BA212"/>
      <c r="BB212"/>
      <c r="BC212"/>
      <c r="BD212"/>
      <c r="BE212"/>
    </row>
    <row r="213" spans="1:57" ht="14" hidden="1">
      <c r="A213" s="434" t="s">
        <v>150</v>
      </c>
      <c r="B213" s="433"/>
      <c r="C213" s="433"/>
      <c r="D213" s="346" t="str">
        <f>D71</f>
        <v/>
      </c>
      <c r="E213" s="346" t="str">
        <f>G71</f>
        <v/>
      </c>
      <c r="F213" s="346" t="str">
        <f>J71</f>
        <v/>
      </c>
      <c r="G213" s="346" t="str">
        <f>M71</f>
        <v/>
      </c>
      <c r="H213" s="346" t="str">
        <f>P71</f>
        <v/>
      </c>
      <c r="I213" s="347"/>
      <c r="J213" s="348" t="str">
        <f>IF(SUM(D213:I213)=0,"",SUM(D213:I213))</f>
        <v/>
      </c>
      <c r="K213" s="342"/>
      <c r="L213" s="434" t="s">
        <v>355</v>
      </c>
      <c r="M213" s="433"/>
      <c r="N213" s="433"/>
      <c r="O213" s="433"/>
      <c r="P213" s="349"/>
      <c r="Q213" s="344"/>
      <c r="R213" s="327"/>
      <c r="S213" s="327"/>
      <c r="T213" s="327"/>
      <c r="U213" s="327"/>
      <c r="V213" s="327"/>
      <c r="W213" s="327"/>
      <c r="X213" s="327"/>
      <c r="Y213" s="344"/>
      <c r="Z213" s="345"/>
      <c r="AA213" s="345"/>
      <c r="AB213" s="344"/>
      <c r="AC213" s="344"/>
      <c r="AD213" s="344"/>
      <c r="AE213" s="344"/>
      <c r="AF213" s="344"/>
      <c r="AG213" s="344"/>
      <c r="AH213" s="344"/>
      <c r="AI213" s="344"/>
      <c r="AJ213" s="344"/>
      <c r="AK213" s="344"/>
      <c r="AL213" s="344"/>
      <c r="AM213" s="344"/>
      <c r="AN213" s="344"/>
      <c r="AO213" s="344"/>
      <c r="AP213" s="344"/>
      <c r="AQ213" s="344"/>
      <c r="AR213"/>
      <c r="AS213"/>
      <c r="AT213"/>
      <c r="AU213"/>
      <c r="AV213"/>
      <c r="AW213"/>
      <c r="AX213"/>
      <c r="AY213"/>
      <c r="AZ213"/>
      <c r="BA213"/>
      <c r="BB213"/>
      <c r="BC213"/>
      <c r="BD213"/>
      <c r="BE213"/>
    </row>
    <row r="214" spans="1:57" ht="14" hidden="1">
      <c r="A214" s="434" t="s">
        <v>92</v>
      </c>
      <c r="B214" s="433"/>
      <c r="C214" s="433"/>
      <c r="D214" s="346">
        <f>D72</f>
        <v>0</v>
      </c>
      <c r="E214" s="346">
        <f>G72</f>
        <v>0</v>
      </c>
      <c r="F214" s="346">
        <f>J72</f>
        <v>0</v>
      </c>
      <c r="G214" s="346">
        <f>M72</f>
        <v>0</v>
      </c>
      <c r="H214" s="346">
        <f>P72</f>
        <v>0</v>
      </c>
      <c r="I214" s="347"/>
      <c r="J214" s="348" t="str">
        <f>IF(SUM(D214:I214)=0,"",SUM(D214:I214))</f>
        <v/>
      </c>
      <c r="K214" s="350"/>
      <c r="L214" s="434" t="s">
        <v>356</v>
      </c>
      <c r="M214" s="433"/>
      <c r="N214" s="433"/>
      <c r="O214" s="433"/>
      <c r="P214" s="349"/>
      <c r="Q214" s="344"/>
      <c r="R214" s="327"/>
      <c r="S214" s="327"/>
      <c r="T214" s="327"/>
      <c r="U214" s="327"/>
      <c r="V214" s="327"/>
      <c r="W214" s="327"/>
      <c r="X214" s="327"/>
      <c r="Y214" s="467"/>
      <c r="Z214" s="467"/>
      <c r="AA214" s="467"/>
      <c r="AB214" s="344"/>
      <c r="AC214" s="344"/>
      <c r="AD214" s="344"/>
      <c r="AE214" s="344"/>
      <c r="AF214" s="344"/>
      <c r="AG214" s="344"/>
      <c r="AH214" s="344"/>
      <c r="AI214" s="344"/>
      <c r="AJ214" s="344"/>
      <c r="AK214" s="344"/>
      <c r="AL214" s="344"/>
      <c r="AM214" s="344"/>
      <c r="AN214" s="344"/>
      <c r="AO214" s="344"/>
      <c r="AP214" s="344"/>
      <c r="AQ214" s="344"/>
      <c r="AR214"/>
      <c r="AS214"/>
      <c r="AT214"/>
      <c r="AU214"/>
      <c r="AV214"/>
      <c r="AW214"/>
      <c r="AX214"/>
      <c r="AY214"/>
      <c r="AZ214"/>
      <c r="BA214"/>
      <c r="BB214"/>
      <c r="BC214"/>
      <c r="BD214"/>
      <c r="BE214"/>
    </row>
    <row r="215" spans="1:57" ht="14.5" hidden="1" thickBot="1">
      <c r="A215" s="434" t="s">
        <v>49</v>
      </c>
      <c r="B215" s="433"/>
      <c r="C215" s="433"/>
      <c r="D215" s="346">
        <f>D73</f>
        <v>0</v>
      </c>
      <c r="E215" s="346">
        <f>G73</f>
        <v>0</v>
      </c>
      <c r="F215" s="346">
        <f>J73</f>
        <v>0</v>
      </c>
      <c r="G215" s="346">
        <f>M73</f>
        <v>0</v>
      </c>
      <c r="H215" s="346">
        <f>P73</f>
        <v>0</v>
      </c>
      <c r="I215" s="347"/>
      <c r="J215" s="348" t="str">
        <f>IF(SUM(D215:I215)=0,"",SUM(D215:I215))</f>
        <v/>
      </c>
      <c r="K215" s="350"/>
      <c r="L215" s="436" t="s">
        <v>357</v>
      </c>
      <c r="M215" s="437"/>
      <c r="N215" s="437"/>
      <c r="O215" s="437"/>
      <c r="P215" s="351"/>
      <c r="Q215" s="344"/>
      <c r="R215" s="327"/>
      <c r="S215" s="327"/>
      <c r="T215" s="327"/>
      <c r="U215" s="327"/>
      <c r="V215" s="327"/>
      <c r="W215" s="327"/>
      <c r="X215" s="327"/>
      <c r="Y215" s="467"/>
      <c r="Z215" s="467"/>
      <c r="AA215" s="467"/>
      <c r="AB215" s="344"/>
      <c r="AC215" s="344"/>
      <c r="AD215" s="344"/>
      <c r="AE215" s="344"/>
      <c r="AF215" s="344"/>
      <c r="AG215" s="344"/>
      <c r="AH215" s="344"/>
      <c r="AI215" s="344"/>
      <c r="AJ215" s="344"/>
      <c r="AK215" s="344"/>
      <c r="AL215" s="344"/>
      <c r="AM215" s="344"/>
      <c r="AN215" s="344"/>
      <c r="AO215" s="344"/>
      <c r="AP215" s="344"/>
      <c r="AQ215" s="344"/>
      <c r="AR215"/>
      <c r="AS215"/>
      <c r="AT215"/>
      <c r="AU215"/>
      <c r="AV215"/>
      <c r="AW215"/>
      <c r="AX215"/>
      <c r="AY215"/>
      <c r="AZ215"/>
      <c r="BA215"/>
      <c r="BB215"/>
      <c r="BC215"/>
      <c r="BD215"/>
      <c r="BE215"/>
    </row>
    <row r="216" spans="1:57" ht="14.5" hidden="1" thickBot="1">
      <c r="A216" s="436" t="s">
        <v>149</v>
      </c>
      <c r="B216" s="437"/>
      <c r="C216" s="437"/>
      <c r="D216" s="346">
        <f>D74</f>
        <v>0</v>
      </c>
      <c r="E216" s="346">
        <f>G74</f>
        <v>0</v>
      </c>
      <c r="F216" s="346">
        <f>J74</f>
        <v>0</v>
      </c>
      <c r="G216" s="346">
        <f>M74</f>
        <v>0</v>
      </c>
      <c r="H216" s="346">
        <f>P74</f>
        <v>0</v>
      </c>
      <c r="I216" s="352" t="str">
        <f>IF(SUM(E219:AQ219)=0,"",SUM(E219:AQ219))</f>
        <v/>
      </c>
      <c r="J216" s="353" t="str">
        <f>IF(SUM(D216:I216)=0,"",SUM(D216:I216))</f>
        <v/>
      </c>
      <c r="K216" s="350"/>
      <c r="L216" s="350"/>
      <c r="M216" s="350"/>
      <c r="N216" s="350"/>
      <c r="O216" s="350"/>
      <c r="P216" s="350"/>
      <c r="Q216" s="350"/>
      <c r="R216" s="327"/>
      <c r="S216" s="327"/>
      <c r="T216" s="327"/>
      <c r="U216" s="327"/>
      <c r="V216" s="327"/>
      <c r="W216" s="327"/>
      <c r="X216" s="327"/>
      <c r="Y216" s="467"/>
      <c r="Z216" s="467"/>
      <c r="AA216" s="467"/>
      <c r="AB216" s="344"/>
      <c r="AC216" s="344"/>
      <c r="AD216" s="344"/>
      <c r="AE216" s="344"/>
      <c r="AF216" s="344"/>
      <c r="AG216" s="344"/>
      <c r="AH216" s="344"/>
      <c r="AI216" s="344"/>
      <c r="AJ216" s="344"/>
      <c r="AK216" s="344"/>
      <c r="AL216" s="344"/>
      <c r="AM216" s="344"/>
      <c r="AN216" s="344"/>
      <c r="AO216" s="344"/>
      <c r="AP216" s="344"/>
      <c r="AQ216" s="344"/>
      <c r="AR216"/>
      <c r="AS216"/>
      <c r="AT216"/>
      <c r="AU216"/>
      <c r="AV216"/>
      <c r="AW216"/>
      <c r="AX216"/>
      <c r="AY216"/>
      <c r="AZ216"/>
      <c r="BA216"/>
      <c r="BB216"/>
      <c r="BC216"/>
      <c r="BD216"/>
      <c r="BE216"/>
    </row>
    <row r="217" spans="1:57" ht="10.5" hidden="1" customHeight="1" thickBot="1">
      <c r="A217" s="344"/>
      <c r="B217" s="344"/>
      <c r="C217" s="344"/>
      <c r="D217" s="344"/>
      <c r="E217" s="344"/>
      <c r="F217" s="344"/>
      <c r="G217" s="344"/>
      <c r="H217" s="344"/>
      <c r="I217" s="344"/>
      <c r="J217" s="344"/>
      <c r="K217" s="344"/>
      <c r="L217" s="344"/>
      <c r="M217" s="344"/>
      <c r="N217" s="344"/>
      <c r="O217" s="344"/>
      <c r="P217" s="344"/>
      <c r="Q217" s="344"/>
      <c r="R217" s="344"/>
      <c r="S217" s="344"/>
      <c r="T217" s="344"/>
      <c r="U217" s="344"/>
      <c r="V217" s="344"/>
      <c r="W217" s="34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c r="AS217"/>
      <c r="AT217"/>
      <c r="AU217"/>
      <c r="AV217"/>
      <c r="AW217"/>
      <c r="AX217"/>
      <c r="AY217"/>
      <c r="AZ217"/>
      <c r="BA217"/>
      <c r="BB217"/>
      <c r="BC217"/>
      <c r="BD217"/>
      <c r="BE217"/>
    </row>
    <row r="218" spans="1:57" ht="14" hidden="1">
      <c r="A218" s="468" t="s">
        <v>14</v>
      </c>
      <c r="B218" s="469"/>
      <c r="C218" s="469"/>
      <c r="D218" s="354">
        <v>1</v>
      </c>
      <c r="E218" s="354">
        <v>2</v>
      </c>
      <c r="F218" s="354">
        <v>3</v>
      </c>
      <c r="G218" s="354">
        <v>4</v>
      </c>
      <c r="H218" s="354">
        <v>5</v>
      </c>
      <c r="I218" s="354">
        <v>6</v>
      </c>
      <c r="J218" s="354">
        <v>7</v>
      </c>
      <c r="K218" s="354">
        <v>8</v>
      </c>
      <c r="L218" s="354">
        <v>9</v>
      </c>
      <c r="M218" s="354">
        <v>10</v>
      </c>
      <c r="N218" s="354">
        <v>11</v>
      </c>
      <c r="O218" s="354">
        <v>12</v>
      </c>
      <c r="P218" s="354">
        <v>13</v>
      </c>
      <c r="Q218" s="354">
        <v>14</v>
      </c>
      <c r="R218" s="354">
        <v>15</v>
      </c>
      <c r="S218" s="354">
        <v>16</v>
      </c>
      <c r="T218" s="354">
        <v>17</v>
      </c>
      <c r="U218" s="354">
        <v>18</v>
      </c>
      <c r="V218" s="354">
        <v>19</v>
      </c>
      <c r="W218" s="354">
        <v>20</v>
      </c>
      <c r="X218" s="354">
        <v>21</v>
      </c>
      <c r="Y218" s="354">
        <v>22</v>
      </c>
      <c r="Z218" s="354">
        <v>23</v>
      </c>
      <c r="AA218" s="354">
        <v>24</v>
      </c>
      <c r="AB218" s="354">
        <v>25</v>
      </c>
      <c r="AC218" s="354">
        <v>26</v>
      </c>
      <c r="AD218" s="354">
        <v>27</v>
      </c>
      <c r="AE218" s="354">
        <v>28</v>
      </c>
      <c r="AF218" s="354">
        <v>29</v>
      </c>
      <c r="AG218" s="354">
        <v>30</v>
      </c>
      <c r="AH218" s="354">
        <v>31</v>
      </c>
      <c r="AI218" s="354">
        <v>32</v>
      </c>
      <c r="AJ218" s="354">
        <v>33</v>
      </c>
      <c r="AK218" s="354">
        <v>34</v>
      </c>
      <c r="AL218" s="354">
        <v>35</v>
      </c>
      <c r="AM218" s="354">
        <v>36</v>
      </c>
      <c r="AN218" s="354">
        <v>37</v>
      </c>
      <c r="AO218" s="354">
        <v>38</v>
      </c>
      <c r="AP218" s="354">
        <v>39</v>
      </c>
      <c r="AQ218" s="355">
        <v>40</v>
      </c>
      <c r="AR218"/>
      <c r="AS218"/>
      <c r="AT218"/>
      <c r="AU218"/>
      <c r="AV218"/>
      <c r="AW218"/>
      <c r="AX218"/>
      <c r="AY218"/>
      <c r="AZ218"/>
      <c r="BA218"/>
      <c r="BB218"/>
      <c r="BC218"/>
      <c r="BD218"/>
      <c r="BE218"/>
    </row>
    <row r="219" spans="1:57" s="344" customFormat="1" ht="14" hidden="1">
      <c r="A219" s="444" t="s">
        <v>193</v>
      </c>
      <c r="B219" s="445"/>
      <c r="C219" s="445"/>
      <c r="D219" s="356"/>
      <c r="E219" s="357">
        <f t="shared" ref="E219:AQ219" si="104">S7</f>
        <v>0</v>
      </c>
      <c r="F219" s="357">
        <f t="shared" si="104"/>
        <v>0</v>
      </c>
      <c r="G219" s="357">
        <f t="shared" si="104"/>
        <v>0</v>
      </c>
      <c r="H219" s="357">
        <f t="shared" si="104"/>
        <v>0</v>
      </c>
      <c r="I219" s="357">
        <f t="shared" si="104"/>
        <v>0</v>
      </c>
      <c r="J219" s="357">
        <f t="shared" si="104"/>
        <v>0</v>
      </c>
      <c r="K219" s="357">
        <f t="shared" si="104"/>
        <v>0</v>
      </c>
      <c r="L219" s="357">
        <f t="shared" si="104"/>
        <v>0</v>
      </c>
      <c r="M219" s="357">
        <f t="shared" si="104"/>
        <v>0</v>
      </c>
      <c r="N219" s="357">
        <f t="shared" si="104"/>
        <v>0</v>
      </c>
      <c r="O219" s="357">
        <f t="shared" si="104"/>
        <v>0</v>
      </c>
      <c r="P219" s="357">
        <f t="shared" si="104"/>
        <v>0</v>
      </c>
      <c r="Q219" s="357">
        <f t="shared" si="104"/>
        <v>0</v>
      </c>
      <c r="R219" s="357">
        <f t="shared" si="104"/>
        <v>0</v>
      </c>
      <c r="S219" s="357">
        <f t="shared" si="104"/>
        <v>0</v>
      </c>
      <c r="T219" s="357">
        <f t="shared" si="104"/>
        <v>0</v>
      </c>
      <c r="U219" s="357">
        <f t="shared" si="104"/>
        <v>0</v>
      </c>
      <c r="V219" s="357">
        <f t="shared" si="104"/>
        <v>0</v>
      </c>
      <c r="W219" s="357">
        <f t="shared" si="104"/>
        <v>0</v>
      </c>
      <c r="X219" s="357">
        <f t="shared" si="104"/>
        <v>0</v>
      </c>
      <c r="Y219" s="357">
        <f t="shared" si="104"/>
        <v>0</v>
      </c>
      <c r="Z219" s="357">
        <f t="shared" si="104"/>
        <v>0</v>
      </c>
      <c r="AA219" s="357">
        <f t="shared" si="104"/>
        <v>0</v>
      </c>
      <c r="AB219" s="357">
        <f t="shared" si="104"/>
        <v>0</v>
      </c>
      <c r="AC219" s="357">
        <f t="shared" si="104"/>
        <v>0</v>
      </c>
      <c r="AD219" s="357">
        <f t="shared" si="104"/>
        <v>0</v>
      </c>
      <c r="AE219" s="357">
        <f t="shared" si="104"/>
        <v>0</v>
      </c>
      <c r="AF219" s="357">
        <f t="shared" si="104"/>
        <v>0</v>
      </c>
      <c r="AG219" s="357">
        <f t="shared" si="104"/>
        <v>0</v>
      </c>
      <c r="AH219" s="357">
        <f t="shared" si="104"/>
        <v>0</v>
      </c>
      <c r="AI219" s="357">
        <f t="shared" si="104"/>
        <v>0</v>
      </c>
      <c r="AJ219" s="357">
        <f t="shared" si="104"/>
        <v>0</v>
      </c>
      <c r="AK219" s="357">
        <f t="shared" si="104"/>
        <v>0</v>
      </c>
      <c r="AL219" s="357">
        <f t="shared" si="104"/>
        <v>0</v>
      </c>
      <c r="AM219" s="357">
        <f t="shared" si="104"/>
        <v>0</v>
      </c>
      <c r="AN219" s="357">
        <f t="shared" si="104"/>
        <v>0</v>
      </c>
      <c r="AO219" s="357">
        <f t="shared" si="104"/>
        <v>0</v>
      </c>
      <c r="AP219" s="357">
        <f t="shared" si="104"/>
        <v>0</v>
      </c>
      <c r="AQ219" s="357">
        <f t="shared" si="104"/>
        <v>0</v>
      </c>
      <c r="AR219" s="86"/>
    </row>
    <row r="220" spans="1:57" s="344" customFormat="1" ht="14" hidden="1">
      <c r="A220" s="441" t="s">
        <v>1</v>
      </c>
      <c r="B220" s="442"/>
      <c r="C220" s="443" t="s">
        <v>62</v>
      </c>
      <c r="D220" s="358"/>
      <c r="E220" s="359">
        <f t="shared" ref="E220:N222" si="105">S14</f>
        <v>0</v>
      </c>
      <c r="F220" s="359">
        <f t="shared" si="105"/>
        <v>0</v>
      </c>
      <c r="G220" s="359">
        <f t="shared" si="105"/>
        <v>0</v>
      </c>
      <c r="H220" s="359">
        <f t="shared" si="105"/>
        <v>0</v>
      </c>
      <c r="I220" s="359">
        <f t="shared" si="105"/>
        <v>0</v>
      </c>
      <c r="J220" s="359">
        <f t="shared" si="105"/>
        <v>0</v>
      </c>
      <c r="K220" s="359">
        <f t="shared" si="105"/>
        <v>0</v>
      </c>
      <c r="L220" s="359">
        <f t="shared" si="105"/>
        <v>0</v>
      </c>
      <c r="M220" s="359">
        <f t="shared" si="105"/>
        <v>0</v>
      </c>
      <c r="N220" s="359">
        <f t="shared" si="105"/>
        <v>0</v>
      </c>
      <c r="O220" s="359">
        <f t="shared" ref="O220:X222" si="106">AC14</f>
        <v>0</v>
      </c>
      <c r="P220" s="359">
        <f t="shared" si="106"/>
        <v>0</v>
      </c>
      <c r="Q220" s="359">
        <f t="shared" si="106"/>
        <v>0</v>
      </c>
      <c r="R220" s="359">
        <f t="shared" si="106"/>
        <v>0</v>
      </c>
      <c r="S220" s="359">
        <f t="shared" si="106"/>
        <v>0</v>
      </c>
      <c r="T220" s="359">
        <f t="shared" si="106"/>
        <v>0</v>
      </c>
      <c r="U220" s="359">
        <f t="shared" si="106"/>
        <v>0</v>
      </c>
      <c r="V220" s="359">
        <f t="shared" si="106"/>
        <v>0</v>
      </c>
      <c r="W220" s="359">
        <f t="shared" si="106"/>
        <v>0</v>
      </c>
      <c r="X220" s="359">
        <f t="shared" si="106"/>
        <v>0</v>
      </c>
      <c r="Y220" s="359">
        <f t="shared" ref="Y220:AH222" si="107">AM14</f>
        <v>0</v>
      </c>
      <c r="Z220" s="359">
        <f t="shared" si="107"/>
        <v>0</v>
      </c>
      <c r="AA220" s="359">
        <f t="shared" si="107"/>
        <v>0</v>
      </c>
      <c r="AB220" s="359">
        <f t="shared" si="107"/>
        <v>0</v>
      </c>
      <c r="AC220" s="359">
        <f t="shared" si="107"/>
        <v>0</v>
      </c>
      <c r="AD220" s="359">
        <f t="shared" si="107"/>
        <v>0</v>
      </c>
      <c r="AE220" s="359">
        <f t="shared" si="107"/>
        <v>0</v>
      </c>
      <c r="AF220" s="359">
        <f t="shared" si="107"/>
        <v>0</v>
      </c>
      <c r="AG220" s="359">
        <f t="shared" si="107"/>
        <v>0</v>
      </c>
      <c r="AH220" s="359">
        <f t="shared" si="107"/>
        <v>0</v>
      </c>
      <c r="AI220" s="359">
        <f t="shared" ref="AI220:AQ222" si="108">AW14</f>
        <v>0</v>
      </c>
      <c r="AJ220" s="359">
        <f t="shared" si="108"/>
        <v>0</v>
      </c>
      <c r="AK220" s="359">
        <f t="shared" si="108"/>
        <v>0</v>
      </c>
      <c r="AL220" s="359">
        <f t="shared" si="108"/>
        <v>0</v>
      </c>
      <c r="AM220" s="359">
        <f t="shared" si="108"/>
        <v>0</v>
      </c>
      <c r="AN220" s="359">
        <f t="shared" si="108"/>
        <v>0</v>
      </c>
      <c r="AO220" s="359">
        <f t="shared" si="108"/>
        <v>0</v>
      </c>
      <c r="AP220" s="359">
        <f t="shared" si="108"/>
        <v>0</v>
      </c>
      <c r="AQ220" s="359">
        <f t="shared" si="108"/>
        <v>0</v>
      </c>
      <c r="AR220" s="86"/>
    </row>
    <row r="221" spans="1:57" s="344" customFormat="1" ht="14" hidden="1">
      <c r="A221" s="441" t="s">
        <v>2</v>
      </c>
      <c r="B221" s="442"/>
      <c r="C221" s="443"/>
      <c r="D221" s="358"/>
      <c r="E221" s="359">
        <f t="shared" si="105"/>
        <v>0</v>
      </c>
      <c r="F221" s="359">
        <f t="shared" si="105"/>
        <v>0</v>
      </c>
      <c r="G221" s="359">
        <f t="shared" si="105"/>
        <v>0</v>
      </c>
      <c r="H221" s="359">
        <f t="shared" si="105"/>
        <v>0</v>
      </c>
      <c r="I221" s="359">
        <f t="shared" si="105"/>
        <v>0</v>
      </c>
      <c r="J221" s="359">
        <f t="shared" si="105"/>
        <v>0</v>
      </c>
      <c r="K221" s="359">
        <f t="shared" si="105"/>
        <v>0</v>
      </c>
      <c r="L221" s="359">
        <f t="shared" si="105"/>
        <v>0</v>
      </c>
      <c r="M221" s="359">
        <f t="shared" si="105"/>
        <v>0</v>
      </c>
      <c r="N221" s="359">
        <f t="shared" si="105"/>
        <v>0</v>
      </c>
      <c r="O221" s="359">
        <f t="shared" si="106"/>
        <v>0</v>
      </c>
      <c r="P221" s="359">
        <f t="shared" si="106"/>
        <v>0</v>
      </c>
      <c r="Q221" s="359">
        <f t="shared" si="106"/>
        <v>0</v>
      </c>
      <c r="R221" s="359">
        <f t="shared" si="106"/>
        <v>0</v>
      </c>
      <c r="S221" s="359">
        <f t="shared" si="106"/>
        <v>0</v>
      </c>
      <c r="T221" s="359">
        <f t="shared" si="106"/>
        <v>0</v>
      </c>
      <c r="U221" s="359">
        <f t="shared" si="106"/>
        <v>0</v>
      </c>
      <c r="V221" s="359">
        <f t="shared" si="106"/>
        <v>0</v>
      </c>
      <c r="W221" s="359">
        <f t="shared" si="106"/>
        <v>0</v>
      </c>
      <c r="X221" s="359">
        <f t="shared" si="106"/>
        <v>0</v>
      </c>
      <c r="Y221" s="359">
        <f t="shared" si="107"/>
        <v>0</v>
      </c>
      <c r="Z221" s="359">
        <f t="shared" si="107"/>
        <v>0</v>
      </c>
      <c r="AA221" s="359">
        <f t="shared" si="107"/>
        <v>0</v>
      </c>
      <c r="AB221" s="359">
        <f t="shared" si="107"/>
        <v>0</v>
      </c>
      <c r="AC221" s="359">
        <f t="shared" si="107"/>
        <v>0</v>
      </c>
      <c r="AD221" s="359">
        <f t="shared" si="107"/>
        <v>0</v>
      </c>
      <c r="AE221" s="359">
        <f t="shared" si="107"/>
        <v>0</v>
      </c>
      <c r="AF221" s="359">
        <f t="shared" si="107"/>
        <v>0</v>
      </c>
      <c r="AG221" s="359">
        <f t="shared" si="107"/>
        <v>0</v>
      </c>
      <c r="AH221" s="359">
        <f t="shared" si="107"/>
        <v>0</v>
      </c>
      <c r="AI221" s="359">
        <f t="shared" si="108"/>
        <v>0</v>
      </c>
      <c r="AJ221" s="359">
        <f t="shared" si="108"/>
        <v>0</v>
      </c>
      <c r="AK221" s="359">
        <f t="shared" si="108"/>
        <v>0</v>
      </c>
      <c r="AL221" s="359">
        <f t="shared" si="108"/>
        <v>0</v>
      </c>
      <c r="AM221" s="359">
        <f t="shared" si="108"/>
        <v>0</v>
      </c>
      <c r="AN221" s="359">
        <f t="shared" si="108"/>
        <v>0</v>
      </c>
      <c r="AO221" s="359">
        <f t="shared" si="108"/>
        <v>0</v>
      </c>
      <c r="AP221" s="359">
        <f t="shared" si="108"/>
        <v>0</v>
      </c>
      <c r="AQ221" s="359">
        <f t="shared" si="108"/>
        <v>0</v>
      </c>
      <c r="AR221" s="86"/>
    </row>
    <row r="222" spans="1:57" s="344" customFormat="1" ht="14" hidden="1">
      <c r="A222" s="444" t="s">
        <v>247</v>
      </c>
      <c r="B222" s="445"/>
      <c r="C222" s="445"/>
      <c r="D222" s="360"/>
      <c r="E222" s="359">
        <f t="shared" si="105"/>
        <v>0</v>
      </c>
      <c r="F222" s="359">
        <f t="shared" si="105"/>
        <v>0</v>
      </c>
      <c r="G222" s="359">
        <f t="shared" si="105"/>
        <v>0</v>
      </c>
      <c r="H222" s="359">
        <f t="shared" si="105"/>
        <v>0</v>
      </c>
      <c r="I222" s="359">
        <f t="shared" si="105"/>
        <v>0</v>
      </c>
      <c r="J222" s="359">
        <f t="shared" si="105"/>
        <v>0</v>
      </c>
      <c r="K222" s="359">
        <f t="shared" si="105"/>
        <v>0</v>
      </c>
      <c r="L222" s="359">
        <f t="shared" si="105"/>
        <v>0</v>
      </c>
      <c r="M222" s="359">
        <f t="shared" si="105"/>
        <v>0</v>
      </c>
      <c r="N222" s="359">
        <f t="shared" si="105"/>
        <v>0</v>
      </c>
      <c r="O222" s="359">
        <f t="shared" si="106"/>
        <v>0</v>
      </c>
      <c r="P222" s="359">
        <f t="shared" si="106"/>
        <v>0</v>
      </c>
      <c r="Q222" s="359">
        <f t="shared" si="106"/>
        <v>0</v>
      </c>
      <c r="R222" s="359">
        <f t="shared" si="106"/>
        <v>0</v>
      </c>
      <c r="S222" s="359">
        <f t="shared" si="106"/>
        <v>0</v>
      </c>
      <c r="T222" s="359">
        <f t="shared" si="106"/>
        <v>0</v>
      </c>
      <c r="U222" s="359">
        <f t="shared" si="106"/>
        <v>0</v>
      </c>
      <c r="V222" s="359">
        <f t="shared" si="106"/>
        <v>0</v>
      </c>
      <c r="W222" s="359">
        <f t="shared" si="106"/>
        <v>0</v>
      </c>
      <c r="X222" s="359">
        <f t="shared" si="106"/>
        <v>0</v>
      </c>
      <c r="Y222" s="359">
        <f t="shared" si="107"/>
        <v>0</v>
      </c>
      <c r="Z222" s="359">
        <f t="shared" si="107"/>
        <v>0</v>
      </c>
      <c r="AA222" s="359">
        <f t="shared" si="107"/>
        <v>0</v>
      </c>
      <c r="AB222" s="359">
        <f t="shared" si="107"/>
        <v>0</v>
      </c>
      <c r="AC222" s="359">
        <f t="shared" si="107"/>
        <v>0</v>
      </c>
      <c r="AD222" s="359">
        <f t="shared" si="107"/>
        <v>0</v>
      </c>
      <c r="AE222" s="359">
        <f t="shared" si="107"/>
        <v>0</v>
      </c>
      <c r="AF222" s="359">
        <f t="shared" si="107"/>
        <v>0</v>
      </c>
      <c r="AG222" s="359">
        <f t="shared" si="107"/>
        <v>0</v>
      </c>
      <c r="AH222" s="359">
        <f t="shared" si="107"/>
        <v>0</v>
      </c>
      <c r="AI222" s="359">
        <f t="shared" si="108"/>
        <v>0</v>
      </c>
      <c r="AJ222" s="359">
        <f t="shared" si="108"/>
        <v>0</v>
      </c>
      <c r="AK222" s="359">
        <f t="shared" si="108"/>
        <v>0</v>
      </c>
      <c r="AL222" s="359">
        <f t="shared" si="108"/>
        <v>0</v>
      </c>
      <c r="AM222" s="359">
        <f t="shared" si="108"/>
        <v>0</v>
      </c>
      <c r="AN222" s="359">
        <f t="shared" si="108"/>
        <v>0</v>
      </c>
      <c r="AO222" s="359">
        <f t="shared" si="108"/>
        <v>0</v>
      </c>
      <c r="AP222" s="359">
        <f t="shared" si="108"/>
        <v>0</v>
      </c>
      <c r="AQ222" s="359">
        <f t="shared" si="108"/>
        <v>0</v>
      </c>
      <c r="AR222" s="86"/>
    </row>
    <row r="223" spans="1:57" s="344" customFormat="1" ht="14" hidden="1">
      <c r="A223" s="444" t="s">
        <v>359</v>
      </c>
      <c r="B223" s="445"/>
      <c r="C223" s="445"/>
      <c r="D223" s="361"/>
      <c r="E223" s="359" t="str">
        <f t="shared" ref="E223:AQ226" ca="1" si="109">IFERROR(E240,"")</f>
        <v/>
      </c>
      <c r="F223" s="359" t="str">
        <f t="shared" ca="1" si="109"/>
        <v/>
      </c>
      <c r="G223" s="359" t="str">
        <f t="shared" ca="1" si="109"/>
        <v/>
      </c>
      <c r="H223" s="359" t="str">
        <f t="shared" ca="1" si="109"/>
        <v/>
      </c>
      <c r="I223" s="359" t="str">
        <f t="shared" ca="1" si="109"/>
        <v/>
      </c>
      <c r="J223" s="359" t="str">
        <f t="shared" ca="1" si="109"/>
        <v/>
      </c>
      <c r="K223" s="359" t="str">
        <f t="shared" ca="1" si="109"/>
        <v/>
      </c>
      <c r="L223" s="359" t="str">
        <f t="shared" ca="1" si="109"/>
        <v/>
      </c>
      <c r="M223" s="359" t="str">
        <f t="shared" ca="1" si="109"/>
        <v/>
      </c>
      <c r="N223" s="359" t="str">
        <f t="shared" ca="1" si="109"/>
        <v/>
      </c>
      <c r="O223" s="359" t="str">
        <f t="shared" ca="1" si="109"/>
        <v/>
      </c>
      <c r="P223" s="359" t="str">
        <f t="shared" ca="1" si="109"/>
        <v/>
      </c>
      <c r="Q223" s="359" t="str">
        <f t="shared" ca="1" si="109"/>
        <v/>
      </c>
      <c r="R223" s="359" t="str">
        <f t="shared" ca="1" si="109"/>
        <v/>
      </c>
      <c r="S223" s="359" t="str">
        <f t="shared" ca="1" si="109"/>
        <v/>
      </c>
      <c r="T223" s="359" t="str">
        <f t="shared" ca="1" si="109"/>
        <v/>
      </c>
      <c r="U223" s="359" t="str">
        <f t="shared" ca="1" si="109"/>
        <v/>
      </c>
      <c r="V223" s="359" t="str">
        <f t="shared" ca="1" si="109"/>
        <v/>
      </c>
      <c r="W223" s="359" t="str">
        <f t="shared" ca="1" si="109"/>
        <v/>
      </c>
      <c r="X223" s="359" t="str">
        <f t="shared" ca="1" si="109"/>
        <v/>
      </c>
      <c r="Y223" s="359" t="str">
        <f t="shared" ca="1" si="109"/>
        <v/>
      </c>
      <c r="Z223" s="359" t="str">
        <f t="shared" ca="1" si="109"/>
        <v/>
      </c>
      <c r="AA223" s="359" t="str">
        <f t="shared" ca="1" si="109"/>
        <v/>
      </c>
      <c r="AB223" s="359" t="str">
        <f t="shared" ca="1" si="109"/>
        <v/>
      </c>
      <c r="AC223" s="359" t="str">
        <f t="shared" ca="1" si="109"/>
        <v/>
      </c>
      <c r="AD223" s="359" t="str">
        <f t="shared" ca="1" si="109"/>
        <v/>
      </c>
      <c r="AE223" s="359" t="str">
        <f t="shared" ca="1" si="109"/>
        <v/>
      </c>
      <c r="AF223" s="359" t="str">
        <f t="shared" ca="1" si="109"/>
        <v/>
      </c>
      <c r="AG223" s="359" t="str">
        <f t="shared" ca="1" si="109"/>
        <v/>
      </c>
      <c r="AH223" s="359" t="str">
        <f t="shared" ca="1" si="109"/>
        <v/>
      </c>
      <c r="AI223" s="359" t="str">
        <f t="shared" ca="1" si="109"/>
        <v/>
      </c>
      <c r="AJ223" s="359" t="str">
        <f t="shared" ca="1" si="109"/>
        <v/>
      </c>
      <c r="AK223" s="359" t="str">
        <f t="shared" ca="1" si="109"/>
        <v/>
      </c>
      <c r="AL223" s="359" t="str">
        <f t="shared" ca="1" si="109"/>
        <v/>
      </c>
      <c r="AM223" s="359" t="str">
        <f t="shared" ca="1" si="109"/>
        <v/>
      </c>
      <c r="AN223" s="359" t="str">
        <f t="shared" ca="1" si="109"/>
        <v/>
      </c>
      <c r="AO223" s="359" t="str">
        <f t="shared" ca="1" si="109"/>
        <v/>
      </c>
      <c r="AP223" s="359" t="str">
        <f t="shared" ca="1" si="109"/>
        <v/>
      </c>
      <c r="AQ223" s="362" t="str">
        <f t="shared" ca="1" si="109"/>
        <v/>
      </c>
      <c r="AR223" s="86"/>
    </row>
    <row r="224" spans="1:57" s="344" customFormat="1" ht="14.25" hidden="1" customHeight="1">
      <c r="A224" s="444" t="s">
        <v>358</v>
      </c>
      <c r="B224" s="445"/>
      <c r="C224" s="445"/>
      <c r="D224" s="361"/>
      <c r="E224" s="359" t="str">
        <f t="shared" si="109"/>
        <v/>
      </c>
      <c r="F224" s="359" t="str">
        <f t="shared" si="109"/>
        <v/>
      </c>
      <c r="G224" s="359" t="str">
        <f t="shared" si="109"/>
        <v/>
      </c>
      <c r="H224" s="359" t="str">
        <f t="shared" si="109"/>
        <v/>
      </c>
      <c r="I224" s="359" t="str">
        <f t="shared" si="109"/>
        <v/>
      </c>
      <c r="J224" s="359" t="str">
        <f t="shared" si="109"/>
        <v/>
      </c>
      <c r="K224" s="359" t="str">
        <f t="shared" si="109"/>
        <v/>
      </c>
      <c r="L224" s="359" t="str">
        <f t="shared" si="109"/>
        <v/>
      </c>
      <c r="M224" s="359" t="str">
        <f t="shared" si="109"/>
        <v/>
      </c>
      <c r="N224" s="359" t="str">
        <f t="shared" si="109"/>
        <v/>
      </c>
      <c r="O224" s="359" t="str">
        <f t="shared" si="109"/>
        <v/>
      </c>
      <c r="P224" s="359" t="str">
        <f t="shared" si="109"/>
        <v/>
      </c>
      <c r="Q224" s="359" t="str">
        <f t="shared" si="109"/>
        <v/>
      </c>
      <c r="R224" s="359" t="str">
        <f t="shared" si="109"/>
        <v/>
      </c>
      <c r="S224" s="359" t="str">
        <f t="shared" si="109"/>
        <v/>
      </c>
      <c r="T224" s="359" t="str">
        <f t="shared" si="109"/>
        <v/>
      </c>
      <c r="U224" s="359" t="str">
        <f t="shared" si="109"/>
        <v/>
      </c>
      <c r="V224" s="359" t="str">
        <f t="shared" si="109"/>
        <v/>
      </c>
      <c r="W224" s="359" t="str">
        <f t="shared" si="109"/>
        <v/>
      </c>
      <c r="X224" s="359" t="str">
        <f t="shared" si="109"/>
        <v/>
      </c>
      <c r="Y224" s="359" t="str">
        <f t="shared" si="109"/>
        <v/>
      </c>
      <c r="Z224" s="359" t="str">
        <f t="shared" si="109"/>
        <v/>
      </c>
      <c r="AA224" s="359" t="str">
        <f t="shared" si="109"/>
        <v/>
      </c>
      <c r="AB224" s="359" t="str">
        <f t="shared" si="109"/>
        <v/>
      </c>
      <c r="AC224" s="359" t="str">
        <f t="shared" si="109"/>
        <v/>
      </c>
      <c r="AD224" s="359" t="str">
        <f t="shared" si="109"/>
        <v/>
      </c>
      <c r="AE224" s="359" t="str">
        <f t="shared" si="109"/>
        <v/>
      </c>
      <c r="AF224" s="359" t="str">
        <f t="shared" si="109"/>
        <v/>
      </c>
      <c r="AG224" s="359" t="str">
        <f t="shared" si="109"/>
        <v/>
      </c>
      <c r="AH224" s="359" t="str">
        <f t="shared" si="109"/>
        <v/>
      </c>
      <c r="AI224" s="359" t="str">
        <f t="shared" si="109"/>
        <v/>
      </c>
      <c r="AJ224" s="359" t="str">
        <f t="shared" si="109"/>
        <v/>
      </c>
      <c r="AK224" s="359" t="str">
        <f t="shared" si="109"/>
        <v/>
      </c>
      <c r="AL224" s="359" t="str">
        <f t="shared" si="109"/>
        <v/>
      </c>
      <c r="AM224" s="359" t="str">
        <f t="shared" si="109"/>
        <v/>
      </c>
      <c r="AN224" s="359" t="str">
        <f t="shared" si="109"/>
        <v/>
      </c>
      <c r="AO224" s="359" t="str">
        <f t="shared" si="109"/>
        <v/>
      </c>
      <c r="AP224" s="359" t="str">
        <f t="shared" si="109"/>
        <v/>
      </c>
      <c r="AQ224" s="362" t="str">
        <f t="shared" si="109"/>
        <v/>
      </c>
      <c r="AR224" s="86"/>
    </row>
    <row r="225" spans="1:57" s="344" customFormat="1" ht="14" hidden="1">
      <c r="A225" s="444" t="s">
        <v>388</v>
      </c>
      <c r="B225" s="445"/>
      <c r="C225" s="445"/>
      <c r="D225" s="361"/>
      <c r="E225" s="359" t="str">
        <f t="shared" si="109"/>
        <v/>
      </c>
      <c r="F225" s="359" t="str">
        <f t="shared" si="109"/>
        <v/>
      </c>
      <c r="G225" s="359" t="str">
        <f t="shared" si="109"/>
        <v/>
      </c>
      <c r="H225" s="359" t="str">
        <f t="shared" si="109"/>
        <v/>
      </c>
      <c r="I225" s="359" t="str">
        <f t="shared" si="109"/>
        <v/>
      </c>
      <c r="J225" s="359" t="str">
        <f t="shared" si="109"/>
        <v/>
      </c>
      <c r="K225" s="359" t="str">
        <f t="shared" si="109"/>
        <v/>
      </c>
      <c r="L225" s="359" t="str">
        <f t="shared" si="109"/>
        <v/>
      </c>
      <c r="M225" s="359" t="str">
        <f t="shared" si="109"/>
        <v/>
      </c>
      <c r="N225" s="359" t="str">
        <f t="shared" si="109"/>
        <v/>
      </c>
      <c r="O225" s="359" t="str">
        <f t="shared" si="109"/>
        <v/>
      </c>
      <c r="P225" s="359" t="str">
        <f t="shared" si="109"/>
        <v/>
      </c>
      <c r="Q225" s="359" t="str">
        <f t="shared" si="109"/>
        <v/>
      </c>
      <c r="R225" s="359" t="str">
        <f t="shared" si="109"/>
        <v/>
      </c>
      <c r="S225" s="359" t="str">
        <f t="shared" si="109"/>
        <v/>
      </c>
      <c r="T225" s="359" t="str">
        <f t="shared" si="109"/>
        <v/>
      </c>
      <c r="U225" s="359" t="str">
        <f t="shared" si="109"/>
        <v/>
      </c>
      <c r="V225" s="359" t="str">
        <f t="shared" si="109"/>
        <v/>
      </c>
      <c r="W225" s="359" t="str">
        <f t="shared" si="109"/>
        <v/>
      </c>
      <c r="X225" s="359" t="str">
        <f t="shared" si="109"/>
        <v/>
      </c>
      <c r="Y225" s="359" t="str">
        <f t="shared" si="109"/>
        <v/>
      </c>
      <c r="Z225" s="359" t="str">
        <f t="shared" si="109"/>
        <v/>
      </c>
      <c r="AA225" s="359" t="str">
        <f t="shared" si="109"/>
        <v/>
      </c>
      <c r="AB225" s="359" t="str">
        <f t="shared" si="109"/>
        <v/>
      </c>
      <c r="AC225" s="359" t="str">
        <f t="shared" si="109"/>
        <v/>
      </c>
      <c r="AD225" s="359" t="str">
        <f t="shared" si="109"/>
        <v/>
      </c>
      <c r="AE225" s="359" t="str">
        <f t="shared" si="109"/>
        <v/>
      </c>
      <c r="AF225" s="359" t="str">
        <f t="shared" si="109"/>
        <v/>
      </c>
      <c r="AG225" s="359" t="str">
        <f t="shared" si="109"/>
        <v/>
      </c>
      <c r="AH225" s="359" t="str">
        <f t="shared" si="109"/>
        <v/>
      </c>
      <c r="AI225" s="359" t="str">
        <f t="shared" si="109"/>
        <v/>
      </c>
      <c r="AJ225" s="359" t="str">
        <f t="shared" si="109"/>
        <v/>
      </c>
      <c r="AK225" s="359" t="str">
        <f t="shared" si="109"/>
        <v/>
      </c>
      <c r="AL225" s="359" t="str">
        <f t="shared" si="109"/>
        <v/>
      </c>
      <c r="AM225" s="359" t="str">
        <f t="shared" si="109"/>
        <v/>
      </c>
      <c r="AN225" s="359" t="str">
        <f t="shared" si="109"/>
        <v/>
      </c>
      <c r="AO225" s="359" t="str">
        <f t="shared" si="109"/>
        <v/>
      </c>
      <c r="AP225" s="359" t="str">
        <f t="shared" si="109"/>
        <v/>
      </c>
      <c r="AQ225" s="362" t="str">
        <f t="shared" si="109"/>
        <v/>
      </c>
      <c r="AR225" s="363"/>
    </row>
    <row r="226" spans="1:57" s="344" customFormat="1" ht="14" hidden="1">
      <c r="A226" s="446" t="s">
        <v>389</v>
      </c>
      <c r="B226" s="447"/>
      <c r="C226" s="447"/>
      <c r="D226" s="364"/>
      <c r="E226" s="359" t="str">
        <f t="shared" si="109"/>
        <v/>
      </c>
      <c r="F226" s="359" t="str">
        <f t="shared" si="109"/>
        <v/>
      </c>
      <c r="G226" s="359" t="str">
        <f t="shared" si="109"/>
        <v/>
      </c>
      <c r="H226" s="359" t="str">
        <f t="shared" si="109"/>
        <v/>
      </c>
      <c r="I226" s="359" t="str">
        <f t="shared" si="109"/>
        <v/>
      </c>
      <c r="J226" s="359" t="str">
        <f t="shared" si="109"/>
        <v/>
      </c>
      <c r="K226" s="359" t="str">
        <f t="shared" si="109"/>
        <v/>
      </c>
      <c r="L226" s="359" t="str">
        <f t="shared" si="109"/>
        <v/>
      </c>
      <c r="M226" s="359" t="str">
        <f t="shared" si="109"/>
        <v/>
      </c>
      <c r="N226" s="359" t="str">
        <f t="shared" si="109"/>
        <v/>
      </c>
      <c r="O226" s="359" t="str">
        <f t="shared" si="109"/>
        <v/>
      </c>
      <c r="P226" s="359" t="str">
        <f t="shared" si="109"/>
        <v/>
      </c>
      <c r="Q226" s="359" t="str">
        <f t="shared" si="109"/>
        <v/>
      </c>
      <c r="R226" s="359" t="str">
        <f t="shared" si="109"/>
        <v/>
      </c>
      <c r="S226" s="359" t="str">
        <f t="shared" si="109"/>
        <v/>
      </c>
      <c r="T226" s="359" t="str">
        <f t="shared" si="109"/>
        <v/>
      </c>
      <c r="U226" s="359" t="str">
        <f t="shared" si="109"/>
        <v/>
      </c>
      <c r="V226" s="359" t="str">
        <f t="shared" si="109"/>
        <v/>
      </c>
      <c r="W226" s="359" t="str">
        <f t="shared" si="109"/>
        <v/>
      </c>
      <c r="X226" s="359" t="str">
        <f t="shared" si="109"/>
        <v/>
      </c>
      <c r="Y226" s="359" t="str">
        <f t="shared" si="109"/>
        <v/>
      </c>
      <c r="Z226" s="359" t="str">
        <f t="shared" si="109"/>
        <v/>
      </c>
      <c r="AA226" s="359" t="str">
        <f t="shared" si="109"/>
        <v/>
      </c>
      <c r="AB226" s="359" t="str">
        <f t="shared" si="109"/>
        <v/>
      </c>
      <c r="AC226" s="359" t="str">
        <f t="shared" si="109"/>
        <v/>
      </c>
      <c r="AD226" s="359" t="str">
        <f t="shared" si="109"/>
        <v/>
      </c>
      <c r="AE226" s="359" t="str">
        <f t="shared" si="109"/>
        <v/>
      </c>
      <c r="AF226" s="359" t="str">
        <f t="shared" si="109"/>
        <v/>
      </c>
      <c r="AG226" s="359" t="str">
        <f t="shared" si="109"/>
        <v/>
      </c>
      <c r="AH226" s="359" t="str">
        <f t="shared" si="109"/>
        <v/>
      </c>
      <c r="AI226" s="359" t="str">
        <f t="shared" si="109"/>
        <v/>
      </c>
      <c r="AJ226" s="359" t="str">
        <f t="shared" si="109"/>
        <v/>
      </c>
      <c r="AK226" s="359" t="str">
        <f t="shared" si="109"/>
        <v/>
      </c>
      <c r="AL226" s="359" t="str">
        <f t="shared" si="109"/>
        <v/>
      </c>
      <c r="AM226" s="359" t="str">
        <f t="shared" si="109"/>
        <v/>
      </c>
      <c r="AN226" s="359" t="str">
        <f t="shared" si="109"/>
        <v/>
      </c>
      <c r="AO226" s="359" t="str">
        <f t="shared" si="109"/>
        <v/>
      </c>
      <c r="AP226" s="359" t="str">
        <f t="shared" si="109"/>
        <v/>
      </c>
      <c r="AQ226" s="362" t="str">
        <f t="shared" si="109"/>
        <v/>
      </c>
      <c r="AR226" s="363"/>
    </row>
    <row r="227" spans="1:57" s="344" customFormat="1" ht="14" hidden="1">
      <c r="A227" s="444" t="s">
        <v>360</v>
      </c>
      <c r="B227" s="445"/>
      <c r="C227" s="445"/>
      <c r="D227" s="356"/>
      <c r="E227" s="365">
        <f t="shared" ref="E227:AQ227" si="110">IF(E219="",0,E219)</f>
        <v>0</v>
      </c>
      <c r="F227" s="365">
        <f t="shared" si="110"/>
        <v>0</v>
      </c>
      <c r="G227" s="365">
        <f t="shared" si="110"/>
        <v>0</v>
      </c>
      <c r="H227" s="365">
        <f t="shared" si="110"/>
        <v>0</v>
      </c>
      <c r="I227" s="365">
        <f t="shared" si="110"/>
        <v>0</v>
      </c>
      <c r="J227" s="365">
        <f t="shared" si="110"/>
        <v>0</v>
      </c>
      <c r="K227" s="365">
        <f t="shared" si="110"/>
        <v>0</v>
      </c>
      <c r="L227" s="365">
        <f t="shared" si="110"/>
        <v>0</v>
      </c>
      <c r="M227" s="365">
        <f t="shared" si="110"/>
        <v>0</v>
      </c>
      <c r="N227" s="365">
        <f t="shared" si="110"/>
        <v>0</v>
      </c>
      <c r="O227" s="365">
        <f t="shared" si="110"/>
        <v>0</v>
      </c>
      <c r="P227" s="365">
        <f t="shared" si="110"/>
        <v>0</v>
      </c>
      <c r="Q227" s="365">
        <f t="shared" si="110"/>
        <v>0</v>
      </c>
      <c r="R227" s="365">
        <f t="shared" si="110"/>
        <v>0</v>
      </c>
      <c r="S227" s="365">
        <f t="shared" si="110"/>
        <v>0</v>
      </c>
      <c r="T227" s="365">
        <f t="shared" si="110"/>
        <v>0</v>
      </c>
      <c r="U227" s="365">
        <f t="shared" si="110"/>
        <v>0</v>
      </c>
      <c r="V227" s="365">
        <f t="shared" si="110"/>
        <v>0</v>
      </c>
      <c r="W227" s="365">
        <f t="shared" si="110"/>
        <v>0</v>
      </c>
      <c r="X227" s="365">
        <f t="shared" si="110"/>
        <v>0</v>
      </c>
      <c r="Y227" s="365">
        <f t="shared" si="110"/>
        <v>0</v>
      </c>
      <c r="Z227" s="365">
        <f t="shared" si="110"/>
        <v>0</v>
      </c>
      <c r="AA227" s="365">
        <f t="shared" si="110"/>
        <v>0</v>
      </c>
      <c r="AB227" s="365">
        <f t="shared" si="110"/>
        <v>0</v>
      </c>
      <c r="AC227" s="365">
        <f t="shared" si="110"/>
        <v>0</v>
      </c>
      <c r="AD227" s="365">
        <f t="shared" si="110"/>
        <v>0</v>
      </c>
      <c r="AE227" s="365">
        <f t="shared" si="110"/>
        <v>0</v>
      </c>
      <c r="AF227" s="365">
        <f t="shared" si="110"/>
        <v>0</v>
      </c>
      <c r="AG227" s="365">
        <f t="shared" si="110"/>
        <v>0</v>
      </c>
      <c r="AH227" s="365">
        <f t="shared" si="110"/>
        <v>0</v>
      </c>
      <c r="AI227" s="365">
        <f t="shared" si="110"/>
        <v>0</v>
      </c>
      <c r="AJ227" s="365">
        <f t="shared" si="110"/>
        <v>0</v>
      </c>
      <c r="AK227" s="365">
        <f t="shared" si="110"/>
        <v>0</v>
      </c>
      <c r="AL227" s="365">
        <f t="shared" si="110"/>
        <v>0</v>
      </c>
      <c r="AM227" s="365">
        <f t="shared" si="110"/>
        <v>0</v>
      </c>
      <c r="AN227" s="365">
        <f t="shared" si="110"/>
        <v>0</v>
      </c>
      <c r="AO227" s="365">
        <f t="shared" si="110"/>
        <v>0</v>
      </c>
      <c r="AP227" s="365">
        <f t="shared" si="110"/>
        <v>0</v>
      </c>
      <c r="AQ227" s="366">
        <f t="shared" si="110"/>
        <v>0</v>
      </c>
      <c r="AR227" s="86"/>
    </row>
    <row r="228" spans="1:57" s="344" customFormat="1" ht="14" hidden="1">
      <c r="A228" s="448" t="s">
        <v>361</v>
      </c>
      <c r="B228" s="449"/>
      <c r="C228" s="450"/>
      <c r="D228" s="367">
        <f>SUM(D216:G216)</f>
        <v>0</v>
      </c>
      <c r="E228" s="368">
        <f t="shared" ref="E228:AQ228" si="111">D228+D227</f>
        <v>0</v>
      </c>
      <c r="F228" s="368">
        <f t="shared" si="111"/>
        <v>0</v>
      </c>
      <c r="G228" s="368">
        <f t="shared" si="111"/>
        <v>0</v>
      </c>
      <c r="H228" s="368">
        <f t="shared" si="111"/>
        <v>0</v>
      </c>
      <c r="I228" s="368">
        <f t="shared" si="111"/>
        <v>0</v>
      </c>
      <c r="J228" s="368">
        <f t="shared" si="111"/>
        <v>0</v>
      </c>
      <c r="K228" s="368">
        <f t="shared" si="111"/>
        <v>0</v>
      </c>
      <c r="L228" s="368">
        <f t="shared" si="111"/>
        <v>0</v>
      </c>
      <c r="M228" s="368">
        <f t="shared" si="111"/>
        <v>0</v>
      </c>
      <c r="N228" s="368">
        <f t="shared" si="111"/>
        <v>0</v>
      </c>
      <c r="O228" s="368">
        <f t="shared" si="111"/>
        <v>0</v>
      </c>
      <c r="P228" s="368">
        <f t="shared" si="111"/>
        <v>0</v>
      </c>
      <c r="Q228" s="368">
        <f t="shared" si="111"/>
        <v>0</v>
      </c>
      <c r="R228" s="368">
        <f t="shared" si="111"/>
        <v>0</v>
      </c>
      <c r="S228" s="368">
        <f t="shared" si="111"/>
        <v>0</v>
      </c>
      <c r="T228" s="368">
        <f t="shared" si="111"/>
        <v>0</v>
      </c>
      <c r="U228" s="368">
        <f t="shared" si="111"/>
        <v>0</v>
      </c>
      <c r="V228" s="368">
        <f t="shared" si="111"/>
        <v>0</v>
      </c>
      <c r="W228" s="368">
        <f t="shared" si="111"/>
        <v>0</v>
      </c>
      <c r="X228" s="368">
        <f t="shared" si="111"/>
        <v>0</v>
      </c>
      <c r="Y228" s="368">
        <f t="shared" si="111"/>
        <v>0</v>
      </c>
      <c r="Z228" s="368">
        <f t="shared" si="111"/>
        <v>0</v>
      </c>
      <c r="AA228" s="368">
        <f t="shared" si="111"/>
        <v>0</v>
      </c>
      <c r="AB228" s="368">
        <f t="shared" si="111"/>
        <v>0</v>
      </c>
      <c r="AC228" s="368">
        <f t="shared" si="111"/>
        <v>0</v>
      </c>
      <c r="AD228" s="368">
        <f t="shared" si="111"/>
        <v>0</v>
      </c>
      <c r="AE228" s="368">
        <f t="shared" si="111"/>
        <v>0</v>
      </c>
      <c r="AF228" s="368">
        <f t="shared" si="111"/>
        <v>0</v>
      </c>
      <c r="AG228" s="368">
        <f t="shared" si="111"/>
        <v>0</v>
      </c>
      <c r="AH228" s="368">
        <f t="shared" si="111"/>
        <v>0</v>
      </c>
      <c r="AI228" s="368">
        <f t="shared" si="111"/>
        <v>0</v>
      </c>
      <c r="AJ228" s="368">
        <f t="shared" si="111"/>
        <v>0</v>
      </c>
      <c r="AK228" s="368">
        <f t="shared" si="111"/>
        <v>0</v>
      </c>
      <c r="AL228" s="368">
        <f t="shared" si="111"/>
        <v>0</v>
      </c>
      <c r="AM228" s="368">
        <f t="shared" si="111"/>
        <v>0</v>
      </c>
      <c r="AN228" s="368">
        <f t="shared" si="111"/>
        <v>0</v>
      </c>
      <c r="AO228" s="368">
        <f t="shared" si="111"/>
        <v>0</v>
      </c>
      <c r="AP228" s="368">
        <f t="shared" si="111"/>
        <v>0</v>
      </c>
      <c r="AQ228" s="369">
        <f t="shared" si="111"/>
        <v>0</v>
      </c>
      <c r="AR228"/>
    </row>
    <row r="229" spans="1:57" s="344" customFormat="1" ht="14" hidden="1">
      <c r="A229" s="448" t="s">
        <v>362</v>
      </c>
      <c r="B229" s="449"/>
      <c r="C229" s="450"/>
      <c r="D229" s="370" t="e">
        <f t="shared" ref="D229:AQ229" si="112">(D228)/SUM($D$5:$G$5)*100</f>
        <v>#DIV/0!</v>
      </c>
      <c r="E229" s="370" t="e">
        <f t="shared" si="112"/>
        <v>#DIV/0!</v>
      </c>
      <c r="F229" s="370" t="e">
        <f t="shared" si="112"/>
        <v>#DIV/0!</v>
      </c>
      <c r="G229" s="370" t="e">
        <f t="shared" si="112"/>
        <v>#DIV/0!</v>
      </c>
      <c r="H229" s="370" t="e">
        <f t="shared" si="112"/>
        <v>#DIV/0!</v>
      </c>
      <c r="I229" s="370" t="e">
        <f t="shared" si="112"/>
        <v>#DIV/0!</v>
      </c>
      <c r="J229" s="370" t="e">
        <f t="shared" si="112"/>
        <v>#DIV/0!</v>
      </c>
      <c r="K229" s="370" t="e">
        <f t="shared" si="112"/>
        <v>#DIV/0!</v>
      </c>
      <c r="L229" s="370" t="e">
        <f t="shared" si="112"/>
        <v>#DIV/0!</v>
      </c>
      <c r="M229" s="370" t="e">
        <f t="shared" si="112"/>
        <v>#DIV/0!</v>
      </c>
      <c r="N229" s="370" t="e">
        <f t="shared" si="112"/>
        <v>#DIV/0!</v>
      </c>
      <c r="O229" s="370" t="e">
        <f t="shared" si="112"/>
        <v>#DIV/0!</v>
      </c>
      <c r="P229" s="370" t="e">
        <f t="shared" si="112"/>
        <v>#DIV/0!</v>
      </c>
      <c r="Q229" s="370" t="e">
        <f t="shared" si="112"/>
        <v>#DIV/0!</v>
      </c>
      <c r="R229" s="370" t="e">
        <f t="shared" si="112"/>
        <v>#DIV/0!</v>
      </c>
      <c r="S229" s="370" t="e">
        <f t="shared" si="112"/>
        <v>#DIV/0!</v>
      </c>
      <c r="T229" s="370" t="e">
        <f t="shared" si="112"/>
        <v>#DIV/0!</v>
      </c>
      <c r="U229" s="370" t="e">
        <f t="shared" si="112"/>
        <v>#DIV/0!</v>
      </c>
      <c r="V229" s="370" t="e">
        <f t="shared" si="112"/>
        <v>#DIV/0!</v>
      </c>
      <c r="W229" s="370" t="e">
        <f t="shared" si="112"/>
        <v>#DIV/0!</v>
      </c>
      <c r="X229" s="370" t="e">
        <f t="shared" si="112"/>
        <v>#DIV/0!</v>
      </c>
      <c r="Y229" s="370" t="e">
        <f t="shared" si="112"/>
        <v>#DIV/0!</v>
      </c>
      <c r="Z229" s="370" t="e">
        <f t="shared" si="112"/>
        <v>#DIV/0!</v>
      </c>
      <c r="AA229" s="370" t="e">
        <f t="shared" si="112"/>
        <v>#DIV/0!</v>
      </c>
      <c r="AB229" s="370" t="e">
        <f t="shared" si="112"/>
        <v>#DIV/0!</v>
      </c>
      <c r="AC229" s="370" t="e">
        <f t="shared" si="112"/>
        <v>#DIV/0!</v>
      </c>
      <c r="AD229" s="370" t="e">
        <f t="shared" si="112"/>
        <v>#DIV/0!</v>
      </c>
      <c r="AE229" s="370" t="e">
        <f t="shared" si="112"/>
        <v>#DIV/0!</v>
      </c>
      <c r="AF229" s="370" t="e">
        <f t="shared" si="112"/>
        <v>#DIV/0!</v>
      </c>
      <c r="AG229" s="370" t="e">
        <f t="shared" si="112"/>
        <v>#DIV/0!</v>
      </c>
      <c r="AH229" s="370" t="e">
        <f t="shared" si="112"/>
        <v>#DIV/0!</v>
      </c>
      <c r="AI229" s="370" t="e">
        <f t="shared" si="112"/>
        <v>#DIV/0!</v>
      </c>
      <c r="AJ229" s="370" t="e">
        <f t="shared" si="112"/>
        <v>#DIV/0!</v>
      </c>
      <c r="AK229" s="370" t="e">
        <f t="shared" si="112"/>
        <v>#DIV/0!</v>
      </c>
      <c r="AL229" s="370" t="e">
        <f t="shared" si="112"/>
        <v>#DIV/0!</v>
      </c>
      <c r="AM229" s="370" t="e">
        <f t="shared" si="112"/>
        <v>#DIV/0!</v>
      </c>
      <c r="AN229" s="370" t="e">
        <f t="shared" si="112"/>
        <v>#DIV/0!</v>
      </c>
      <c r="AO229" s="370" t="e">
        <f t="shared" si="112"/>
        <v>#DIV/0!</v>
      </c>
      <c r="AP229" s="370" t="e">
        <f t="shared" si="112"/>
        <v>#DIV/0!</v>
      </c>
      <c r="AQ229" s="371" t="e">
        <f t="shared" si="112"/>
        <v>#DIV/0!</v>
      </c>
      <c r="AR229"/>
    </row>
    <row r="230" spans="1:57" s="344" customFormat="1" ht="14.5" hidden="1" thickBot="1">
      <c r="A230" s="451" t="s">
        <v>362</v>
      </c>
      <c r="B230" s="452"/>
      <c r="C230" s="453"/>
      <c r="D230" s="372" t="str">
        <f t="shared" ref="D230:AQ230" si="113">IFERROR(D229,"")</f>
        <v/>
      </c>
      <c r="E230" s="373" t="str">
        <f t="shared" si="113"/>
        <v/>
      </c>
      <c r="F230" s="373" t="str">
        <f t="shared" si="113"/>
        <v/>
      </c>
      <c r="G230" s="373" t="str">
        <f t="shared" si="113"/>
        <v/>
      </c>
      <c r="H230" s="373" t="str">
        <f t="shared" si="113"/>
        <v/>
      </c>
      <c r="I230" s="373" t="str">
        <f t="shared" si="113"/>
        <v/>
      </c>
      <c r="J230" s="373" t="str">
        <f t="shared" si="113"/>
        <v/>
      </c>
      <c r="K230" s="373" t="str">
        <f t="shared" si="113"/>
        <v/>
      </c>
      <c r="L230" s="373" t="str">
        <f t="shared" si="113"/>
        <v/>
      </c>
      <c r="M230" s="373" t="str">
        <f t="shared" si="113"/>
        <v/>
      </c>
      <c r="N230" s="373" t="str">
        <f t="shared" si="113"/>
        <v/>
      </c>
      <c r="O230" s="373" t="str">
        <f t="shared" si="113"/>
        <v/>
      </c>
      <c r="P230" s="373" t="str">
        <f t="shared" si="113"/>
        <v/>
      </c>
      <c r="Q230" s="373" t="str">
        <f t="shared" si="113"/>
        <v/>
      </c>
      <c r="R230" s="373" t="str">
        <f t="shared" si="113"/>
        <v/>
      </c>
      <c r="S230" s="373" t="str">
        <f t="shared" si="113"/>
        <v/>
      </c>
      <c r="T230" s="373" t="str">
        <f t="shared" si="113"/>
        <v/>
      </c>
      <c r="U230" s="373" t="str">
        <f t="shared" si="113"/>
        <v/>
      </c>
      <c r="V230" s="373" t="str">
        <f t="shared" si="113"/>
        <v/>
      </c>
      <c r="W230" s="373" t="str">
        <f t="shared" si="113"/>
        <v/>
      </c>
      <c r="X230" s="373" t="str">
        <f t="shared" si="113"/>
        <v/>
      </c>
      <c r="Y230" s="373" t="str">
        <f t="shared" si="113"/>
        <v/>
      </c>
      <c r="Z230" s="373" t="str">
        <f t="shared" si="113"/>
        <v/>
      </c>
      <c r="AA230" s="373" t="str">
        <f t="shared" si="113"/>
        <v/>
      </c>
      <c r="AB230" s="373" t="str">
        <f t="shared" si="113"/>
        <v/>
      </c>
      <c r="AC230" s="373" t="str">
        <f t="shared" si="113"/>
        <v/>
      </c>
      <c r="AD230" s="373" t="str">
        <f t="shared" si="113"/>
        <v/>
      </c>
      <c r="AE230" s="373" t="str">
        <f t="shared" si="113"/>
        <v/>
      </c>
      <c r="AF230" s="373" t="str">
        <f t="shared" si="113"/>
        <v/>
      </c>
      <c r="AG230" s="373" t="str">
        <f t="shared" si="113"/>
        <v/>
      </c>
      <c r="AH230" s="373" t="str">
        <f t="shared" si="113"/>
        <v/>
      </c>
      <c r="AI230" s="373" t="str">
        <f t="shared" si="113"/>
        <v/>
      </c>
      <c r="AJ230" s="373" t="str">
        <f t="shared" si="113"/>
        <v/>
      </c>
      <c r="AK230" s="373" t="str">
        <f t="shared" si="113"/>
        <v/>
      </c>
      <c r="AL230" s="373" t="str">
        <f t="shared" si="113"/>
        <v/>
      </c>
      <c r="AM230" s="373" t="str">
        <f t="shared" si="113"/>
        <v/>
      </c>
      <c r="AN230" s="373" t="str">
        <f t="shared" si="113"/>
        <v/>
      </c>
      <c r="AO230" s="373" t="str">
        <f t="shared" si="113"/>
        <v/>
      </c>
      <c r="AP230" s="373" t="str">
        <f t="shared" si="113"/>
        <v/>
      </c>
      <c r="AQ230" s="374" t="str">
        <f t="shared" si="113"/>
        <v/>
      </c>
      <c r="AR230" s="86"/>
    </row>
    <row r="231" spans="1:57" ht="12" hidden="1" customHeight="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s="344" customFormat="1" ht="14" hidden="1"/>
    <row r="233" spans="1:57" s="344" customFormat="1" ht="14" hidden="1">
      <c r="A233" s="454" t="s">
        <v>41</v>
      </c>
      <c r="B233" s="454"/>
      <c r="C233" s="455"/>
      <c r="E233" s="375" t="e">
        <f t="shared" ref="E233:AQ233" si="114">IF(S163="",NA(),S163*(-10))</f>
        <v>#N/A</v>
      </c>
      <c r="F233" s="375" t="e">
        <f t="shared" si="114"/>
        <v>#N/A</v>
      </c>
      <c r="G233" s="375" t="e">
        <f t="shared" si="114"/>
        <v>#N/A</v>
      </c>
      <c r="H233" s="375" t="e">
        <f t="shared" si="114"/>
        <v>#N/A</v>
      </c>
      <c r="I233" s="375" t="e">
        <f t="shared" si="114"/>
        <v>#N/A</v>
      </c>
      <c r="J233" s="375" t="e">
        <f t="shared" si="114"/>
        <v>#N/A</v>
      </c>
      <c r="K233" s="375" t="e">
        <f t="shared" si="114"/>
        <v>#N/A</v>
      </c>
      <c r="L233" s="375" t="e">
        <f t="shared" si="114"/>
        <v>#N/A</v>
      </c>
      <c r="M233" s="375" t="e">
        <f t="shared" si="114"/>
        <v>#N/A</v>
      </c>
      <c r="N233" s="375" t="e">
        <f t="shared" si="114"/>
        <v>#N/A</v>
      </c>
      <c r="O233" s="375" t="e">
        <f t="shared" si="114"/>
        <v>#N/A</v>
      </c>
      <c r="P233" s="375" t="e">
        <f t="shared" si="114"/>
        <v>#N/A</v>
      </c>
      <c r="Q233" s="375" t="e">
        <f t="shared" si="114"/>
        <v>#N/A</v>
      </c>
      <c r="R233" s="375" t="e">
        <f t="shared" si="114"/>
        <v>#N/A</v>
      </c>
      <c r="S233" s="375" t="e">
        <f t="shared" si="114"/>
        <v>#N/A</v>
      </c>
      <c r="T233" s="375" t="e">
        <f t="shared" si="114"/>
        <v>#N/A</v>
      </c>
      <c r="U233" s="375" t="e">
        <f t="shared" si="114"/>
        <v>#N/A</v>
      </c>
      <c r="V233" s="375" t="e">
        <f t="shared" si="114"/>
        <v>#N/A</v>
      </c>
      <c r="W233" s="375" t="e">
        <f t="shared" si="114"/>
        <v>#N/A</v>
      </c>
      <c r="X233" s="375" t="e">
        <f t="shared" si="114"/>
        <v>#N/A</v>
      </c>
      <c r="Y233" s="375" t="e">
        <f t="shared" si="114"/>
        <v>#N/A</v>
      </c>
      <c r="Z233" s="375" t="e">
        <f t="shared" si="114"/>
        <v>#N/A</v>
      </c>
      <c r="AA233" s="375" t="e">
        <f t="shared" si="114"/>
        <v>#N/A</v>
      </c>
      <c r="AB233" s="375" t="e">
        <f t="shared" si="114"/>
        <v>#N/A</v>
      </c>
      <c r="AC233" s="375" t="e">
        <f t="shared" si="114"/>
        <v>#N/A</v>
      </c>
      <c r="AD233" s="375" t="e">
        <f t="shared" si="114"/>
        <v>#N/A</v>
      </c>
      <c r="AE233" s="375" t="e">
        <f t="shared" si="114"/>
        <v>#N/A</v>
      </c>
      <c r="AF233" s="375" t="e">
        <f t="shared" si="114"/>
        <v>#N/A</v>
      </c>
      <c r="AG233" s="375" t="e">
        <f t="shared" si="114"/>
        <v>#N/A</v>
      </c>
      <c r="AH233" s="375" t="e">
        <f t="shared" si="114"/>
        <v>#N/A</v>
      </c>
      <c r="AI233" s="375" t="e">
        <f t="shared" si="114"/>
        <v>#N/A</v>
      </c>
      <c r="AJ233" s="375" t="e">
        <f t="shared" si="114"/>
        <v>#N/A</v>
      </c>
      <c r="AK233" s="375" t="e">
        <f t="shared" si="114"/>
        <v>#N/A</v>
      </c>
      <c r="AL233" s="375" t="e">
        <f t="shared" si="114"/>
        <v>#N/A</v>
      </c>
      <c r="AM233" s="375" t="e">
        <f t="shared" si="114"/>
        <v>#N/A</v>
      </c>
      <c r="AN233" s="375" t="e">
        <f t="shared" si="114"/>
        <v>#N/A</v>
      </c>
      <c r="AO233" s="375" t="e">
        <f t="shared" si="114"/>
        <v>#N/A</v>
      </c>
      <c r="AP233" s="375" t="e">
        <f t="shared" si="114"/>
        <v>#N/A</v>
      </c>
      <c r="AQ233" s="375" t="e">
        <f t="shared" si="114"/>
        <v>#N/A</v>
      </c>
    </row>
    <row r="234" spans="1:57" s="344" customFormat="1" ht="14" hidden="1">
      <c r="A234" s="376"/>
      <c r="B234" s="433" t="s">
        <v>32</v>
      </c>
      <c r="C234" s="435"/>
      <c r="E234" s="377" t="e">
        <f t="shared" ref="E234:AQ234" si="115">IF(S163="",NA(),ROUND(1443/(1443+E233),4))</f>
        <v>#N/A</v>
      </c>
      <c r="F234" s="377" t="e">
        <f t="shared" si="115"/>
        <v>#N/A</v>
      </c>
      <c r="G234" s="377" t="e">
        <f t="shared" si="115"/>
        <v>#N/A</v>
      </c>
      <c r="H234" s="377" t="e">
        <f t="shared" si="115"/>
        <v>#N/A</v>
      </c>
      <c r="I234" s="377" t="e">
        <f t="shared" si="115"/>
        <v>#N/A</v>
      </c>
      <c r="J234" s="377" t="e">
        <f t="shared" si="115"/>
        <v>#N/A</v>
      </c>
      <c r="K234" s="377" t="e">
        <f t="shared" si="115"/>
        <v>#N/A</v>
      </c>
      <c r="L234" s="377" t="e">
        <f t="shared" si="115"/>
        <v>#N/A</v>
      </c>
      <c r="M234" s="377" t="e">
        <f t="shared" si="115"/>
        <v>#N/A</v>
      </c>
      <c r="N234" s="377" t="e">
        <f t="shared" si="115"/>
        <v>#N/A</v>
      </c>
      <c r="O234" s="377" t="e">
        <f t="shared" si="115"/>
        <v>#N/A</v>
      </c>
      <c r="P234" s="377" t="e">
        <f t="shared" si="115"/>
        <v>#N/A</v>
      </c>
      <c r="Q234" s="377" t="e">
        <f t="shared" si="115"/>
        <v>#N/A</v>
      </c>
      <c r="R234" s="377" t="e">
        <f t="shared" si="115"/>
        <v>#N/A</v>
      </c>
      <c r="S234" s="377" t="e">
        <f t="shared" si="115"/>
        <v>#N/A</v>
      </c>
      <c r="T234" s="377" t="e">
        <f t="shared" si="115"/>
        <v>#N/A</v>
      </c>
      <c r="U234" s="377" t="e">
        <f t="shared" si="115"/>
        <v>#N/A</v>
      </c>
      <c r="V234" s="377" t="e">
        <f t="shared" si="115"/>
        <v>#N/A</v>
      </c>
      <c r="W234" s="377" t="e">
        <f t="shared" si="115"/>
        <v>#N/A</v>
      </c>
      <c r="X234" s="377" t="e">
        <f t="shared" si="115"/>
        <v>#N/A</v>
      </c>
      <c r="Y234" s="377" t="e">
        <f t="shared" si="115"/>
        <v>#N/A</v>
      </c>
      <c r="Z234" s="377" t="e">
        <f t="shared" si="115"/>
        <v>#N/A</v>
      </c>
      <c r="AA234" s="377" t="e">
        <f t="shared" si="115"/>
        <v>#N/A</v>
      </c>
      <c r="AB234" s="377" t="e">
        <f t="shared" si="115"/>
        <v>#N/A</v>
      </c>
      <c r="AC234" s="377" t="e">
        <f t="shared" si="115"/>
        <v>#N/A</v>
      </c>
      <c r="AD234" s="377" t="e">
        <f t="shared" si="115"/>
        <v>#N/A</v>
      </c>
      <c r="AE234" s="377" t="e">
        <f t="shared" si="115"/>
        <v>#N/A</v>
      </c>
      <c r="AF234" s="377" t="e">
        <f t="shared" si="115"/>
        <v>#N/A</v>
      </c>
      <c r="AG234" s="377" t="e">
        <f t="shared" si="115"/>
        <v>#N/A</v>
      </c>
      <c r="AH234" s="377" t="e">
        <f t="shared" si="115"/>
        <v>#N/A</v>
      </c>
      <c r="AI234" s="377" t="e">
        <f t="shared" si="115"/>
        <v>#N/A</v>
      </c>
      <c r="AJ234" s="377" t="e">
        <f t="shared" si="115"/>
        <v>#N/A</v>
      </c>
      <c r="AK234" s="377" t="e">
        <f t="shared" si="115"/>
        <v>#N/A</v>
      </c>
      <c r="AL234" s="377" t="e">
        <f t="shared" si="115"/>
        <v>#N/A</v>
      </c>
      <c r="AM234" s="377" t="e">
        <f t="shared" si="115"/>
        <v>#N/A</v>
      </c>
      <c r="AN234" s="377" t="e">
        <f t="shared" si="115"/>
        <v>#N/A</v>
      </c>
      <c r="AO234" s="377" t="e">
        <f t="shared" si="115"/>
        <v>#N/A</v>
      </c>
      <c r="AP234" s="377" t="e">
        <f t="shared" si="115"/>
        <v>#N/A</v>
      </c>
      <c r="AQ234" s="377" t="e">
        <f t="shared" si="115"/>
        <v>#N/A</v>
      </c>
    </row>
    <row r="235" spans="1:57" s="344" customFormat="1" ht="14" hidden="1">
      <c r="A235" s="376"/>
      <c r="B235" s="433" t="s">
        <v>33</v>
      </c>
      <c r="C235" s="435"/>
      <c r="E235" s="377">
        <f>IF(E222="",NA(),IFERROR(E222*VLOOKUP(E222,'各種計算式等（配付時非表示）'!$E$3:$H$1003,3,TRUE)+VLOOKUP(E222,'各種計算式等（配付時非表示）'!$E$3:$H$1003,4,TRUE)+0.0000000001,"-"))</f>
        <v>1.0000000001</v>
      </c>
      <c r="F235" s="377">
        <f>IF(F222="",NA(),IFERROR(F222*VLOOKUP(F222,'各種計算式等（配付時非表示）'!$E$3:$H$1003,3,TRUE)+VLOOKUP(F222,'各種計算式等（配付時非表示）'!$E$3:$H$1003,4,TRUE)+0.0000000001,"-"))</f>
        <v>1.0000000001</v>
      </c>
      <c r="G235" s="377">
        <f>IF(G222="",NA(),IFERROR(G222*VLOOKUP(G222,'各種計算式等（配付時非表示）'!$E$3:$H$1003,3,TRUE)+VLOOKUP(G222,'各種計算式等（配付時非表示）'!$E$3:$H$1003,4,TRUE)+0.0000000001,"-"))</f>
        <v>1.0000000001</v>
      </c>
      <c r="H235" s="377">
        <f>IF(H222="",NA(),IFERROR(H222*VLOOKUP(H222,'各種計算式等（配付時非表示）'!$E$3:$H$1003,3,TRUE)+VLOOKUP(H222,'各種計算式等（配付時非表示）'!$E$3:$H$1003,4,TRUE)+0.0000000001,"-"))</f>
        <v>1.0000000001</v>
      </c>
      <c r="I235" s="377">
        <f>IF(I222="",NA(),IFERROR(I222*VLOOKUP(I222,'各種計算式等（配付時非表示）'!$E$3:$H$1003,3,TRUE)+VLOOKUP(I222,'各種計算式等（配付時非表示）'!$E$3:$H$1003,4,TRUE)+0.0000000001,"-"))</f>
        <v>1.0000000001</v>
      </c>
      <c r="J235" s="377">
        <f>IF(J222="",NA(),IFERROR(J222*VLOOKUP(J222,'各種計算式等（配付時非表示）'!$E$3:$H$1003,3,TRUE)+VLOOKUP(J222,'各種計算式等（配付時非表示）'!$E$3:$H$1003,4,TRUE)+0.0000000001,"-"))</f>
        <v>1.0000000001</v>
      </c>
      <c r="K235" s="377">
        <f>IF(K222="",NA(),IFERROR(K222*VLOOKUP(K222,'各種計算式等（配付時非表示）'!$E$3:$H$1003,3,TRUE)+VLOOKUP(K222,'各種計算式等（配付時非表示）'!$E$3:$H$1003,4,TRUE)+0.0000000001,"-"))</f>
        <v>1.0000000001</v>
      </c>
      <c r="L235" s="377">
        <f>IF(L222="",NA(),IFERROR(L222*VLOOKUP(L222,'各種計算式等（配付時非表示）'!$E$3:$H$1003,3,TRUE)+VLOOKUP(L222,'各種計算式等（配付時非表示）'!$E$3:$H$1003,4,TRUE)+0.0000000001,"-"))</f>
        <v>1.0000000001</v>
      </c>
      <c r="M235" s="377">
        <f>IF(M222="",NA(),IFERROR(M222*VLOOKUP(M222,'各種計算式等（配付時非表示）'!$E$3:$H$1003,3,TRUE)+VLOOKUP(M222,'各種計算式等（配付時非表示）'!$E$3:$H$1003,4,TRUE)+0.0000000001,"-"))</f>
        <v>1.0000000001</v>
      </c>
      <c r="N235" s="377">
        <f>IF(N222="",NA(),IFERROR(N222*VLOOKUP(N222,'各種計算式等（配付時非表示）'!$E$3:$H$1003,3,TRUE)+VLOOKUP(N222,'各種計算式等（配付時非表示）'!$E$3:$H$1003,4,TRUE)+0.0000000001,"-"))</f>
        <v>1.0000000001</v>
      </c>
      <c r="O235" s="377">
        <f>IF(O222="",NA(),IFERROR(O222*VLOOKUP(O222,'各種計算式等（配付時非表示）'!$E$3:$H$1003,3,TRUE)+VLOOKUP(O222,'各種計算式等（配付時非表示）'!$E$3:$H$1003,4,TRUE)+0.0000000001,"-"))</f>
        <v>1.0000000001</v>
      </c>
      <c r="P235" s="377">
        <f>IF(P222="",NA(),IFERROR(P222*VLOOKUP(P222,'各種計算式等（配付時非表示）'!$E$3:$H$1003,3,TRUE)+VLOOKUP(P222,'各種計算式等（配付時非表示）'!$E$3:$H$1003,4,TRUE)+0.0000000001,"-"))</f>
        <v>1.0000000001</v>
      </c>
      <c r="Q235" s="377">
        <f>IF(Q222="",NA(),IFERROR(Q222*VLOOKUP(Q222,'各種計算式等（配付時非表示）'!$E$3:$H$1003,3,TRUE)+VLOOKUP(Q222,'各種計算式等（配付時非表示）'!$E$3:$H$1003,4,TRUE)+0.0000000001,"-"))</f>
        <v>1.0000000001</v>
      </c>
      <c r="R235" s="377">
        <f>IF(R222="",NA(),IFERROR(R222*VLOOKUP(R222,'各種計算式等（配付時非表示）'!$E$3:$H$1003,3,TRUE)+VLOOKUP(R222,'各種計算式等（配付時非表示）'!$E$3:$H$1003,4,TRUE)+0.0000000001,"-"))</f>
        <v>1.0000000001</v>
      </c>
      <c r="S235" s="377">
        <f>IF(S222="",NA(),IFERROR(S222*VLOOKUP(S222,'各種計算式等（配付時非表示）'!$E$3:$H$1003,3,TRUE)+VLOOKUP(S222,'各種計算式等（配付時非表示）'!$E$3:$H$1003,4,TRUE)+0.0000000001,"-"))</f>
        <v>1.0000000001</v>
      </c>
      <c r="T235" s="377">
        <f>IF(T222="",NA(),IFERROR(T222*VLOOKUP(T222,'各種計算式等（配付時非表示）'!$E$3:$H$1003,3,TRUE)+VLOOKUP(T222,'各種計算式等（配付時非表示）'!$E$3:$H$1003,4,TRUE)+0.0000000001,"-"))</f>
        <v>1.0000000001</v>
      </c>
      <c r="U235" s="377">
        <f>IF(U222="",NA(),IFERROR(U222*VLOOKUP(U222,'各種計算式等（配付時非表示）'!$E$3:$H$1003,3,TRUE)+VLOOKUP(U222,'各種計算式等（配付時非表示）'!$E$3:$H$1003,4,TRUE)+0.0000000001,"-"))</f>
        <v>1.0000000001</v>
      </c>
      <c r="V235" s="377">
        <f>IF(V222="",NA(),IFERROR(V222*VLOOKUP(V222,'各種計算式等（配付時非表示）'!$E$3:$H$1003,3,TRUE)+VLOOKUP(V222,'各種計算式等（配付時非表示）'!$E$3:$H$1003,4,TRUE)+0.0000000001,"-"))</f>
        <v>1.0000000001</v>
      </c>
      <c r="W235" s="377">
        <f>IF(W222="",NA(),IFERROR(W222*VLOOKUP(W222,'各種計算式等（配付時非表示）'!$E$3:$H$1003,3,TRUE)+VLOOKUP(W222,'各種計算式等（配付時非表示）'!$E$3:$H$1003,4,TRUE)+0.0000000001,"-"))</f>
        <v>1.0000000001</v>
      </c>
      <c r="X235" s="377">
        <f>IF(X222="",NA(),IFERROR(X222*VLOOKUP(X222,'各種計算式等（配付時非表示）'!$E$3:$H$1003,3,TRUE)+VLOOKUP(X222,'各種計算式等（配付時非表示）'!$E$3:$H$1003,4,TRUE)+0.0000000001,"-"))</f>
        <v>1.0000000001</v>
      </c>
      <c r="Y235" s="377">
        <f>IF(Y222="",NA(),IFERROR(Y222*VLOOKUP(Y222,'各種計算式等（配付時非表示）'!$E$3:$H$1003,3,TRUE)+VLOOKUP(Y222,'各種計算式等（配付時非表示）'!$E$3:$H$1003,4,TRUE)+0.0000000001,"-"))</f>
        <v>1.0000000001</v>
      </c>
      <c r="Z235" s="377">
        <f>IF(Z222="",NA(),IFERROR(Z222*VLOOKUP(Z222,'各種計算式等（配付時非表示）'!$E$3:$H$1003,3,TRUE)+VLOOKUP(Z222,'各種計算式等（配付時非表示）'!$E$3:$H$1003,4,TRUE)+0.0000000001,"-"))</f>
        <v>1.0000000001</v>
      </c>
      <c r="AA235" s="377">
        <f>IF(AA222="",NA(),IFERROR(AA222*VLOOKUP(AA222,'各種計算式等（配付時非表示）'!$E$3:$H$1003,3,TRUE)+VLOOKUP(AA222,'各種計算式等（配付時非表示）'!$E$3:$H$1003,4,TRUE)+0.0000000001,"-"))</f>
        <v>1.0000000001</v>
      </c>
      <c r="AB235" s="377">
        <f>IF(AB222="",NA(),IFERROR(AB222*VLOOKUP(AB222,'各種計算式等（配付時非表示）'!$E$3:$H$1003,3,TRUE)+VLOOKUP(AB222,'各種計算式等（配付時非表示）'!$E$3:$H$1003,4,TRUE)+0.0000000001,"-"))</f>
        <v>1.0000000001</v>
      </c>
      <c r="AC235" s="377">
        <f>IF(AC222="",NA(),IFERROR(AC222*VLOOKUP(AC222,'各種計算式等（配付時非表示）'!$E$3:$H$1003,3,TRUE)+VLOOKUP(AC222,'各種計算式等（配付時非表示）'!$E$3:$H$1003,4,TRUE)+0.0000000001,"-"))</f>
        <v>1.0000000001</v>
      </c>
      <c r="AD235" s="377">
        <f>IF(AD222="",NA(),IFERROR(AD222*VLOOKUP(AD222,'各種計算式等（配付時非表示）'!$E$3:$H$1003,3,TRUE)+VLOOKUP(AD222,'各種計算式等（配付時非表示）'!$E$3:$H$1003,4,TRUE)+0.0000000001,"-"))</f>
        <v>1.0000000001</v>
      </c>
      <c r="AE235" s="377">
        <f>IF(AE222="",NA(),IFERROR(AE222*VLOOKUP(AE222,'各種計算式等（配付時非表示）'!$E$3:$H$1003,3,TRUE)+VLOOKUP(AE222,'各種計算式等（配付時非表示）'!$E$3:$H$1003,4,TRUE)+0.0000000001,"-"))</f>
        <v>1.0000000001</v>
      </c>
      <c r="AF235" s="377">
        <f>IF(AF222="",NA(),IFERROR(AF222*VLOOKUP(AF222,'各種計算式等（配付時非表示）'!$E$3:$H$1003,3,TRUE)+VLOOKUP(AF222,'各種計算式等（配付時非表示）'!$E$3:$H$1003,4,TRUE)+0.0000000001,"-"))</f>
        <v>1.0000000001</v>
      </c>
      <c r="AG235" s="377">
        <f>IF(AG222="",NA(),IFERROR(AG222*VLOOKUP(AG222,'各種計算式等（配付時非表示）'!$E$3:$H$1003,3,TRUE)+VLOOKUP(AG222,'各種計算式等（配付時非表示）'!$E$3:$H$1003,4,TRUE)+0.0000000001,"-"))</f>
        <v>1.0000000001</v>
      </c>
      <c r="AH235" s="377">
        <f>IF(AH222="",NA(),IFERROR(AH222*VLOOKUP(AH222,'各種計算式等（配付時非表示）'!$E$3:$H$1003,3,TRUE)+VLOOKUP(AH222,'各種計算式等（配付時非表示）'!$E$3:$H$1003,4,TRUE)+0.0000000001,"-"))</f>
        <v>1.0000000001</v>
      </c>
      <c r="AI235" s="377">
        <f>IF(AI222="",NA(),IFERROR(AI222*VLOOKUP(AI222,'各種計算式等（配付時非表示）'!$E$3:$H$1003,3,TRUE)+VLOOKUP(AI222,'各種計算式等（配付時非表示）'!$E$3:$H$1003,4,TRUE)+0.0000000001,"-"))</f>
        <v>1.0000000001</v>
      </c>
      <c r="AJ235" s="377">
        <f>IF(AJ222="",NA(),IFERROR(AJ222*VLOOKUP(AJ222,'各種計算式等（配付時非表示）'!$E$3:$H$1003,3,TRUE)+VLOOKUP(AJ222,'各種計算式等（配付時非表示）'!$E$3:$H$1003,4,TRUE)+0.0000000001,"-"))</f>
        <v>1.0000000001</v>
      </c>
      <c r="AK235" s="377">
        <f>IF(AK222="",NA(),IFERROR(AK222*VLOOKUP(AK222,'各種計算式等（配付時非表示）'!$E$3:$H$1003,3,TRUE)+VLOOKUP(AK222,'各種計算式等（配付時非表示）'!$E$3:$H$1003,4,TRUE)+0.0000000001,"-"))</f>
        <v>1.0000000001</v>
      </c>
      <c r="AL235" s="377">
        <f>IF(AL222="",NA(),IFERROR(AL222*VLOOKUP(AL222,'各種計算式等（配付時非表示）'!$E$3:$H$1003,3,TRUE)+VLOOKUP(AL222,'各種計算式等（配付時非表示）'!$E$3:$H$1003,4,TRUE)+0.0000000001,"-"))</f>
        <v>1.0000000001</v>
      </c>
      <c r="AM235" s="377">
        <f>IF(AM222="",NA(),IFERROR(AM222*VLOOKUP(AM222,'各種計算式等（配付時非表示）'!$E$3:$H$1003,3,TRUE)+VLOOKUP(AM222,'各種計算式等（配付時非表示）'!$E$3:$H$1003,4,TRUE)+0.0000000001,"-"))</f>
        <v>1.0000000001</v>
      </c>
      <c r="AN235" s="377">
        <f>IF(AN222="",NA(),IFERROR(AN222*VLOOKUP(AN222,'各種計算式等（配付時非表示）'!$E$3:$H$1003,3,TRUE)+VLOOKUP(AN222,'各種計算式等（配付時非表示）'!$E$3:$H$1003,4,TRUE)+0.0000000001,"-"))</f>
        <v>1.0000000001</v>
      </c>
      <c r="AO235" s="377">
        <f>IF(AO222="",NA(),IFERROR(AO222*VLOOKUP(AO222,'各種計算式等（配付時非表示）'!$E$3:$H$1003,3,TRUE)+VLOOKUP(AO222,'各種計算式等（配付時非表示）'!$E$3:$H$1003,4,TRUE)+0.0000000001,"-"))</f>
        <v>1.0000000001</v>
      </c>
      <c r="AP235" s="377">
        <f>IF(AP222="",NA(),IFERROR(AP222*VLOOKUP(AP222,'各種計算式等（配付時非表示）'!$E$3:$H$1003,3,TRUE)+VLOOKUP(AP222,'各種計算式等（配付時非表示）'!$E$3:$H$1003,4,TRUE)+0.0000000001,"-"))</f>
        <v>1.0000000001</v>
      </c>
      <c r="AQ235" s="377">
        <f>IF(AQ222="",NA(),IFERROR(AQ222*VLOOKUP(AQ222,'各種計算式等（配付時非表示）'!$E$3:$H$1003,3,TRUE)+VLOOKUP(AQ222,'各種計算式等（配付時非表示）'!$E$3:$H$1003,4,TRUE)+0.0000000001,"-"))</f>
        <v>1.0000000001</v>
      </c>
    </row>
    <row r="236" spans="1:57" s="344" customFormat="1" ht="14" hidden="1">
      <c r="A236" s="433" t="s">
        <v>3</v>
      </c>
      <c r="B236" s="433"/>
      <c r="C236" s="433"/>
      <c r="E236" s="378" t="e">
        <f t="shared" ref="E236:AQ236" si="116">IFERROR(ROUNDDOWN((E234-E235)*260+0.21,1),NA())</f>
        <v>#N/A</v>
      </c>
      <c r="F236" s="378" t="e">
        <f>IFERROR(ROUNDDOWN((F234-F235)*260+0.21,1),NA())</f>
        <v>#N/A</v>
      </c>
      <c r="G236" s="378" t="e">
        <f t="shared" si="116"/>
        <v>#N/A</v>
      </c>
      <c r="H236" s="378" t="e">
        <f t="shared" si="116"/>
        <v>#N/A</v>
      </c>
      <c r="I236" s="378" t="e">
        <f t="shared" si="116"/>
        <v>#N/A</v>
      </c>
      <c r="J236" s="378" t="e">
        <f t="shared" si="116"/>
        <v>#N/A</v>
      </c>
      <c r="K236" s="378" t="e">
        <f>IFERROR(ROUNDDOWN((K234-K235)*260+0.21,1),NA())</f>
        <v>#N/A</v>
      </c>
      <c r="L236" s="378" t="e">
        <f t="shared" si="116"/>
        <v>#N/A</v>
      </c>
      <c r="M236" s="378" t="e">
        <f t="shared" si="116"/>
        <v>#N/A</v>
      </c>
      <c r="N236" s="378" t="e">
        <f>IFERROR(ROUNDDOWN((N234-N235)*260+0.21,1),NA())</f>
        <v>#N/A</v>
      </c>
      <c r="O236" s="378" t="e">
        <f t="shared" si="116"/>
        <v>#N/A</v>
      </c>
      <c r="P236" s="378" t="e">
        <f t="shared" si="116"/>
        <v>#N/A</v>
      </c>
      <c r="Q236" s="378" t="e">
        <f t="shared" si="116"/>
        <v>#N/A</v>
      </c>
      <c r="R236" s="378" t="e">
        <f t="shared" si="116"/>
        <v>#N/A</v>
      </c>
      <c r="S236" s="378" t="e">
        <f t="shared" si="116"/>
        <v>#N/A</v>
      </c>
      <c r="T236" s="378" t="e">
        <f t="shared" si="116"/>
        <v>#N/A</v>
      </c>
      <c r="U236" s="378" t="e">
        <f t="shared" si="116"/>
        <v>#N/A</v>
      </c>
      <c r="V236" s="378" t="e">
        <f t="shared" si="116"/>
        <v>#N/A</v>
      </c>
      <c r="W236" s="378" t="e">
        <f t="shared" si="116"/>
        <v>#N/A</v>
      </c>
      <c r="X236" s="378" t="e">
        <f t="shared" si="116"/>
        <v>#N/A</v>
      </c>
      <c r="Y236" s="378" t="e">
        <f t="shared" si="116"/>
        <v>#N/A</v>
      </c>
      <c r="Z236" s="378" t="e">
        <f t="shared" si="116"/>
        <v>#N/A</v>
      </c>
      <c r="AA236" s="378" t="e">
        <f t="shared" si="116"/>
        <v>#N/A</v>
      </c>
      <c r="AB236" s="378" t="e">
        <f t="shared" si="116"/>
        <v>#N/A</v>
      </c>
      <c r="AC236" s="378" t="e">
        <f t="shared" si="116"/>
        <v>#N/A</v>
      </c>
      <c r="AD236" s="378" t="e">
        <f t="shared" si="116"/>
        <v>#N/A</v>
      </c>
      <c r="AE236" s="378" t="e">
        <f t="shared" si="116"/>
        <v>#N/A</v>
      </c>
      <c r="AF236" s="378" t="e">
        <f t="shared" si="116"/>
        <v>#N/A</v>
      </c>
      <c r="AG236" s="378" t="e">
        <f t="shared" si="116"/>
        <v>#N/A</v>
      </c>
      <c r="AH236" s="378" t="e">
        <f t="shared" si="116"/>
        <v>#N/A</v>
      </c>
      <c r="AI236" s="378" t="e">
        <f t="shared" si="116"/>
        <v>#N/A</v>
      </c>
      <c r="AJ236" s="378" t="e">
        <f t="shared" si="116"/>
        <v>#N/A</v>
      </c>
      <c r="AK236" s="378" t="e">
        <f t="shared" si="116"/>
        <v>#N/A</v>
      </c>
      <c r="AL236" s="378" t="e">
        <f t="shared" si="116"/>
        <v>#N/A</v>
      </c>
      <c r="AM236" s="378" t="e">
        <f t="shared" si="116"/>
        <v>#N/A</v>
      </c>
      <c r="AN236" s="378" t="e">
        <f t="shared" si="116"/>
        <v>#N/A</v>
      </c>
      <c r="AO236" s="378" t="e">
        <f t="shared" si="116"/>
        <v>#N/A</v>
      </c>
      <c r="AP236" s="378" t="e">
        <f t="shared" si="116"/>
        <v>#N/A</v>
      </c>
      <c r="AQ236" s="378" t="e">
        <f t="shared" si="116"/>
        <v>#N/A</v>
      </c>
    </row>
    <row r="237" spans="1:57" s="344" customFormat="1" ht="14" hidden="1">
      <c r="A237" s="433" t="s">
        <v>383</v>
      </c>
      <c r="B237" s="433"/>
      <c r="C237" s="433"/>
      <c r="E237" s="379" t="e">
        <f t="shared" ref="E237:AQ237" si="117">IF(E222=0,NA(),ROUNDDOWN(E222*1.5848,1))</f>
        <v>#N/A</v>
      </c>
      <c r="F237" s="379" t="e">
        <f t="shared" si="117"/>
        <v>#N/A</v>
      </c>
      <c r="G237" s="379" t="e">
        <f t="shared" si="117"/>
        <v>#N/A</v>
      </c>
      <c r="H237" s="379" t="e">
        <f t="shared" si="117"/>
        <v>#N/A</v>
      </c>
      <c r="I237" s="379" t="e">
        <f t="shared" si="117"/>
        <v>#N/A</v>
      </c>
      <c r="J237" s="379" t="e">
        <f t="shared" si="117"/>
        <v>#N/A</v>
      </c>
      <c r="K237" s="379" t="e">
        <f t="shared" si="117"/>
        <v>#N/A</v>
      </c>
      <c r="L237" s="379" t="e">
        <f t="shared" si="117"/>
        <v>#N/A</v>
      </c>
      <c r="M237" s="379" t="e">
        <f t="shared" si="117"/>
        <v>#N/A</v>
      </c>
      <c r="N237" s="379" t="e">
        <f t="shared" si="117"/>
        <v>#N/A</v>
      </c>
      <c r="O237" s="379" t="e">
        <f t="shared" si="117"/>
        <v>#N/A</v>
      </c>
      <c r="P237" s="379" t="e">
        <f t="shared" si="117"/>
        <v>#N/A</v>
      </c>
      <c r="Q237" s="379" t="e">
        <f t="shared" si="117"/>
        <v>#N/A</v>
      </c>
      <c r="R237" s="379" t="e">
        <f t="shared" si="117"/>
        <v>#N/A</v>
      </c>
      <c r="S237" s="379" t="e">
        <f t="shared" si="117"/>
        <v>#N/A</v>
      </c>
      <c r="T237" s="379" t="e">
        <f t="shared" si="117"/>
        <v>#N/A</v>
      </c>
      <c r="U237" s="379" t="e">
        <f t="shared" si="117"/>
        <v>#N/A</v>
      </c>
      <c r="V237" s="379" t="e">
        <f t="shared" si="117"/>
        <v>#N/A</v>
      </c>
      <c r="W237" s="379" t="e">
        <f t="shared" si="117"/>
        <v>#N/A</v>
      </c>
      <c r="X237" s="379" t="e">
        <f t="shared" si="117"/>
        <v>#N/A</v>
      </c>
      <c r="Y237" s="379" t="e">
        <f t="shared" si="117"/>
        <v>#N/A</v>
      </c>
      <c r="Z237" s="379" t="e">
        <f t="shared" si="117"/>
        <v>#N/A</v>
      </c>
      <c r="AA237" s="379" t="e">
        <f t="shared" si="117"/>
        <v>#N/A</v>
      </c>
      <c r="AB237" s="379" t="e">
        <f t="shared" si="117"/>
        <v>#N/A</v>
      </c>
      <c r="AC237" s="379" t="e">
        <f t="shared" si="117"/>
        <v>#N/A</v>
      </c>
      <c r="AD237" s="379" t="e">
        <f t="shared" si="117"/>
        <v>#N/A</v>
      </c>
      <c r="AE237" s="379" t="e">
        <f t="shared" si="117"/>
        <v>#N/A</v>
      </c>
      <c r="AF237" s="379" t="e">
        <f t="shared" si="117"/>
        <v>#N/A</v>
      </c>
      <c r="AG237" s="379" t="e">
        <f t="shared" si="117"/>
        <v>#N/A</v>
      </c>
      <c r="AH237" s="379" t="e">
        <f t="shared" si="117"/>
        <v>#N/A</v>
      </c>
      <c r="AI237" s="379" t="e">
        <f t="shared" si="117"/>
        <v>#N/A</v>
      </c>
      <c r="AJ237" s="379" t="e">
        <f t="shared" si="117"/>
        <v>#N/A</v>
      </c>
      <c r="AK237" s="379" t="e">
        <f t="shared" si="117"/>
        <v>#N/A</v>
      </c>
      <c r="AL237" s="379" t="e">
        <f t="shared" si="117"/>
        <v>#N/A</v>
      </c>
      <c r="AM237" s="379" t="e">
        <f t="shared" si="117"/>
        <v>#N/A</v>
      </c>
      <c r="AN237" s="379" t="e">
        <f t="shared" si="117"/>
        <v>#N/A</v>
      </c>
      <c r="AO237" s="379" t="e">
        <f t="shared" si="117"/>
        <v>#N/A</v>
      </c>
      <c r="AP237" s="379" t="e">
        <f t="shared" si="117"/>
        <v>#N/A</v>
      </c>
      <c r="AQ237" s="379" t="e">
        <f t="shared" si="117"/>
        <v>#N/A</v>
      </c>
    </row>
    <row r="238" spans="1:57" s="344" customFormat="1" ht="14" hidden="1">
      <c r="A238" s="433" t="s">
        <v>146</v>
      </c>
      <c r="B238" s="433"/>
      <c r="C238" s="433"/>
      <c r="E238" s="379" t="e">
        <f t="shared" ref="E238:AQ238" si="118">IF(E236="",NA(),ROUNDDOWN(E236+E237,1))</f>
        <v>#N/A</v>
      </c>
      <c r="F238" s="379" t="e">
        <f>IF(F236="",NA(),ROUNDDOWN(F236+F237,1))</f>
        <v>#N/A</v>
      </c>
      <c r="G238" s="379" t="e">
        <f t="shared" si="118"/>
        <v>#N/A</v>
      </c>
      <c r="H238" s="379" t="e">
        <f t="shared" si="118"/>
        <v>#N/A</v>
      </c>
      <c r="I238" s="379" t="e">
        <f t="shared" si="118"/>
        <v>#N/A</v>
      </c>
      <c r="J238" s="379" t="e">
        <f t="shared" si="118"/>
        <v>#N/A</v>
      </c>
      <c r="K238" s="379" t="e">
        <f t="shared" si="118"/>
        <v>#N/A</v>
      </c>
      <c r="L238" s="379" t="e">
        <f t="shared" si="118"/>
        <v>#N/A</v>
      </c>
      <c r="M238" s="379" t="e">
        <f t="shared" si="118"/>
        <v>#N/A</v>
      </c>
      <c r="N238" s="379" t="e">
        <f>IF(N236="",NA(),ROUNDDOWN(N236+N237,1))</f>
        <v>#N/A</v>
      </c>
      <c r="O238" s="379" t="e">
        <f t="shared" si="118"/>
        <v>#N/A</v>
      </c>
      <c r="P238" s="379" t="e">
        <f t="shared" si="118"/>
        <v>#N/A</v>
      </c>
      <c r="Q238" s="379" t="e">
        <f t="shared" si="118"/>
        <v>#N/A</v>
      </c>
      <c r="R238" s="379" t="e">
        <f t="shared" si="118"/>
        <v>#N/A</v>
      </c>
      <c r="S238" s="379" t="e">
        <f t="shared" si="118"/>
        <v>#N/A</v>
      </c>
      <c r="T238" s="379" t="e">
        <f t="shared" si="118"/>
        <v>#N/A</v>
      </c>
      <c r="U238" s="379" t="e">
        <f t="shared" si="118"/>
        <v>#N/A</v>
      </c>
      <c r="V238" s="379" t="e">
        <f t="shared" si="118"/>
        <v>#N/A</v>
      </c>
      <c r="W238" s="379" t="e">
        <f t="shared" si="118"/>
        <v>#N/A</v>
      </c>
      <c r="X238" s="379" t="e">
        <f t="shared" si="118"/>
        <v>#N/A</v>
      </c>
      <c r="Y238" s="379" t="e">
        <f t="shared" si="118"/>
        <v>#N/A</v>
      </c>
      <c r="Z238" s="379" t="e">
        <f t="shared" si="118"/>
        <v>#N/A</v>
      </c>
      <c r="AA238" s="379" t="e">
        <f t="shared" si="118"/>
        <v>#N/A</v>
      </c>
      <c r="AB238" s="379" t="e">
        <f t="shared" si="118"/>
        <v>#N/A</v>
      </c>
      <c r="AC238" s="379" t="e">
        <f t="shared" si="118"/>
        <v>#N/A</v>
      </c>
      <c r="AD238" s="379" t="e">
        <f t="shared" si="118"/>
        <v>#N/A</v>
      </c>
      <c r="AE238" s="379" t="e">
        <f t="shared" si="118"/>
        <v>#N/A</v>
      </c>
      <c r="AF238" s="379" t="e">
        <f t="shared" si="118"/>
        <v>#N/A</v>
      </c>
      <c r="AG238" s="379" t="e">
        <f t="shared" si="118"/>
        <v>#N/A</v>
      </c>
      <c r="AH238" s="379" t="e">
        <f t="shared" si="118"/>
        <v>#N/A</v>
      </c>
      <c r="AI238" s="379" t="e">
        <f t="shared" si="118"/>
        <v>#N/A</v>
      </c>
      <c r="AJ238" s="379" t="e">
        <f t="shared" si="118"/>
        <v>#N/A</v>
      </c>
      <c r="AK238" s="379" t="e">
        <f t="shared" si="118"/>
        <v>#N/A</v>
      </c>
      <c r="AL238" s="379" t="e">
        <f t="shared" si="118"/>
        <v>#N/A</v>
      </c>
      <c r="AM238" s="379" t="e">
        <f t="shared" si="118"/>
        <v>#N/A</v>
      </c>
      <c r="AN238" s="379" t="e">
        <f t="shared" si="118"/>
        <v>#N/A</v>
      </c>
      <c r="AO238" s="379" t="e">
        <f t="shared" si="118"/>
        <v>#N/A</v>
      </c>
      <c r="AP238" s="379" t="e">
        <f t="shared" si="118"/>
        <v>#N/A</v>
      </c>
      <c r="AQ238" s="379" t="e">
        <f t="shared" si="118"/>
        <v>#N/A</v>
      </c>
    </row>
    <row r="239" spans="1:57" s="344" customFormat="1" ht="14" hidden="1">
      <c r="A239" s="433" t="s">
        <v>182</v>
      </c>
      <c r="B239" s="433"/>
      <c r="C239" s="433"/>
      <c r="E239" s="380" t="e">
        <f ca="1">IF(E222="",NA(),IF(E218&lt;=$B136,E222*$D139/100,IF(E218&lt;=$C136,E222*$E139/100,IF(E218&lt;=$D136,E222*$F139/100,IF(E218&lt;=$E136,E222*$G139/100,IF(E218&lt;=$F136,E222*$H139/100,IF(E218&lt;=$G136,E222*$I139/100,IF(E218&lt;=$H136,E222*$J139/100,IF(E218&lt;=$I136,E222*$K139/100,IF(E218&lt;=$J136,E222*$L139/100,IF(E218&lt;=$K136,E222*$M139/100,IF(E218&lt;=$L136,E222*$N139/100,IF(E218&lt;=$M136,E222*$O139/100,IF(E218&lt;=$N136,E222*$P139/100,IF(E218&lt;=$O136,E222*$Q139/100,IF(E218&lt;=$P136,E222*$R139/100,IF(E218&lt;=$Q136,E222*$S139/100,IF(E218&lt;=$R136,E222*$T139/100,IF(E218&lt;=$S136,E222*$U139/100,IF(E218&lt;=$T136,E222*$V139/100,IF(E218&lt;=$U136,E222*$W139/100,E222*$X139/100)))))))))))))))))))))</f>
        <v>#DIV/0!</v>
      </c>
      <c r="F239" s="380" t="e">
        <f t="shared" ref="F239:AP239" ca="1" si="119">IF(F222="",NA(),IF(F218&lt;=$B136,F222*$D139/100,IF(F218&lt;=$C136,F222*$E139/100,IF(F218&lt;=$D136,F222*$F139/100,IF(F218&lt;=$E136,F222*$G139/100,IF(F218&lt;=$F136,F222*$H139/100,IF(F218&lt;=$G136,F222*$I139/100,IF(F218&lt;=$H136,F222*$J139/100,IF(F218&lt;=$I136,F222*$K139/100,IF(F218&lt;=$J136,F222*$L139/100,IF(F218&lt;=$K136,F222*$M139/100,IF(F218&lt;=$L136,F222*$N139/100,IF(F218&lt;=$M136,F222*$O139/100,IF(F218&lt;=$N136,F222*$P139/100,IF(F218&lt;=$O136,F222*$Q139/100,IF(F218&lt;=$P136,F222*$R139/100,IF(F218&lt;=$Q136,F222*$S139/100,IF(F218&lt;=$R136,F222*$T139/100,IF(F218&lt;=$S136,F222*$U139/100,IF(F218&lt;=$T136,F222*$V139/100,IF(F218&lt;=$U136,F222*$W139/100,F222*$X139/100)))))))))))))))))))))</f>
        <v>#DIV/0!</v>
      </c>
      <c r="G239" s="380" t="e">
        <f t="shared" ca="1" si="119"/>
        <v>#DIV/0!</v>
      </c>
      <c r="H239" s="380" t="e">
        <f t="shared" ca="1" si="119"/>
        <v>#DIV/0!</v>
      </c>
      <c r="I239" s="380" t="e">
        <f t="shared" ca="1" si="119"/>
        <v>#DIV/0!</v>
      </c>
      <c r="J239" s="380" t="e">
        <f t="shared" ca="1" si="119"/>
        <v>#DIV/0!</v>
      </c>
      <c r="K239" s="380" t="e">
        <f t="shared" ca="1" si="119"/>
        <v>#DIV/0!</v>
      </c>
      <c r="L239" s="380" t="e">
        <f t="shared" ca="1" si="119"/>
        <v>#DIV/0!</v>
      </c>
      <c r="M239" s="380" t="e">
        <f t="shared" ca="1" si="119"/>
        <v>#DIV/0!</v>
      </c>
      <c r="N239" s="380" t="e">
        <f t="shared" ca="1" si="119"/>
        <v>#DIV/0!</v>
      </c>
      <c r="O239" s="380" t="e">
        <f t="shared" ca="1" si="119"/>
        <v>#DIV/0!</v>
      </c>
      <c r="P239" s="380" t="e">
        <f t="shared" ca="1" si="119"/>
        <v>#DIV/0!</v>
      </c>
      <c r="Q239" s="380" t="e">
        <f t="shared" ca="1" si="119"/>
        <v>#DIV/0!</v>
      </c>
      <c r="R239" s="380" t="e">
        <f t="shared" ca="1" si="119"/>
        <v>#DIV/0!</v>
      </c>
      <c r="S239" s="380" t="e">
        <f t="shared" ca="1" si="119"/>
        <v>#DIV/0!</v>
      </c>
      <c r="T239" s="380" t="e">
        <f t="shared" ca="1" si="119"/>
        <v>#DIV/0!</v>
      </c>
      <c r="U239" s="380" t="e">
        <f t="shared" ca="1" si="119"/>
        <v>#DIV/0!</v>
      </c>
      <c r="V239" s="380" t="e">
        <f t="shared" ca="1" si="119"/>
        <v>#DIV/0!</v>
      </c>
      <c r="W239" s="380" t="e">
        <f t="shared" ca="1" si="119"/>
        <v>#DIV/0!</v>
      </c>
      <c r="X239" s="380" t="e">
        <f t="shared" ca="1" si="119"/>
        <v>#DIV/0!</v>
      </c>
      <c r="Y239" s="380" t="e">
        <f t="shared" ca="1" si="119"/>
        <v>#DIV/0!</v>
      </c>
      <c r="Z239" s="380" t="e">
        <f t="shared" ca="1" si="119"/>
        <v>#DIV/0!</v>
      </c>
      <c r="AA239" s="380" t="e">
        <f t="shared" ca="1" si="119"/>
        <v>#DIV/0!</v>
      </c>
      <c r="AB239" s="380" t="e">
        <f t="shared" ca="1" si="119"/>
        <v>#DIV/0!</v>
      </c>
      <c r="AC239" s="380" t="e">
        <f t="shared" ca="1" si="119"/>
        <v>#DIV/0!</v>
      </c>
      <c r="AD239" s="380" t="e">
        <f t="shared" ca="1" si="119"/>
        <v>#DIV/0!</v>
      </c>
      <c r="AE239" s="380" t="e">
        <f t="shared" ca="1" si="119"/>
        <v>#DIV/0!</v>
      </c>
      <c r="AF239" s="380" t="e">
        <f t="shared" ca="1" si="119"/>
        <v>#DIV/0!</v>
      </c>
      <c r="AG239" s="380" t="e">
        <f t="shared" ca="1" si="119"/>
        <v>#DIV/0!</v>
      </c>
      <c r="AH239" s="380" t="e">
        <f t="shared" ca="1" si="119"/>
        <v>#DIV/0!</v>
      </c>
      <c r="AI239" s="380" t="e">
        <f t="shared" ca="1" si="119"/>
        <v>#DIV/0!</v>
      </c>
      <c r="AJ239" s="380" t="e">
        <f t="shared" ca="1" si="119"/>
        <v>#DIV/0!</v>
      </c>
      <c r="AK239" s="380" t="e">
        <f t="shared" ca="1" si="119"/>
        <v>#DIV/0!</v>
      </c>
      <c r="AL239" s="380" t="e">
        <f t="shared" ca="1" si="119"/>
        <v>#DIV/0!</v>
      </c>
      <c r="AM239" s="380" t="e">
        <f t="shared" ca="1" si="119"/>
        <v>#DIV/0!</v>
      </c>
      <c r="AN239" s="380" t="e">
        <f t="shared" ca="1" si="119"/>
        <v>#DIV/0!</v>
      </c>
      <c r="AO239" s="380" t="e">
        <f t="shared" ca="1" si="119"/>
        <v>#DIV/0!</v>
      </c>
      <c r="AP239" s="380" t="e">
        <f t="shared" ca="1" si="119"/>
        <v>#DIV/0!</v>
      </c>
      <c r="AQ239" s="380" t="e">
        <f ca="1">IF(AQ222="",NA(),IF(AQ218&lt;=$B136,AQ222*$D139/100,IF(AQ218&lt;=$C136,AQ222*$E139/100,IF(AQ218&lt;=$D136,AQ222*$F139/100,IF(AQ218&lt;=$E136,AQ222*$G139/100,IF(AQ218&lt;=$F136,AQ222*$H139/100,IF(AQ218&lt;=$G136,AQ222*$I139/100,IF(AQ218&lt;=$H136,AQ222*$J139/100,IF(AQ218&lt;=$I136,AQ222*$K139/100,IF(AQ218&lt;=$J136,AQ222*$L139/100,IF(AQ218&lt;=$K136,AQ222*$M139/100,IF(AQ218&lt;=$L136,AQ222*$N139/100,IF(AQ218&lt;=$M136,AQ222*$O139/100,IF(AQ218&lt;=$N136,AQ222*$P139/100,IF(AQ218&lt;=$O136,AQ222*$Q139/100,IF(AQ218&lt;=$P136,AQ222*$R139/100,IF(AQ218&lt;=$Q136,AQ222*$S139/100,IF(AQ218&lt;=$R136,AQ222*$T139/100,IF(AQ218&lt;=$S136,AQ222*$U139/100,IF(AQ218&lt;=$T136,AQ222*$V139/100,IF(AQ218&lt;=$U136,AQ222*$W139/100,AQ222*$X139/100)))))))))))))))))))))</f>
        <v>#DIV/0!</v>
      </c>
    </row>
    <row r="240" spans="1:57" s="344" customFormat="1" ht="14" hidden="1">
      <c r="A240" s="434" t="s">
        <v>384</v>
      </c>
      <c r="B240" s="433"/>
      <c r="C240" s="435"/>
      <c r="E240" s="381" t="e">
        <f ca="1">IF(E239=0,NA(),ROUND(E239*1.5848,1))</f>
        <v>#DIV/0!</v>
      </c>
      <c r="F240" s="381" t="e">
        <f ca="1">IF(F239=0,NA(),ROUND(F239*1.5848,1))</f>
        <v>#DIV/0!</v>
      </c>
      <c r="G240" s="381" t="e">
        <f t="shared" ref="G240:AQ240" ca="1" si="120">IF(G239=0,NA(),ROUND(G239*1.5848,1))</f>
        <v>#DIV/0!</v>
      </c>
      <c r="H240" s="381" t="e">
        <f t="shared" ca="1" si="120"/>
        <v>#DIV/0!</v>
      </c>
      <c r="I240" s="381" t="e">
        <f t="shared" ca="1" si="120"/>
        <v>#DIV/0!</v>
      </c>
      <c r="J240" s="381" t="e">
        <f t="shared" ca="1" si="120"/>
        <v>#DIV/0!</v>
      </c>
      <c r="K240" s="381" t="e">
        <f t="shared" ca="1" si="120"/>
        <v>#DIV/0!</v>
      </c>
      <c r="L240" s="381" t="e">
        <f t="shared" ca="1" si="120"/>
        <v>#DIV/0!</v>
      </c>
      <c r="M240" s="381" t="e">
        <f t="shared" ca="1" si="120"/>
        <v>#DIV/0!</v>
      </c>
      <c r="N240" s="381" t="e">
        <f t="shared" ca="1" si="120"/>
        <v>#DIV/0!</v>
      </c>
      <c r="O240" s="381" t="e">
        <f t="shared" ca="1" si="120"/>
        <v>#DIV/0!</v>
      </c>
      <c r="P240" s="381" t="e">
        <f t="shared" ca="1" si="120"/>
        <v>#DIV/0!</v>
      </c>
      <c r="Q240" s="381" t="e">
        <f t="shared" ca="1" si="120"/>
        <v>#DIV/0!</v>
      </c>
      <c r="R240" s="381" t="e">
        <f t="shared" ca="1" si="120"/>
        <v>#DIV/0!</v>
      </c>
      <c r="S240" s="381" t="e">
        <f t="shared" ca="1" si="120"/>
        <v>#DIV/0!</v>
      </c>
      <c r="T240" s="381" t="e">
        <f t="shared" ca="1" si="120"/>
        <v>#DIV/0!</v>
      </c>
      <c r="U240" s="381" t="e">
        <f t="shared" ca="1" si="120"/>
        <v>#DIV/0!</v>
      </c>
      <c r="V240" s="381" t="e">
        <f t="shared" ca="1" si="120"/>
        <v>#DIV/0!</v>
      </c>
      <c r="W240" s="381" t="e">
        <f t="shared" ca="1" si="120"/>
        <v>#DIV/0!</v>
      </c>
      <c r="X240" s="381" t="e">
        <f t="shared" ca="1" si="120"/>
        <v>#DIV/0!</v>
      </c>
      <c r="Y240" s="381" t="e">
        <f t="shared" ca="1" si="120"/>
        <v>#DIV/0!</v>
      </c>
      <c r="Z240" s="381" t="e">
        <f t="shared" ca="1" si="120"/>
        <v>#DIV/0!</v>
      </c>
      <c r="AA240" s="381" t="e">
        <f t="shared" ca="1" si="120"/>
        <v>#DIV/0!</v>
      </c>
      <c r="AB240" s="381" t="e">
        <f t="shared" ca="1" si="120"/>
        <v>#DIV/0!</v>
      </c>
      <c r="AC240" s="381" t="e">
        <f t="shared" ca="1" si="120"/>
        <v>#DIV/0!</v>
      </c>
      <c r="AD240" s="381" t="e">
        <f t="shared" ca="1" si="120"/>
        <v>#DIV/0!</v>
      </c>
      <c r="AE240" s="381" t="e">
        <f t="shared" ca="1" si="120"/>
        <v>#DIV/0!</v>
      </c>
      <c r="AF240" s="381" t="e">
        <f t="shared" ca="1" si="120"/>
        <v>#DIV/0!</v>
      </c>
      <c r="AG240" s="381" t="e">
        <f t="shared" ca="1" si="120"/>
        <v>#DIV/0!</v>
      </c>
      <c r="AH240" s="381" t="e">
        <f t="shared" ca="1" si="120"/>
        <v>#DIV/0!</v>
      </c>
      <c r="AI240" s="381" t="e">
        <f t="shared" ca="1" si="120"/>
        <v>#DIV/0!</v>
      </c>
      <c r="AJ240" s="381" t="e">
        <f t="shared" ca="1" si="120"/>
        <v>#DIV/0!</v>
      </c>
      <c r="AK240" s="381" t="e">
        <f t="shared" ca="1" si="120"/>
        <v>#DIV/0!</v>
      </c>
      <c r="AL240" s="381" t="e">
        <f t="shared" ca="1" si="120"/>
        <v>#DIV/0!</v>
      </c>
      <c r="AM240" s="381" t="e">
        <f t="shared" ca="1" si="120"/>
        <v>#DIV/0!</v>
      </c>
      <c r="AN240" s="381" t="e">
        <f t="shared" ca="1" si="120"/>
        <v>#DIV/0!</v>
      </c>
      <c r="AO240" s="381" t="e">
        <f t="shared" ca="1" si="120"/>
        <v>#DIV/0!</v>
      </c>
      <c r="AP240" s="381" t="e">
        <f t="shared" ca="1" si="120"/>
        <v>#DIV/0!</v>
      </c>
      <c r="AQ240" s="381" t="e">
        <f t="shared" ca="1" si="120"/>
        <v>#DIV/0!</v>
      </c>
    </row>
    <row r="241" spans="1:60" s="344" customFormat="1" ht="14" hidden="1">
      <c r="A241" s="434" t="s">
        <v>385</v>
      </c>
      <c r="B241" s="433"/>
      <c r="C241" s="435"/>
      <c r="E241" s="381" t="e">
        <f>IF(E242="",NA(),ROUND(E242-E240,1))</f>
        <v>#N/A</v>
      </c>
      <c r="F241" s="381" t="e">
        <f>IF(F242="",NA(),ROUND(F242-F240,1))</f>
        <v>#N/A</v>
      </c>
      <c r="G241" s="381" t="e">
        <f t="shared" ref="G241:AQ241" si="121">IF(G242="",NA(),ROUND(G242-G240,1))</f>
        <v>#N/A</v>
      </c>
      <c r="H241" s="381" t="e">
        <f t="shared" si="121"/>
        <v>#N/A</v>
      </c>
      <c r="I241" s="381" t="e">
        <f t="shared" si="121"/>
        <v>#N/A</v>
      </c>
      <c r="J241" s="381" t="e">
        <f t="shared" si="121"/>
        <v>#N/A</v>
      </c>
      <c r="K241" s="381" t="e">
        <f t="shared" si="121"/>
        <v>#N/A</v>
      </c>
      <c r="L241" s="381" t="e">
        <f t="shared" si="121"/>
        <v>#N/A</v>
      </c>
      <c r="M241" s="381" t="e">
        <f t="shared" si="121"/>
        <v>#N/A</v>
      </c>
      <c r="N241" s="381" t="e">
        <f t="shared" si="121"/>
        <v>#N/A</v>
      </c>
      <c r="O241" s="381" t="e">
        <f t="shared" si="121"/>
        <v>#N/A</v>
      </c>
      <c r="P241" s="381" t="e">
        <f t="shared" si="121"/>
        <v>#N/A</v>
      </c>
      <c r="Q241" s="381" t="e">
        <f t="shared" si="121"/>
        <v>#N/A</v>
      </c>
      <c r="R241" s="381" t="e">
        <f t="shared" si="121"/>
        <v>#N/A</v>
      </c>
      <c r="S241" s="381" t="e">
        <f t="shared" si="121"/>
        <v>#N/A</v>
      </c>
      <c r="T241" s="381" t="e">
        <f t="shared" si="121"/>
        <v>#N/A</v>
      </c>
      <c r="U241" s="381" t="e">
        <f t="shared" si="121"/>
        <v>#N/A</v>
      </c>
      <c r="V241" s="381" t="e">
        <f t="shared" si="121"/>
        <v>#N/A</v>
      </c>
      <c r="W241" s="381" t="e">
        <f t="shared" si="121"/>
        <v>#N/A</v>
      </c>
      <c r="X241" s="381" t="e">
        <f t="shared" si="121"/>
        <v>#N/A</v>
      </c>
      <c r="Y241" s="381" t="e">
        <f t="shared" si="121"/>
        <v>#N/A</v>
      </c>
      <c r="Z241" s="381" t="e">
        <f t="shared" si="121"/>
        <v>#N/A</v>
      </c>
      <c r="AA241" s="381" t="e">
        <f t="shared" si="121"/>
        <v>#N/A</v>
      </c>
      <c r="AB241" s="381" t="e">
        <f t="shared" si="121"/>
        <v>#N/A</v>
      </c>
      <c r="AC241" s="381" t="e">
        <f t="shared" si="121"/>
        <v>#N/A</v>
      </c>
      <c r="AD241" s="381" t="e">
        <f t="shared" si="121"/>
        <v>#N/A</v>
      </c>
      <c r="AE241" s="381" t="e">
        <f t="shared" si="121"/>
        <v>#N/A</v>
      </c>
      <c r="AF241" s="381" t="e">
        <f t="shared" si="121"/>
        <v>#N/A</v>
      </c>
      <c r="AG241" s="381" t="e">
        <f t="shared" si="121"/>
        <v>#N/A</v>
      </c>
      <c r="AH241" s="381" t="e">
        <f t="shared" si="121"/>
        <v>#N/A</v>
      </c>
      <c r="AI241" s="381" t="e">
        <f t="shared" si="121"/>
        <v>#N/A</v>
      </c>
      <c r="AJ241" s="381" t="e">
        <f t="shared" si="121"/>
        <v>#N/A</v>
      </c>
      <c r="AK241" s="381" t="e">
        <f t="shared" si="121"/>
        <v>#N/A</v>
      </c>
      <c r="AL241" s="381" t="e">
        <f t="shared" si="121"/>
        <v>#N/A</v>
      </c>
      <c r="AM241" s="381" t="e">
        <f t="shared" si="121"/>
        <v>#N/A</v>
      </c>
      <c r="AN241" s="381" t="e">
        <f t="shared" si="121"/>
        <v>#N/A</v>
      </c>
      <c r="AO241" s="381" t="e">
        <f t="shared" si="121"/>
        <v>#N/A</v>
      </c>
      <c r="AP241" s="381" t="e">
        <f t="shared" si="121"/>
        <v>#N/A</v>
      </c>
      <c r="AQ241" s="381" t="e">
        <f t="shared" si="121"/>
        <v>#N/A</v>
      </c>
    </row>
    <row r="242" spans="1:60" s="344" customFormat="1" ht="14" hidden="1">
      <c r="A242" s="434" t="s">
        <v>386</v>
      </c>
      <c r="B242" s="433"/>
      <c r="C242" s="435"/>
      <c r="E242" s="380" t="e">
        <f t="shared" ref="E242:AQ242" si="122">IF(E238="",NA(),IF(E218&lt;=$B136,E238*$D139/100,IF(E218&lt;=$C136,E238*$E139/100,IF(E218&lt;=$D136,E238*$F139/100,IF(E218&lt;=$E136,E238*$G139/100,IF(E218&lt;=$F136,E238*$H139/100,IF(E218&lt;=$G136,E238*$I139/100,IF(E218&lt;=$H136,E238*$J139/100,IF(E218&lt;=$I136,E238*$K139/100,IF(E218&lt;=$J136,E238*$L139/100,IF(E218&lt;=$K136,E238*$M139/100,IF(E218&lt;=$L136,E238*$N139/100,IF(E218&lt;=$M136,E238*$O139/100,IF(E218&lt;=$N136,E238*$P139/100,IF(E218&lt;=$O136,E238*$Q139/100,IF(E218&lt;=$P136,E238*$R139/100,IF(E218&lt;=$Q136,E238*$S139/100,IF(E218&lt;=$R136,E238*$T139/100,IF(E218&lt;=$S136,E238*$U139/100,IF(E218&lt;=$T136,E238*$V139/100,IF(E218&lt;=$U136,E238*$W139/100,E238*$X139/100)))))))))))))))))))))</f>
        <v>#N/A</v>
      </c>
      <c r="F242" s="380" t="e">
        <f t="shared" si="122"/>
        <v>#N/A</v>
      </c>
      <c r="G242" s="380" t="e">
        <f t="shared" si="122"/>
        <v>#N/A</v>
      </c>
      <c r="H242" s="380" t="e">
        <f t="shared" si="122"/>
        <v>#N/A</v>
      </c>
      <c r="I242" s="380" t="e">
        <f t="shared" si="122"/>
        <v>#N/A</v>
      </c>
      <c r="J242" s="380" t="e">
        <f t="shared" si="122"/>
        <v>#N/A</v>
      </c>
      <c r="K242" s="380" t="e">
        <f t="shared" si="122"/>
        <v>#N/A</v>
      </c>
      <c r="L242" s="380" t="e">
        <f t="shared" si="122"/>
        <v>#N/A</v>
      </c>
      <c r="M242" s="380" t="e">
        <f t="shared" si="122"/>
        <v>#N/A</v>
      </c>
      <c r="N242" s="380" t="e">
        <f t="shared" si="122"/>
        <v>#N/A</v>
      </c>
      <c r="O242" s="380" t="e">
        <f t="shared" si="122"/>
        <v>#N/A</v>
      </c>
      <c r="P242" s="380" t="e">
        <f t="shared" si="122"/>
        <v>#N/A</v>
      </c>
      <c r="Q242" s="380" t="e">
        <f t="shared" si="122"/>
        <v>#N/A</v>
      </c>
      <c r="R242" s="380" t="e">
        <f t="shared" si="122"/>
        <v>#N/A</v>
      </c>
      <c r="S242" s="380" t="e">
        <f t="shared" si="122"/>
        <v>#N/A</v>
      </c>
      <c r="T242" s="380" t="e">
        <f t="shared" si="122"/>
        <v>#N/A</v>
      </c>
      <c r="U242" s="380" t="e">
        <f t="shared" si="122"/>
        <v>#N/A</v>
      </c>
      <c r="V242" s="380" t="e">
        <f t="shared" si="122"/>
        <v>#N/A</v>
      </c>
      <c r="W242" s="380" t="e">
        <f t="shared" si="122"/>
        <v>#N/A</v>
      </c>
      <c r="X242" s="380" t="e">
        <f t="shared" si="122"/>
        <v>#N/A</v>
      </c>
      <c r="Y242" s="380" t="e">
        <f t="shared" si="122"/>
        <v>#N/A</v>
      </c>
      <c r="Z242" s="380" t="e">
        <f t="shared" si="122"/>
        <v>#N/A</v>
      </c>
      <c r="AA242" s="380" t="e">
        <f t="shared" si="122"/>
        <v>#N/A</v>
      </c>
      <c r="AB242" s="380" t="e">
        <f t="shared" si="122"/>
        <v>#N/A</v>
      </c>
      <c r="AC242" s="380" t="e">
        <f t="shared" si="122"/>
        <v>#N/A</v>
      </c>
      <c r="AD242" s="380" t="e">
        <f t="shared" si="122"/>
        <v>#N/A</v>
      </c>
      <c r="AE242" s="380" t="e">
        <f t="shared" si="122"/>
        <v>#N/A</v>
      </c>
      <c r="AF242" s="380" t="e">
        <f t="shared" si="122"/>
        <v>#N/A</v>
      </c>
      <c r="AG242" s="380" t="e">
        <f t="shared" si="122"/>
        <v>#N/A</v>
      </c>
      <c r="AH242" s="380" t="e">
        <f t="shared" si="122"/>
        <v>#N/A</v>
      </c>
      <c r="AI242" s="380" t="e">
        <f t="shared" si="122"/>
        <v>#N/A</v>
      </c>
      <c r="AJ242" s="380" t="e">
        <f t="shared" si="122"/>
        <v>#N/A</v>
      </c>
      <c r="AK242" s="380" t="e">
        <f t="shared" si="122"/>
        <v>#N/A</v>
      </c>
      <c r="AL242" s="380" t="e">
        <f t="shared" si="122"/>
        <v>#N/A</v>
      </c>
      <c r="AM242" s="380" t="e">
        <f t="shared" si="122"/>
        <v>#N/A</v>
      </c>
      <c r="AN242" s="380" t="e">
        <f t="shared" si="122"/>
        <v>#N/A</v>
      </c>
      <c r="AO242" s="380" t="e">
        <f t="shared" si="122"/>
        <v>#N/A</v>
      </c>
      <c r="AP242" s="380" t="e">
        <f t="shared" si="122"/>
        <v>#N/A</v>
      </c>
      <c r="AQ242" s="380" t="e">
        <f t="shared" si="122"/>
        <v>#N/A</v>
      </c>
    </row>
    <row r="243" spans="1:60" s="344" customFormat="1" ht="14.5" hidden="1" thickBot="1">
      <c r="A243" s="436" t="s">
        <v>387</v>
      </c>
      <c r="B243" s="437"/>
      <c r="C243" s="437"/>
      <c r="E243" s="382" t="e">
        <f>IF(E242="",NA(),ROUND(E240/E242*100,1))</f>
        <v>#N/A</v>
      </c>
      <c r="F243" s="382" t="e">
        <f>IF(F242="",NA(),ROUND(F240/F242*100,1))</f>
        <v>#N/A</v>
      </c>
      <c r="G243" s="382" t="e">
        <f t="shared" ref="G243:AQ243" si="123">IF(G242="",NA(),ROUND(G240/G242*100,1))</f>
        <v>#N/A</v>
      </c>
      <c r="H243" s="382" t="e">
        <f t="shared" si="123"/>
        <v>#N/A</v>
      </c>
      <c r="I243" s="382" t="e">
        <f t="shared" si="123"/>
        <v>#N/A</v>
      </c>
      <c r="J243" s="382" t="e">
        <f t="shared" si="123"/>
        <v>#N/A</v>
      </c>
      <c r="K243" s="382" t="e">
        <f t="shared" si="123"/>
        <v>#N/A</v>
      </c>
      <c r="L243" s="382" t="e">
        <f t="shared" si="123"/>
        <v>#N/A</v>
      </c>
      <c r="M243" s="382" t="e">
        <f t="shared" si="123"/>
        <v>#N/A</v>
      </c>
      <c r="N243" s="382" t="e">
        <f t="shared" si="123"/>
        <v>#N/A</v>
      </c>
      <c r="O243" s="382" t="e">
        <f t="shared" si="123"/>
        <v>#N/A</v>
      </c>
      <c r="P243" s="382" t="e">
        <f t="shared" si="123"/>
        <v>#N/A</v>
      </c>
      <c r="Q243" s="382" t="e">
        <f t="shared" si="123"/>
        <v>#N/A</v>
      </c>
      <c r="R243" s="382" t="e">
        <f t="shared" si="123"/>
        <v>#N/A</v>
      </c>
      <c r="S243" s="382" t="e">
        <f t="shared" si="123"/>
        <v>#N/A</v>
      </c>
      <c r="T243" s="382" t="e">
        <f t="shared" si="123"/>
        <v>#N/A</v>
      </c>
      <c r="U243" s="382" t="e">
        <f t="shared" si="123"/>
        <v>#N/A</v>
      </c>
      <c r="V243" s="382" t="e">
        <f t="shared" si="123"/>
        <v>#N/A</v>
      </c>
      <c r="W243" s="382" t="e">
        <f t="shared" si="123"/>
        <v>#N/A</v>
      </c>
      <c r="X243" s="382" t="e">
        <f t="shared" si="123"/>
        <v>#N/A</v>
      </c>
      <c r="Y243" s="382" t="e">
        <f t="shared" si="123"/>
        <v>#N/A</v>
      </c>
      <c r="Z243" s="382" t="e">
        <f t="shared" si="123"/>
        <v>#N/A</v>
      </c>
      <c r="AA243" s="382" t="e">
        <f t="shared" si="123"/>
        <v>#N/A</v>
      </c>
      <c r="AB243" s="382" t="e">
        <f t="shared" si="123"/>
        <v>#N/A</v>
      </c>
      <c r="AC243" s="382" t="e">
        <f t="shared" si="123"/>
        <v>#N/A</v>
      </c>
      <c r="AD243" s="382" t="e">
        <f t="shared" si="123"/>
        <v>#N/A</v>
      </c>
      <c r="AE243" s="382" t="e">
        <f t="shared" si="123"/>
        <v>#N/A</v>
      </c>
      <c r="AF243" s="382" t="e">
        <f t="shared" si="123"/>
        <v>#N/A</v>
      </c>
      <c r="AG243" s="382" t="e">
        <f t="shared" si="123"/>
        <v>#N/A</v>
      </c>
      <c r="AH243" s="382" t="e">
        <f t="shared" si="123"/>
        <v>#N/A</v>
      </c>
      <c r="AI243" s="382" t="e">
        <f t="shared" si="123"/>
        <v>#N/A</v>
      </c>
      <c r="AJ243" s="382" t="e">
        <f t="shared" si="123"/>
        <v>#N/A</v>
      </c>
      <c r="AK243" s="382" t="e">
        <f t="shared" si="123"/>
        <v>#N/A</v>
      </c>
      <c r="AL243" s="382" t="e">
        <f t="shared" si="123"/>
        <v>#N/A</v>
      </c>
      <c r="AM243" s="382" t="e">
        <f t="shared" si="123"/>
        <v>#N/A</v>
      </c>
      <c r="AN243" s="382" t="e">
        <f t="shared" si="123"/>
        <v>#N/A</v>
      </c>
      <c r="AO243" s="382" t="e">
        <f t="shared" si="123"/>
        <v>#N/A</v>
      </c>
      <c r="AP243" s="382" t="e">
        <f t="shared" si="123"/>
        <v>#N/A</v>
      </c>
      <c r="AQ243" s="382" t="e">
        <f t="shared" si="123"/>
        <v>#N/A</v>
      </c>
      <c r="AR243" s="382"/>
    </row>
    <row r="248" spans="1:60" ht="22.25" customHeight="1" thickBot="1">
      <c r="C248" s="282" t="s">
        <v>391</v>
      </c>
    </row>
    <row r="249" spans="1:60" ht="18" customHeight="1">
      <c r="B249" s="698" t="s">
        <v>91</v>
      </c>
      <c r="C249" s="687" t="s">
        <v>71</v>
      </c>
      <c r="D249" s="687"/>
      <c r="E249" s="688" t="s">
        <v>262</v>
      </c>
      <c r="F249" s="689"/>
      <c r="G249" s="688" t="s">
        <v>93</v>
      </c>
      <c r="H249" s="690"/>
      <c r="I249" s="690" t="s">
        <v>75</v>
      </c>
      <c r="J249" s="690"/>
      <c r="K249" s="690"/>
      <c r="L249" s="690"/>
      <c r="M249" s="690" t="s">
        <v>76</v>
      </c>
      <c r="N249" s="690"/>
      <c r="O249" s="690"/>
      <c r="P249" s="690"/>
      <c r="Q249" s="690"/>
      <c r="R249" s="690"/>
      <c r="S249" s="690"/>
      <c r="T249" s="690"/>
      <c r="U249" s="690"/>
      <c r="V249" s="690"/>
      <c r="W249" s="690"/>
      <c r="X249" s="544" t="s">
        <v>77</v>
      </c>
      <c r="Y249" s="546"/>
      <c r="Z249" s="546"/>
      <c r="AA249" s="546"/>
      <c r="AB249" s="546"/>
      <c r="AC249" s="546"/>
      <c r="AD249" s="546"/>
      <c r="AE249" s="546"/>
      <c r="AF249" s="546"/>
      <c r="AG249" s="546"/>
      <c r="AH249" s="546"/>
      <c r="AI249" s="546"/>
      <c r="AJ249" s="546"/>
      <c r="AK249" s="546"/>
      <c r="AL249" s="546"/>
      <c r="AM249" s="546"/>
      <c r="AN249" s="546"/>
      <c r="AO249" s="546"/>
      <c r="AP249" s="546"/>
      <c r="AQ249" s="546"/>
      <c r="AR249" s="546"/>
      <c r="AS249" s="546"/>
      <c r="AT249" s="528"/>
    </row>
    <row r="250" spans="1:60" ht="18" customHeight="1">
      <c r="B250" s="699"/>
      <c r="C250" s="665"/>
      <c r="D250" s="665"/>
      <c r="E250" s="620"/>
      <c r="F250" s="620"/>
      <c r="G250" s="542"/>
      <c r="H250" s="542"/>
      <c r="I250" s="542" t="s">
        <v>257</v>
      </c>
      <c r="J250" s="542"/>
      <c r="K250" s="542" t="s">
        <v>78</v>
      </c>
      <c r="L250" s="542"/>
      <c r="M250" s="542" t="s">
        <v>78</v>
      </c>
      <c r="N250" s="542"/>
      <c r="O250" s="685" t="s">
        <v>261</v>
      </c>
      <c r="P250" s="620"/>
      <c r="Q250" s="620"/>
      <c r="R250" s="619" t="s">
        <v>253</v>
      </c>
      <c r="S250" s="619"/>
      <c r="T250" s="619"/>
      <c r="U250" s="619" t="s">
        <v>258</v>
      </c>
      <c r="V250" s="619"/>
      <c r="W250" s="619"/>
      <c r="X250" s="542" t="s">
        <v>78</v>
      </c>
      <c r="Y250" s="542"/>
      <c r="Z250" s="685" t="s">
        <v>90</v>
      </c>
      <c r="AA250" s="620"/>
      <c r="AB250" s="620"/>
      <c r="AC250" s="619" t="s">
        <v>154</v>
      </c>
      <c r="AD250" s="619"/>
      <c r="AE250" s="619"/>
      <c r="AF250" s="619" t="s">
        <v>259</v>
      </c>
      <c r="AG250" s="619"/>
      <c r="AH250" s="619"/>
      <c r="AI250" s="965" t="s">
        <v>71</v>
      </c>
      <c r="AJ250" s="966"/>
      <c r="AK250" s="967"/>
      <c r="AL250" s="685" t="s">
        <v>94</v>
      </c>
      <c r="AM250" s="620"/>
      <c r="AN250" s="620"/>
      <c r="AO250" s="619" t="s">
        <v>155</v>
      </c>
      <c r="AP250" s="619"/>
      <c r="AQ250" s="619"/>
      <c r="AR250" s="619" t="s">
        <v>260</v>
      </c>
      <c r="AS250" s="619"/>
      <c r="AT250" s="686"/>
    </row>
    <row r="251" spans="1:60" ht="18" customHeight="1">
      <c r="B251" s="699"/>
      <c r="C251" s="665"/>
      <c r="D251" s="665"/>
      <c r="E251" s="620"/>
      <c r="F251" s="620"/>
      <c r="G251" s="542"/>
      <c r="H251" s="542"/>
      <c r="I251" s="542"/>
      <c r="J251" s="542"/>
      <c r="K251" s="542"/>
      <c r="L251" s="542"/>
      <c r="M251" s="542"/>
      <c r="N251" s="542"/>
      <c r="O251" s="620"/>
      <c r="P251" s="620"/>
      <c r="Q251" s="620"/>
      <c r="R251" s="619"/>
      <c r="S251" s="619"/>
      <c r="T251" s="619"/>
      <c r="U251" s="619"/>
      <c r="V251" s="619"/>
      <c r="W251" s="619"/>
      <c r="X251" s="542"/>
      <c r="Y251" s="542"/>
      <c r="Z251" s="620"/>
      <c r="AA251" s="620"/>
      <c r="AB251" s="620"/>
      <c r="AC251" s="619"/>
      <c r="AD251" s="619"/>
      <c r="AE251" s="619"/>
      <c r="AF251" s="619"/>
      <c r="AG251" s="619"/>
      <c r="AH251" s="619"/>
      <c r="AI251" s="968"/>
      <c r="AJ251" s="969"/>
      <c r="AK251" s="970"/>
      <c r="AL251" s="620"/>
      <c r="AM251" s="620"/>
      <c r="AN251" s="620"/>
      <c r="AO251" s="619"/>
      <c r="AP251" s="619"/>
      <c r="AQ251" s="619"/>
      <c r="AR251" s="619"/>
      <c r="AS251" s="619"/>
      <c r="AT251" s="686"/>
    </row>
    <row r="252" spans="1:60" ht="18" customHeight="1">
      <c r="B252" s="699"/>
      <c r="C252" s="971"/>
      <c r="D252" s="971"/>
      <c r="E252" s="541"/>
      <c r="F252" s="541"/>
      <c r="G252" s="972"/>
      <c r="H252" s="972"/>
      <c r="I252" s="541"/>
      <c r="J252" s="541"/>
      <c r="K252" s="541"/>
      <c r="L252" s="541"/>
      <c r="M252" s="541"/>
      <c r="N252" s="541"/>
      <c r="O252" s="541"/>
      <c r="P252" s="541"/>
      <c r="Q252" s="541"/>
      <c r="R252" s="560" t="str">
        <f>IF($E252="","",IF($O252="","",ROUND(($O252-$E252)/$E252*100,1)))</f>
        <v/>
      </c>
      <c r="S252" s="560"/>
      <c r="T252" s="560"/>
      <c r="U252" s="973" t="str">
        <f>IF(G252="","",IF(R252="","",ROUND(100*(R252+G252)/(100+R252),1)))</f>
        <v/>
      </c>
      <c r="V252" s="974"/>
      <c r="W252" s="975"/>
      <c r="X252" s="541"/>
      <c r="Y252" s="541"/>
      <c r="Z252" s="541"/>
      <c r="AA252" s="541"/>
      <c r="AB252" s="541"/>
      <c r="AC252" s="560" t="str">
        <f>IF($E252="","",IF($Z252="","",ROUND(($Z252-$E252)/$E252*100,1)))</f>
        <v/>
      </c>
      <c r="AD252" s="560"/>
      <c r="AE252" s="560"/>
      <c r="AF252" s="560" t="str">
        <f>IF(G252="","",IF(AC252="","",ROUND(100*(AC252+G252)/(100+AC252),1)))</f>
        <v/>
      </c>
      <c r="AG252" s="560"/>
      <c r="AH252" s="560"/>
      <c r="AI252" s="916" t="s">
        <v>338</v>
      </c>
      <c r="AJ252" s="976"/>
      <c r="AK252" s="977"/>
      <c r="AL252" s="541"/>
      <c r="AM252" s="541"/>
      <c r="AN252" s="541"/>
      <c r="AO252" s="560" t="str">
        <f>IF($BH252=0,"",IF($AL252="","",ROUND(($AL252-$BH252)/$BH252*100,1)))</f>
        <v/>
      </c>
      <c r="AP252" s="560"/>
      <c r="AQ252" s="560"/>
      <c r="AR252" s="560" t="str">
        <f>IF(G252="","",IF(AO252="","",ROUND(100*(AO252+VLOOKUP(AI252,C$252:H$361,5,FALSE))/(100+AO252),1)))</f>
        <v/>
      </c>
      <c r="AS252" s="560"/>
      <c r="AT252" s="561"/>
      <c r="AU252" s="155"/>
      <c r="BG252" s="155" t="s">
        <v>338</v>
      </c>
      <c r="BH252" s="179">
        <f>SUMIF(C$252:D$351,AI252,E$252:F$351)</f>
        <v>0</v>
      </c>
    </row>
    <row r="253" spans="1:60" ht="18" customHeight="1">
      <c r="B253" s="699"/>
      <c r="C253" s="971"/>
      <c r="D253" s="971"/>
      <c r="E253" s="701"/>
      <c r="F253" s="703"/>
      <c r="G253" s="978"/>
      <c r="H253" s="979"/>
      <c r="I253" s="701"/>
      <c r="J253" s="703"/>
      <c r="K253" s="701"/>
      <c r="L253" s="703"/>
      <c r="M253" s="701"/>
      <c r="N253" s="703"/>
      <c r="O253" s="701"/>
      <c r="P253" s="702"/>
      <c r="Q253" s="703"/>
      <c r="R253" s="560" t="str">
        <f t="shared" ref="R253:R316" si="124">IF($E253="","",IF($O253="","",ROUND(($O253-$E253)/$E253*100,1)))</f>
        <v/>
      </c>
      <c r="S253" s="560"/>
      <c r="T253" s="560"/>
      <c r="U253" s="973" t="str">
        <f t="shared" ref="U253:U316" si="125">IF(G253="","",IF(R253="","",ROUND(100*(R253+G253)/(100+R253),1)))</f>
        <v/>
      </c>
      <c r="V253" s="974"/>
      <c r="W253" s="975"/>
      <c r="X253" s="541"/>
      <c r="Y253" s="541"/>
      <c r="Z253" s="701"/>
      <c r="AA253" s="702"/>
      <c r="AB253" s="703"/>
      <c r="AC253" s="560" t="str">
        <f t="shared" ref="AC253:AC316" si="126">IF($E253="","",IF($Z253="","",ROUND(($Z253-$E253)/$E253*100,1)))</f>
        <v/>
      </c>
      <c r="AD253" s="560"/>
      <c r="AE253" s="560"/>
      <c r="AF253" s="560" t="str">
        <f t="shared" ref="AF253:AF359" si="127">IF(G253="","",IF(AC253="","",ROUND(100*(AC253+G253)/(100+AC253),1)))</f>
        <v/>
      </c>
      <c r="AG253" s="560"/>
      <c r="AH253" s="560"/>
      <c r="AI253" s="916" t="s">
        <v>252</v>
      </c>
      <c r="AJ253" s="976"/>
      <c r="AK253" s="977"/>
      <c r="AL253" s="701"/>
      <c r="AM253" s="702"/>
      <c r="AN253" s="703"/>
      <c r="AO253" s="560" t="str">
        <f t="shared" ref="AO253:AO258" si="128">IF($BH253=0,"",IF($AL253="","",ROUND(($AL253-$BH253)/$BH253*100,1)))</f>
        <v/>
      </c>
      <c r="AP253" s="560"/>
      <c r="AQ253" s="560"/>
      <c r="AR253" s="560" t="str">
        <f t="shared" ref="AR253:AR259" si="129">IF(G253="","",IF(AO253="","",ROUND(100*(AO253+VLOOKUP(AI253,C$252:H$361,5,FALSE))/(100+AO253),1)))</f>
        <v/>
      </c>
      <c r="AS253" s="560"/>
      <c r="AT253" s="561"/>
      <c r="AU253" s="155"/>
      <c r="BG253" s="155" t="s">
        <v>252</v>
      </c>
      <c r="BH253" s="179">
        <f t="shared" ref="BH253:BH258" si="130">SUMIF(C$252:D$351,AI253,E$252:F$351)</f>
        <v>0</v>
      </c>
    </row>
    <row r="254" spans="1:60" ht="18" customHeight="1">
      <c r="B254" s="699"/>
      <c r="C254" s="971"/>
      <c r="D254" s="971"/>
      <c r="E254" s="701"/>
      <c r="F254" s="703"/>
      <c r="G254" s="978"/>
      <c r="H254" s="979"/>
      <c r="I254" s="701"/>
      <c r="J254" s="703"/>
      <c r="K254" s="701"/>
      <c r="L254" s="703"/>
      <c r="M254" s="701"/>
      <c r="N254" s="703"/>
      <c r="O254" s="701"/>
      <c r="P254" s="702"/>
      <c r="Q254" s="703"/>
      <c r="R254" s="560" t="str">
        <f t="shared" si="124"/>
        <v/>
      </c>
      <c r="S254" s="560"/>
      <c r="T254" s="560"/>
      <c r="U254" s="973" t="str">
        <f t="shared" si="125"/>
        <v/>
      </c>
      <c r="V254" s="974"/>
      <c r="W254" s="975"/>
      <c r="X254" s="541"/>
      <c r="Y254" s="541"/>
      <c r="Z254" s="701"/>
      <c r="AA254" s="702"/>
      <c r="AB254" s="703"/>
      <c r="AC254" s="560" t="str">
        <f t="shared" si="126"/>
        <v/>
      </c>
      <c r="AD254" s="560"/>
      <c r="AE254" s="560"/>
      <c r="AF254" s="560" t="str">
        <f t="shared" si="127"/>
        <v/>
      </c>
      <c r="AG254" s="560"/>
      <c r="AH254" s="560"/>
      <c r="AI254" s="916" t="s">
        <v>342</v>
      </c>
      <c r="AJ254" s="976"/>
      <c r="AK254" s="977"/>
      <c r="AL254" s="701"/>
      <c r="AM254" s="702"/>
      <c r="AN254" s="703"/>
      <c r="AO254" s="560" t="str">
        <f>IF($BH254=0,"",IF($AL254="","",ROUND(($AL254-$BH254)/$BH254*100,1)))</f>
        <v/>
      </c>
      <c r="AP254" s="560"/>
      <c r="AQ254" s="560"/>
      <c r="AR254" s="560" t="str">
        <f t="shared" si="129"/>
        <v/>
      </c>
      <c r="AS254" s="560"/>
      <c r="AT254" s="561"/>
      <c r="AU254" s="155"/>
      <c r="BG254" s="155" t="s">
        <v>342</v>
      </c>
      <c r="BH254" s="179">
        <f t="shared" si="130"/>
        <v>0</v>
      </c>
    </row>
    <row r="255" spans="1:60" ht="18" customHeight="1">
      <c r="B255" s="699"/>
      <c r="C255" s="971"/>
      <c r="D255" s="971"/>
      <c r="E255" s="701"/>
      <c r="F255" s="703"/>
      <c r="G255" s="978"/>
      <c r="H255" s="979"/>
      <c r="I255" s="701"/>
      <c r="J255" s="703"/>
      <c r="K255" s="701"/>
      <c r="L255" s="703"/>
      <c r="M255" s="701"/>
      <c r="N255" s="703"/>
      <c r="O255" s="701"/>
      <c r="P255" s="702"/>
      <c r="Q255" s="703"/>
      <c r="R255" s="560" t="str">
        <f t="shared" si="124"/>
        <v/>
      </c>
      <c r="S255" s="560"/>
      <c r="T255" s="560"/>
      <c r="U255" s="973" t="str">
        <f t="shared" si="125"/>
        <v/>
      </c>
      <c r="V255" s="974"/>
      <c r="W255" s="975"/>
      <c r="X255" s="541"/>
      <c r="Y255" s="541"/>
      <c r="Z255" s="701"/>
      <c r="AA255" s="702"/>
      <c r="AB255" s="703"/>
      <c r="AC255" s="560" t="str">
        <f t="shared" si="126"/>
        <v/>
      </c>
      <c r="AD255" s="560"/>
      <c r="AE255" s="560"/>
      <c r="AF255" s="560" t="str">
        <f t="shared" si="127"/>
        <v/>
      </c>
      <c r="AG255" s="560"/>
      <c r="AH255" s="560"/>
      <c r="AI255" s="916" t="s">
        <v>343</v>
      </c>
      <c r="AJ255" s="976"/>
      <c r="AK255" s="977"/>
      <c r="AL255" s="701"/>
      <c r="AM255" s="702"/>
      <c r="AN255" s="703"/>
      <c r="AO255" s="560" t="str">
        <f t="shared" si="128"/>
        <v/>
      </c>
      <c r="AP255" s="560"/>
      <c r="AQ255" s="560"/>
      <c r="AR255" s="560" t="str">
        <f t="shared" si="129"/>
        <v/>
      </c>
      <c r="AS255" s="560"/>
      <c r="AT255" s="561"/>
      <c r="AU255" s="155"/>
      <c r="BG255" s="155" t="s">
        <v>343</v>
      </c>
      <c r="BH255" s="179">
        <f t="shared" si="130"/>
        <v>0</v>
      </c>
    </row>
    <row r="256" spans="1:60" ht="18" customHeight="1">
      <c r="B256" s="699"/>
      <c r="C256" s="971"/>
      <c r="D256" s="971"/>
      <c r="E256" s="701"/>
      <c r="F256" s="703"/>
      <c r="G256" s="978"/>
      <c r="H256" s="979"/>
      <c r="I256" s="701"/>
      <c r="J256" s="703"/>
      <c r="K256" s="701"/>
      <c r="L256" s="703"/>
      <c r="M256" s="701"/>
      <c r="N256" s="703"/>
      <c r="O256" s="701"/>
      <c r="P256" s="702"/>
      <c r="Q256" s="703"/>
      <c r="R256" s="560" t="str">
        <f t="shared" si="124"/>
        <v/>
      </c>
      <c r="S256" s="560"/>
      <c r="T256" s="560"/>
      <c r="U256" s="973" t="str">
        <f t="shared" si="125"/>
        <v/>
      </c>
      <c r="V256" s="974"/>
      <c r="W256" s="975"/>
      <c r="X256" s="541"/>
      <c r="Y256" s="541"/>
      <c r="Z256" s="701"/>
      <c r="AA256" s="702"/>
      <c r="AB256" s="703"/>
      <c r="AC256" s="560" t="str">
        <f t="shared" si="126"/>
        <v/>
      </c>
      <c r="AD256" s="560"/>
      <c r="AE256" s="560"/>
      <c r="AF256" s="560" t="str">
        <f t="shared" si="127"/>
        <v/>
      </c>
      <c r="AG256" s="560"/>
      <c r="AH256" s="560"/>
      <c r="AI256" s="916" t="s">
        <v>344</v>
      </c>
      <c r="AJ256" s="976"/>
      <c r="AK256" s="977"/>
      <c r="AL256" s="701"/>
      <c r="AM256" s="702"/>
      <c r="AN256" s="703"/>
      <c r="AO256" s="560" t="str">
        <f t="shared" si="128"/>
        <v/>
      </c>
      <c r="AP256" s="560"/>
      <c r="AQ256" s="560"/>
      <c r="AR256" s="560" t="str">
        <f t="shared" si="129"/>
        <v/>
      </c>
      <c r="AS256" s="560"/>
      <c r="AT256" s="561"/>
      <c r="AU256" s="155"/>
      <c r="BG256" s="155" t="s">
        <v>344</v>
      </c>
      <c r="BH256" s="179">
        <f t="shared" si="130"/>
        <v>0</v>
      </c>
    </row>
    <row r="257" spans="2:60" ht="18" customHeight="1">
      <c r="B257" s="699"/>
      <c r="C257" s="971"/>
      <c r="D257" s="971"/>
      <c r="E257" s="701"/>
      <c r="F257" s="703"/>
      <c r="G257" s="978"/>
      <c r="H257" s="979"/>
      <c r="I257" s="701"/>
      <c r="J257" s="703"/>
      <c r="K257" s="701"/>
      <c r="L257" s="703"/>
      <c r="M257" s="701"/>
      <c r="N257" s="703"/>
      <c r="O257" s="701"/>
      <c r="P257" s="702"/>
      <c r="Q257" s="703"/>
      <c r="R257" s="560" t="str">
        <f t="shared" si="124"/>
        <v/>
      </c>
      <c r="S257" s="560"/>
      <c r="T257" s="560"/>
      <c r="U257" s="973" t="str">
        <f t="shared" si="125"/>
        <v/>
      </c>
      <c r="V257" s="974"/>
      <c r="W257" s="975"/>
      <c r="X257" s="541"/>
      <c r="Y257" s="541"/>
      <c r="Z257" s="701"/>
      <c r="AA257" s="702"/>
      <c r="AB257" s="703"/>
      <c r="AC257" s="560" t="str">
        <f t="shared" si="126"/>
        <v/>
      </c>
      <c r="AD257" s="560"/>
      <c r="AE257" s="560"/>
      <c r="AF257" s="560" t="str">
        <f t="shared" si="127"/>
        <v/>
      </c>
      <c r="AG257" s="560"/>
      <c r="AH257" s="560"/>
      <c r="AI257" s="916" t="s">
        <v>340</v>
      </c>
      <c r="AJ257" s="976"/>
      <c r="AK257" s="977"/>
      <c r="AL257" s="701"/>
      <c r="AM257" s="702"/>
      <c r="AN257" s="703"/>
      <c r="AO257" s="560" t="str">
        <f t="shared" si="128"/>
        <v/>
      </c>
      <c r="AP257" s="560"/>
      <c r="AQ257" s="560"/>
      <c r="AR257" s="560" t="str">
        <f t="shared" si="129"/>
        <v/>
      </c>
      <c r="AS257" s="560"/>
      <c r="AT257" s="561"/>
      <c r="AU257" s="155"/>
      <c r="BG257" s="155" t="s">
        <v>340</v>
      </c>
      <c r="BH257" s="179">
        <f t="shared" si="130"/>
        <v>0</v>
      </c>
    </row>
    <row r="258" spans="2:60" ht="18" customHeight="1">
      <c r="B258" s="699"/>
      <c r="C258" s="971"/>
      <c r="D258" s="971"/>
      <c r="E258" s="701"/>
      <c r="F258" s="703"/>
      <c r="G258" s="978"/>
      <c r="H258" s="979"/>
      <c r="I258" s="701"/>
      <c r="J258" s="703"/>
      <c r="K258" s="701"/>
      <c r="L258" s="703"/>
      <c r="M258" s="701"/>
      <c r="N258" s="703"/>
      <c r="O258" s="701"/>
      <c r="P258" s="702"/>
      <c r="Q258" s="703"/>
      <c r="R258" s="560" t="str">
        <f t="shared" si="124"/>
        <v/>
      </c>
      <c r="S258" s="560"/>
      <c r="T258" s="560"/>
      <c r="U258" s="973" t="str">
        <f t="shared" si="125"/>
        <v/>
      </c>
      <c r="V258" s="974"/>
      <c r="W258" s="975"/>
      <c r="X258" s="541"/>
      <c r="Y258" s="541"/>
      <c r="Z258" s="701"/>
      <c r="AA258" s="702"/>
      <c r="AB258" s="703"/>
      <c r="AC258" s="560" t="str">
        <f t="shared" si="126"/>
        <v/>
      </c>
      <c r="AD258" s="560"/>
      <c r="AE258" s="560"/>
      <c r="AF258" s="560" t="str">
        <f t="shared" si="127"/>
        <v/>
      </c>
      <c r="AG258" s="560"/>
      <c r="AH258" s="560"/>
      <c r="AI258" s="916" t="s">
        <v>341</v>
      </c>
      <c r="AJ258" s="976"/>
      <c r="AK258" s="977"/>
      <c r="AL258" s="701"/>
      <c r="AM258" s="702"/>
      <c r="AN258" s="703"/>
      <c r="AO258" s="560" t="str">
        <f t="shared" si="128"/>
        <v/>
      </c>
      <c r="AP258" s="560"/>
      <c r="AQ258" s="560"/>
      <c r="AR258" s="560" t="str">
        <f t="shared" si="129"/>
        <v/>
      </c>
      <c r="AS258" s="560"/>
      <c r="AT258" s="561"/>
      <c r="AU258" s="155"/>
      <c r="BG258" s="155" t="s">
        <v>341</v>
      </c>
      <c r="BH258" s="179">
        <f t="shared" si="130"/>
        <v>0</v>
      </c>
    </row>
    <row r="259" spans="2:60" ht="18" customHeight="1">
      <c r="B259" s="964"/>
      <c r="C259" s="971"/>
      <c r="D259" s="971"/>
      <c r="E259" s="701"/>
      <c r="F259" s="703"/>
      <c r="G259" s="978"/>
      <c r="H259" s="979"/>
      <c r="I259" s="701"/>
      <c r="J259" s="703"/>
      <c r="K259" s="701"/>
      <c r="L259" s="703"/>
      <c r="M259" s="701"/>
      <c r="N259" s="703"/>
      <c r="O259" s="701"/>
      <c r="P259" s="702"/>
      <c r="Q259" s="703"/>
      <c r="R259" s="560" t="str">
        <f t="shared" si="124"/>
        <v/>
      </c>
      <c r="S259" s="560"/>
      <c r="T259" s="560"/>
      <c r="U259" s="973" t="str">
        <f t="shared" si="125"/>
        <v/>
      </c>
      <c r="V259" s="974"/>
      <c r="W259" s="975"/>
      <c r="X259" s="541"/>
      <c r="Y259" s="541"/>
      <c r="Z259" s="701"/>
      <c r="AA259" s="702"/>
      <c r="AB259" s="703"/>
      <c r="AC259" s="560" t="str">
        <f t="shared" si="126"/>
        <v/>
      </c>
      <c r="AD259" s="560"/>
      <c r="AE259" s="560"/>
      <c r="AF259" s="560" t="str">
        <f t="shared" si="127"/>
        <v/>
      </c>
      <c r="AG259" s="560"/>
      <c r="AH259" s="560"/>
      <c r="AI259" s="916" t="s">
        <v>339</v>
      </c>
      <c r="AJ259" s="976"/>
      <c r="AK259" s="977"/>
      <c r="AL259" s="701"/>
      <c r="AM259" s="702"/>
      <c r="AN259" s="703"/>
      <c r="AO259" s="560" t="str">
        <f>IF($BH259=0,"",IF($AL259="","",ROUND(($AL259-$BH259)/$BH259*100,1)))</f>
        <v/>
      </c>
      <c r="AP259" s="560"/>
      <c r="AQ259" s="560"/>
      <c r="AR259" s="560" t="str">
        <f t="shared" si="129"/>
        <v/>
      </c>
      <c r="AS259" s="560"/>
      <c r="AT259" s="561"/>
      <c r="AU259" s="155"/>
      <c r="BG259" s="155" t="s">
        <v>339</v>
      </c>
      <c r="BH259" s="179">
        <f>SUMIF(C$252:D$351,AI259,E$252:F$351)</f>
        <v>0</v>
      </c>
    </row>
    <row r="260" spans="2:60" ht="18" customHeight="1">
      <c r="B260" s="964"/>
      <c r="C260" s="971"/>
      <c r="D260" s="971"/>
      <c r="E260" s="701"/>
      <c r="F260" s="703"/>
      <c r="G260" s="978"/>
      <c r="H260" s="979"/>
      <c r="I260" s="701"/>
      <c r="J260" s="703"/>
      <c r="K260" s="701"/>
      <c r="L260" s="703"/>
      <c r="M260" s="701"/>
      <c r="N260" s="703"/>
      <c r="O260" s="701"/>
      <c r="P260" s="702"/>
      <c r="Q260" s="703"/>
      <c r="R260" s="560" t="str">
        <f t="shared" si="124"/>
        <v/>
      </c>
      <c r="S260" s="560"/>
      <c r="T260" s="560"/>
      <c r="U260" s="973" t="str">
        <f t="shared" si="125"/>
        <v/>
      </c>
      <c r="V260" s="974"/>
      <c r="W260" s="975"/>
      <c r="X260" s="541"/>
      <c r="Y260" s="541"/>
      <c r="Z260" s="701"/>
      <c r="AA260" s="702"/>
      <c r="AB260" s="703"/>
      <c r="AC260" s="560" t="str">
        <f t="shared" si="126"/>
        <v/>
      </c>
      <c r="AD260" s="560"/>
      <c r="AE260" s="560"/>
      <c r="AF260" s="560" t="str">
        <f t="shared" si="127"/>
        <v/>
      </c>
      <c r="AG260" s="560"/>
      <c r="AH260" s="560"/>
      <c r="AI260" s="995"/>
      <c r="AJ260" s="995"/>
      <c r="AK260" s="995"/>
      <c r="AL260" s="995"/>
      <c r="AM260" s="995"/>
      <c r="AN260" s="995"/>
      <c r="AO260" s="996"/>
      <c r="AP260" s="997"/>
      <c r="AQ260" s="998"/>
      <c r="AR260" s="995"/>
      <c r="AS260" s="995"/>
      <c r="AT260" s="1009"/>
    </row>
    <row r="261" spans="2:60" ht="18" customHeight="1">
      <c r="B261" s="964"/>
      <c r="C261" s="971"/>
      <c r="D261" s="971"/>
      <c r="E261" s="701"/>
      <c r="F261" s="703"/>
      <c r="G261" s="978"/>
      <c r="H261" s="979"/>
      <c r="I261" s="701"/>
      <c r="J261" s="703"/>
      <c r="K261" s="701"/>
      <c r="L261" s="703"/>
      <c r="M261" s="701"/>
      <c r="N261" s="703"/>
      <c r="O261" s="701"/>
      <c r="P261" s="702"/>
      <c r="Q261" s="703"/>
      <c r="R261" s="560" t="str">
        <f t="shared" si="124"/>
        <v/>
      </c>
      <c r="S261" s="560"/>
      <c r="T261" s="560"/>
      <c r="U261" s="973" t="str">
        <f t="shared" si="125"/>
        <v/>
      </c>
      <c r="V261" s="974"/>
      <c r="W261" s="975"/>
      <c r="X261" s="541"/>
      <c r="Y261" s="541"/>
      <c r="Z261" s="701"/>
      <c r="AA261" s="702"/>
      <c r="AB261" s="703"/>
      <c r="AC261" s="560" t="str">
        <f t="shared" si="126"/>
        <v/>
      </c>
      <c r="AD261" s="560"/>
      <c r="AE261" s="560"/>
      <c r="AF261" s="560" t="str">
        <f t="shared" si="127"/>
        <v/>
      </c>
      <c r="AG261" s="560"/>
      <c r="AH261" s="560"/>
      <c r="AI261" s="995"/>
      <c r="AJ261" s="995"/>
      <c r="AK261" s="995"/>
      <c r="AL261" s="995"/>
      <c r="AM261" s="995"/>
      <c r="AN261" s="995"/>
      <c r="AO261" s="996"/>
      <c r="AP261" s="997"/>
      <c r="AQ261" s="998"/>
      <c r="AR261" s="995"/>
      <c r="AS261" s="995"/>
      <c r="AT261" s="1009"/>
    </row>
    <row r="262" spans="2:60" ht="18" customHeight="1">
      <c r="B262" s="964"/>
      <c r="C262" s="971"/>
      <c r="D262" s="971"/>
      <c r="E262" s="701"/>
      <c r="F262" s="703"/>
      <c r="G262" s="978"/>
      <c r="H262" s="979"/>
      <c r="I262" s="701"/>
      <c r="J262" s="703"/>
      <c r="K262" s="701"/>
      <c r="L262" s="703"/>
      <c r="M262" s="701"/>
      <c r="N262" s="703"/>
      <c r="O262" s="701"/>
      <c r="P262" s="702"/>
      <c r="Q262" s="703"/>
      <c r="R262" s="560" t="str">
        <f t="shared" si="124"/>
        <v/>
      </c>
      <c r="S262" s="560"/>
      <c r="T262" s="560"/>
      <c r="U262" s="973" t="str">
        <f t="shared" si="125"/>
        <v/>
      </c>
      <c r="V262" s="974"/>
      <c r="W262" s="975"/>
      <c r="X262" s="541"/>
      <c r="Y262" s="541"/>
      <c r="Z262" s="701"/>
      <c r="AA262" s="702"/>
      <c r="AB262" s="703"/>
      <c r="AC262" s="560" t="str">
        <f t="shared" si="126"/>
        <v/>
      </c>
      <c r="AD262" s="560"/>
      <c r="AE262" s="560"/>
      <c r="AF262" s="560" t="str">
        <f t="shared" si="127"/>
        <v/>
      </c>
      <c r="AG262" s="560"/>
      <c r="AH262" s="560"/>
      <c r="AI262" s="995"/>
      <c r="AJ262" s="995"/>
      <c r="AK262" s="995"/>
      <c r="AL262" s="995"/>
      <c r="AM262" s="995"/>
      <c r="AN262" s="995"/>
      <c r="AO262" s="995"/>
      <c r="AP262" s="995"/>
      <c r="AQ262" s="995"/>
      <c r="AR262" s="995"/>
      <c r="AS262" s="995"/>
      <c r="AT262" s="1009"/>
    </row>
    <row r="263" spans="2:60" ht="18" customHeight="1">
      <c r="B263" s="964"/>
      <c r="C263" s="971"/>
      <c r="D263" s="971"/>
      <c r="E263" s="701"/>
      <c r="F263" s="703"/>
      <c r="G263" s="978"/>
      <c r="H263" s="979"/>
      <c r="I263" s="701"/>
      <c r="J263" s="703"/>
      <c r="K263" s="701"/>
      <c r="L263" s="703"/>
      <c r="M263" s="701"/>
      <c r="N263" s="703"/>
      <c r="O263" s="701"/>
      <c r="P263" s="702"/>
      <c r="Q263" s="703"/>
      <c r="R263" s="560" t="str">
        <f t="shared" si="124"/>
        <v/>
      </c>
      <c r="S263" s="560"/>
      <c r="T263" s="560"/>
      <c r="U263" s="973" t="str">
        <f t="shared" si="125"/>
        <v/>
      </c>
      <c r="V263" s="974"/>
      <c r="W263" s="975"/>
      <c r="X263" s="541"/>
      <c r="Y263" s="541"/>
      <c r="Z263" s="701"/>
      <c r="AA263" s="702"/>
      <c r="AB263" s="703"/>
      <c r="AC263" s="560" t="str">
        <f t="shared" si="126"/>
        <v/>
      </c>
      <c r="AD263" s="560"/>
      <c r="AE263" s="560"/>
      <c r="AF263" s="560" t="str">
        <f t="shared" si="127"/>
        <v/>
      </c>
      <c r="AG263" s="560"/>
      <c r="AH263" s="560"/>
      <c r="AI263" s="995"/>
      <c r="AJ263" s="995"/>
      <c r="AK263" s="995"/>
      <c r="AL263" s="995"/>
      <c r="AM263" s="995"/>
      <c r="AN263" s="995"/>
      <c r="AO263" s="995"/>
      <c r="AP263" s="995"/>
      <c r="AQ263" s="995"/>
      <c r="AR263" s="995"/>
      <c r="AS263" s="995"/>
      <c r="AT263" s="1009"/>
    </row>
    <row r="264" spans="2:60" ht="18" customHeight="1">
      <c r="B264" s="964"/>
      <c r="C264" s="971"/>
      <c r="D264" s="971"/>
      <c r="E264" s="701"/>
      <c r="F264" s="703"/>
      <c r="G264" s="978"/>
      <c r="H264" s="979"/>
      <c r="I264" s="701"/>
      <c r="J264" s="703"/>
      <c r="K264" s="701"/>
      <c r="L264" s="703"/>
      <c r="M264" s="701"/>
      <c r="N264" s="703"/>
      <c r="O264" s="701"/>
      <c r="P264" s="702"/>
      <c r="Q264" s="703"/>
      <c r="R264" s="560" t="str">
        <f t="shared" si="124"/>
        <v/>
      </c>
      <c r="S264" s="560"/>
      <c r="T264" s="560"/>
      <c r="U264" s="973" t="str">
        <f t="shared" si="125"/>
        <v/>
      </c>
      <c r="V264" s="974"/>
      <c r="W264" s="975"/>
      <c r="X264" s="541"/>
      <c r="Y264" s="541"/>
      <c r="Z264" s="701"/>
      <c r="AA264" s="702"/>
      <c r="AB264" s="703"/>
      <c r="AC264" s="560" t="str">
        <f t="shared" si="126"/>
        <v/>
      </c>
      <c r="AD264" s="560"/>
      <c r="AE264" s="560"/>
      <c r="AF264" s="560" t="str">
        <f t="shared" si="127"/>
        <v/>
      </c>
      <c r="AG264" s="560"/>
      <c r="AH264" s="560"/>
      <c r="AI264" s="995"/>
      <c r="AJ264" s="995"/>
      <c r="AK264" s="995"/>
      <c r="AL264" s="995"/>
      <c r="AM264" s="995"/>
      <c r="AN264" s="995"/>
      <c r="AO264" s="995"/>
      <c r="AP264" s="995"/>
      <c r="AQ264" s="995"/>
      <c r="AR264" s="995"/>
      <c r="AS264" s="995"/>
      <c r="AT264" s="1009"/>
    </row>
    <row r="265" spans="2:60" ht="18" customHeight="1">
      <c r="B265" s="964"/>
      <c r="C265" s="971"/>
      <c r="D265" s="971"/>
      <c r="E265" s="701"/>
      <c r="F265" s="703"/>
      <c r="G265" s="978"/>
      <c r="H265" s="979"/>
      <c r="I265" s="701"/>
      <c r="J265" s="703"/>
      <c r="K265" s="701"/>
      <c r="L265" s="703"/>
      <c r="M265" s="701"/>
      <c r="N265" s="703"/>
      <c r="O265" s="701"/>
      <c r="P265" s="702"/>
      <c r="Q265" s="703"/>
      <c r="R265" s="560" t="str">
        <f t="shared" si="124"/>
        <v/>
      </c>
      <c r="S265" s="560"/>
      <c r="T265" s="560"/>
      <c r="U265" s="973" t="str">
        <f t="shared" si="125"/>
        <v/>
      </c>
      <c r="V265" s="974"/>
      <c r="W265" s="975"/>
      <c r="X265" s="541"/>
      <c r="Y265" s="541"/>
      <c r="Z265" s="701"/>
      <c r="AA265" s="702"/>
      <c r="AB265" s="703"/>
      <c r="AC265" s="560" t="str">
        <f t="shared" si="126"/>
        <v/>
      </c>
      <c r="AD265" s="560"/>
      <c r="AE265" s="560"/>
      <c r="AF265" s="560" t="str">
        <f t="shared" si="127"/>
        <v/>
      </c>
      <c r="AG265" s="560"/>
      <c r="AH265" s="560"/>
      <c r="AI265" s="995"/>
      <c r="AJ265" s="995"/>
      <c r="AK265" s="995"/>
      <c r="AL265" s="995"/>
      <c r="AM265" s="995"/>
      <c r="AN265" s="995"/>
      <c r="AO265" s="995"/>
      <c r="AP265" s="995"/>
      <c r="AQ265" s="995"/>
      <c r="AR265" s="995"/>
      <c r="AS265" s="995"/>
      <c r="AT265" s="1009"/>
    </row>
    <row r="266" spans="2:60" ht="18" customHeight="1">
      <c r="B266" s="964"/>
      <c r="C266" s="971"/>
      <c r="D266" s="971"/>
      <c r="E266" s="701"/>
      <c r="F266" s="703"/>
      <c r="G266" s="978"/>
      <c r="H266" s="979"/>
      <c r="I266" s="701"/>
      <c r="J266" s="703"/>
      <c r="K266" s="701"/>
      <c r="L266" s="703"/>
      <c r="M266" s="701"/>
      <c r="N266" s="703"/>
      <c r="O266" s="701"/>
      <c r="P266" s="702"/>
      <c r="Q266" s="703"/>
      <c r="R266" s="560" t="str">
        <f t="shared" si="124"/>
        <v/>
      </c>
      <c r="S266" s="560"/>
      <c r="T266" s="560"/>
      <c r="U266" s="973" t="str">
        <f t="shared" si="125"/>
        <v/>
      </c>
      <c r="V266" s="974"/>
      <c r="W266" s="975"/>
      <c r="X266" s="541"/>
      <c r="Y266" s="541"/>
      <c r="Z266" s="701"/>
      <c r="AA266" s="702"/>
      <c r="AB266" s="703"/>
      <c r="AC266" s="560" t="str">
        <f t="shared" si="126"/>
        <v/>
      </c>
      <c r="AD266" s="560"/>
      <c r="AE266" s="560"/>
      <c r="AF266" s="560" t="str">
        <f t="shared" si="127"/>
        <v/>
      </c>
      <c r="AG266" s="560"/>
      <c r="AH266" s="560"/>
      <c r="AI266" s="995"/>
      <c r="AJ266" s="995"/>
      <c r="AK266" s="995"/>
      <c r="AL266" s="995"/>
      <c r="AM266" s="995"/>
      <c r="AN266" s="995"/>
      <c r="AO266" s="995"/>
      <c r="AP266" s="995"/>
      <c r="AQ266" s="995"/>
      <c r="AR266" s="995"/>
      <c r="AS266" s="995"/>
      <c r="AT266" s="1009"/>
    </row>
    <row r="267" spans="2:60" ht="18" customHeight="1">
      <c r="B267" s="964"/>
      <c r="C267" s="971"/>
      <c r="D267" s="971"/>
      <c r="E267" s="701"/>
      <c r="F267" s="703"/>
      <c r="G267" s="978"/>
      <c r="H267" s="979"/>
      <c r="I267" s="701"/>
      <c r="J267" s="703"/>
      <c r="K267" s="701"/>
      <c r="L267" s="703"/>
      <c r="M267" s="701"/>
      <c r="N267" s="703"/>
      <c r="O267" s="701"/>
      <c r="P267" s="702"/>
      <c r="Q267" s="703"/>
      <c r="R267" s="560" t="str">
        <f t="shared" si="124"/>
        <v/>
      </c>
      <c r="S267" s="560"/>
      <c r="T267" s="560"/>
      <c r="U267" s="973" t="str">
        <f t="shared" si="125"/>
        <v/>
      </c>
      <c r="V267" s="974"/>
      <c r="W267" s="975"/>
      <c r="X267" s="541"/>
      <c r="Y267" s="541"/>
      <c r="Z267" s="701"/>
      <c r="AA267" s="702"/>
      <c r="AB267" s="703"/>
      <c r="AC267" s="560" t="str">
        <f t="shared" si="126"/>
        <v/>
      </c>
      <c r="AD267" s="560"/>
      <c r="AE267" s="560"/>
      <c r="AF267" s="560" t="str">
        <f t="shared" si="127"/>
        <v/>
      </c>
      <c r="AG267" s="560"/>
      <c r="AH267" s="560"/>
      <c r="AI267" s="995"/>
      <c r="AJ267" s="995"/>
      <c r="AK267" s="995"/>
      <c r="AL267" s="995"/>
      <c r="AM267" s="995"/>
      <c r="AN267" s="995"/>
      <c r="AO267" s="995"/>
      <c r="AP267" s="995"/>
      <c r="AQ267" s="995"/>
      <c r="AR267" s="995"/>
      <c r="AS267" s="995"/>
      <c r="AT267" s="1009"/>
    </row>
    <row r="268" spans="2:60" ht="18" customHeight="1">
      <c r="B268" s="964"/>
      <c r="C268" s="971"/>
      <c r="D268" s="971"/>
      <c r="E268" s="701"/>
      <c r="F268" s="703"/>
      <c r="G268" s="978"/>
      <c r="H268" s="979"/>
      <c r="I268" s="701"/>
      <c r="J268" s="703"/>
      <c r="K268" s="701"/>
      <c r="L268" s="703"/>
      <c r="M268" s="701"/>
      <c r="N268" s="703"/>
      <c r="O268" s="701"/>
      <c r="P268" s="702"/>
      <c r="Q268" s="703"/>
      <c r="R268" s="560" t="str">
        <f t="shared" si="124"/>
        <v/>
      </c>
      <c r="S268" s="560"/>
      <c r="T268" s="560"/>
      <c r="U268" s="973" t="str">
        <f t="shared" si="125"/>
        <v/>
      </c>
      <c r="V268" s="974"/>
      <c r="W268" s="975"/>
      <c r="X268" s="541"/>
      <c r="Y268" s="541"/>
      <c r="Z268" s="701"/>
      <c r="AA268" s="702"/>
      <c r="AB268" s="703"/>
      <c r="AC268" s="560" t="str">
        <f t="shared" si="126"/>
        <v/>
      </c>
      <c r="AD268" s="560"/>
      <c r="AE268" s="560"/>
      <c r="AF268" s="560" t="str">
        <f t="shared" si="127"/>
        <v/>
      </c>
      <c r="AG268" s="560"/>
      <c r="AH268" s="560"/>
      <c r="AI268" s="995"/>
      <c r="AJ268" s="995"/>
      <c r="AK268" s="995"/>
      <c r="AL268" s="995"/>
      <c r="AM268" s="995"/>
      <c r="AN268" s="995"/>
      <c r="AO268" s="995"/>
      <c r="AP268" s="995"/>
      <c r="AQ268" s="995"/>
      <c r="AR268" s="995"/>
      <c r="AS268" s="995"/>
      <c r="AT268" s="1009"/>
    </row>
    <row r="269" spans="2:60" ht="18" customHeight="1">
      <c r="B269" s="964"/>
      <c r="C269" s="971"/>
      <c r="D269" s="971"/>
      <c r="E269" s="701"/>
      <c r="F269" s="703"/>
      <c r="G269" s="978"/>
      <c r="H269" s="979"/>
      <c r="I269" s="701"/>
      <c r="J269" s="703"/>
      <c r="K269" s="701"/>
      <c r="L269" s="703"/>
      <c r="M269" s="701"/>
      <c r="N269" s="703"/>
      <c r="O269" s="701"/>
      <c r="P269" s="702"/>
      <c r="Q269" s="703"/>
      <c r="R269" s="560" t="str">
        <f t="shared" si="124"/>
        <v/>
      </c>
      <c r="S269" s="560"/>
      <c r="T269" s="560"/>
      <c r="U269" s="973" t="str">
        <f t="shared" si="125"/>
        <v/>
      </c>
      <c r="V269" s="974"/>
      <c r="W269" s="975"/>
      <c r="X269" s="541"/>
      <c r="Y269" s="541"/>
      <c r="Z269" s="701"/>
      <c r="AA269" s="702"/>
      <c r="AB269" s="703"/>
      <c r="AC269" s="560" t="str">
        <f t="shared" si="126"/>
        <v/>
      </c>
      <c r="AD269" s="560"/>
      <c r="AE269" s="560"/>
      <c r="AF269" s="560" t="str">
        <f t="shared" si="127"/>
        <v/>
      </c>
      <c r="AG269" s="560"/>
      <c r="AH269" s="560"/>
      <c r="AI269" s="995"/>
      <c r="AJ269" s="995"/>
      <c r="AK269" s="995"/>
      <c r="AL269" s="995"/>
      <c r="AM269" s="995"/>
      <c r="AN269" s="995"/>
      <c r="AO269" s="995"/>
      <c r="AP269" s="995"/>
      <c r="AQ269" s="995"/>
      <c r="AR269" s="995"/>
      <c r="AS269" s="995"/>
      <c r="AT269" s="1009"/>
    </row>
    <row r="270" spans="2:60" ht="18" customHeight="1">
      <c r="B270" s="964"/>
      <c r="C270" s="971"/>
      <c r="D270" s="971"/>
      <c r="E270" s="701"/>
      <c r="F270" s="703"/>
      <c r="G270" s="978"/>
      <c r="H270" s="979"/>
      <c r="I270" s="701"/>
      <c r="J270" s="703"/>
      <c r="K270" s="701"/>
      <c r="L270" s="703"/>
      <c r="M270" s="701"/>
      <c r="N270" s="703"/>
      <c r="O270" s="701"/>
      <c r="P270" s="702"/>
      <c r="Q270" s="703"/>
      <c r="R270" s="560" t="str">
        <f t="shared" si="124"/>
        <v/>
      </c>
      <c r="S270" s="560"/>
      <c r="T270" s="560"/>
      <c r="U270" s="973" t="str">
        <f t="shared" si="125"/>
        <v/>
      </c>
      <c r="V270" s="974"/>
      <c r="W270" s="975"/>
      <c r="X270" s="541"/>
      <c r="Y270" s="541"/>
      <c r="Z270" s="701"/>
      <c r="AA270" s="702"/>
      <c r="AB270" s="703"/>
      <c r="AC270" s="560" t="str">
        <f t="shared" si="126"/>
        <v/>
      </c>
      <c r="AD270" s="560"/>
      <c r="AE270" s="560"/>
      <c r="AF270" s="560" t="str">
        <f t="shared" si="127"/>
        <v/>
      </c>
      <c r="AG270" s="560"/>
      <c r="AH270" s="560"/>
      <c r="AI270" s="995"/>
      <c r="AJ270" s="995"/>
      <c r="AK270" s="995"/>
      <c r="AL270" s="995"/>
      <c r="AM270" s="995"/>
      <c r="AN270" s="995"/>
      <c r="AO270" s="995"/>
      <c r="AP270" s="995"/>
      <c r="AQ270" s="995"/>
      <c r="AR270" s="995"/>
      <c r="AS270" s="995"/>
      <c r="AT270" s="1009"/>
    </row>
    <row r="271" spans="2:60" ht="18" customHeight="1">
      <c r="B271" s="964"/>
      <c r="C271" s="971"/>
      <c r="D271" s="971"/>
      <c r="E271" s="701"/>
      <c r="F271" s="703"/>
      <c r="G271" s="978"/>
      <c r="H271" s="979"/>
      <c r="I271" s="701"/>
      <c r="J271" s="703"/>
      <c r="K271" s="701"/>
      <c r="L271" s="703"/>
      <c r="M271" s="701"/>
      <c r="N271" s="703"/>
      <c r="O271" s="701"/>
      <c r="P271" s="702"/>
      <c r="Q271" s="703"/>
      <c r="R271" s="560" t="str">
        <f t="shared" si="124"/>
        <v/>
      </c>
      <c r="S271" s="560"/>
      <c r="T271" s="560"/>
      <c r="U271" s="973" t="str">
        <f t="shared" si="125"/>
        <v/>
      </c>
      <c r="V271" s="974"/>
      <c r="W271" s="975"/>
      <c r="X271" s="541"/>
      <c r="Y271" s="541"/>
      <c r="Z271" s="701"/>
      <c r="AA271" s="702"/>
      <c r="AB271" s="703"/>
      <c r="AC271" s="560" t="str">
        <f t="shared" si="126"/>
        <v/>
      </c>
      <c r="AD271" s="560"/>
      <c r="AE271" s="560"/>
      <c r="AF271" s="560" t="str">
        <f t="shared" si="127"/>
        <v/>
      </c>
      <c r="AG271" s="560"/>
      <c r="AH271" s="560"/>
      <c r="AI271" s="995"/>
      <c r="AJ271" s="995"/>
      <c r="AK271" s="995"/>
      <c r="AL271" s="995"/>
      <c r="AM271" s="995"/>
      <c r="AN271" s="995"/>
      <c r="AO271" s="995"/>
      <c r="AP271" s="995"/>
      <c r="AQ271" s="995"/>
      <c r="AR271" s="995"/>
      <c r="AS271" s="995"/>
      <c r="AT271" s="1009"/>
    </row>
    <row r="272" spans="2:60" ht="18" customHeight="1">
      <c r="B272" s="964"/>
      <c r="C272" s="971"/>
      <c r="D272" s="971"/>
      <c r="E272" s="701"/>
      <c r="F272" s="703"/>
      <c r="G272" s="978"/>
      <c r="H272" s="979"/>
      <c r="I272" s="701"/>
      <c r="J272" s="703"/>
      <c r="K272" s="701"/>
      <c r="L272" s="703"/>
      <c r="M272" s="701"/>
      <c r="N272" s="703"/>
      <c r="O272" s="701"/>
      <c r="P272" s="702"/>
      <c r="Q272" s="703"/>
      <c r="R272" s="560" t="str">
        <f t="shared" si="124"/>
        <v/>
      </c>
      <c r="S272" s="560"/>
      <c r="T272" s="560"/>
      <c r="U272" s="973" t="str">
        <f t="shared" si="125"/>
        <v/>
      </c>
      <c r="V272" s="974"/>
      <c r="W272" s="975"/>
      <c r="X272" s="541"/>
      <c r="Y272" s="541"/>
      <c r="Z272" s="701"/>
      <c r="AA272" s="702"/>
      <c r="AB272" s="703"/>
      <c r="AC272" s="560" t="str">
        <f t="shared" si="126"/>
        <v/>
      </c>
      <c r="AD272" s="560"/>
      <c r="AE272" s="560"/>
      <c r="AF272" s="560" t="str">
        <f t="shared" si="127"/>
        <v/>
      </c>
      <c r="AG272" s="560"/>
      <c r="AH272" s="560"/>
      <c r="AI272" s="995"/>
      <c r="AJ272" s="995"/>
      <c r="AK272" s="995"/>
      <c r="AL272" s="995"/>
      <c r="AM272" s="995"/>
      <c r="AN272" s="995"/>
      <c r="AO272" s="995"/>
      <c r="AP272" s="995"/>
      <c r="AQ272" s="995"/>
      <c r="AR272" s="995"/>
      <c r="AS272" s="995"/>
      <c r="AT272" s="1009"/>
    </row>
    <row r="273" spans="2:46" ht="18" customHeight="1">
      <c r="B273" s="964"/>
      <c r="C273" s="971"/>
      <c r="D273" s="971"/>
      <c r="E273" s="701"/>
      <c r="F273" s="703"/>
      <c r="G273" s="978"/>
      <c r="H273" s="979"/>
      <c r="I273" s="701"/>
      <c r="J273" s="703"/>
      <c r="K273" s="701"/>
      <c r="L273" s="703"/>
      <c r="M273" s="701"/>
      <c r="N273" s="703"/>
      <c r="O273" s="701"/>
      <c r="P273" s="702"/>
      <c r="Q273" s="703"/>
      <c r="R273" s="560" t="str">
        <f t="shared" si="124"/>
        <v/>
      </c>
      <c r="S273" s="560"/>
      <c r="T273" s="560"/>
      <c r="U273" s="973" t="str">
        <f t="shared" si="125"/>
        <v/>
      </c>
      <c r="V273" s="974"/>
      <c r="W273" s="975"/>
      <c r="X273" s="541"/>
      <c r="Y273" s="541"/>
      <c r="Z273" s="701"/>
      <c r="AA273" s="702"/>
      <c r="AB273" s="703"/>
      <c r="AC273" s="560" t="str">
        <f t="shared" si="126"/>
        <v/>
      </c>
      <c r="AD273" s="560"/>
      <c r="AE273" s="560"/>
      <c r="AF273" s="560" t="str">
        <f t="shared" si="127"/>
        <v/>
      </c>
      <c r="AG273" s="560"/>
      <c r="AH273" s="560"/>
      <c r="AI273" s="995"/>
      <c r="AJ273" s="995"/>
      <c r="AK273" s="995"/>
      <c r="AL273" s="995"/>
      <c r="AM273" s="995"/>
      <c r="AN273" s="995"/>
      <c r="AO273" s="995"/>
      <c r="AP273" s="995"/>
      <c r="AQ273" s="995"/>
      <c r="AR273" s="995"/>
      <c r="AS273" s="995"/>
      <c r="AT273" s="1009"/>
    </row>
    <row r="274" spans="2:46" ht="18" customHeight="1">
      <c r="B274" s="964"/>
      <c r="C274" s="971"/>
      <c r="D274" s="971"/>
      <c r="E274" s="701"/>
      <c r="F274" s="703"/>
      <c r="G274" s="978"/>
      <c r="H274" s="979"/>
      <c r="I274" s="701"/>
      <c r="J274" s="703"/>
      <c r="K274" s="701"/>
      <c r="L274" s="703"/>
      <c r="M274" s="701"/>
      <c r="N274" s="703"/>
      <c r="O274" s="701"/>
      <c r="P274" s="702"/>
      <c r="Q274" s="703"/>
      <c r="R274" s="560" t="str">
        <f t="shared" si="124"/>
        <v/>
      </c>
      <c r="S274" s="560"/>
      <c r="T274" s="560"/>
      <c r="U274" s="973" t="str">
        <f t="shared" si="125"/>
        <v/>
      </c>
      <c r="V274" s="974"/>
      <c r="W274" s="975"/>
      <c r="X274" s="541"/>
      <c r="Y274" s="541"/>
      <c r="Z274" s="701"/>
      <c r="AA274" s="702"/>
      <c r="AB274" s="703"/>
      <c r="AC274" s="560" t="str">
        <f t="shared" si="126"/>
        <v/>
      </c>
      <c r="AD274" s="560"/>
      <c r="AE274" s="560"/>
      <c r="AF274" s="560" t="str">
        <f t="shared" si="127"/>
        <v/>
      </c>
      <c r="AG274" s="560"/>
      <c r="AH274" s="560"/>
      <c r="AI274" s="995"/>
      <c r="AJ274" s="995"/>
      <c r="AK274" s="995"/>
      <c r="AL274" s="995"/>
      <c r="AM274" s="995"/>
      <c r="AN274" s="995"/>
      <c r="AO274" s="995"/>
      <c r="AP274" s="995"/>
      <c r="AQ274" s="995"/>
      <c r="AR274" s="995"/>
      <c r="AS274" s="995"/>
      <c r="AT274" s="1009"/>
    </row>
    <row r="275" spans="2:46" ht="18" customHeight="1">
      <c r="B275" s="964"/>
      <c r="C275" s="971"/>
      <c r="D275" s="971"/>
      <c r="E275" s="701"/>
      <c r="F275" s="703"/>
      <c r="G275" s="978"/>
      <c r="H275" s="979"/>
      <c r="I275" s="701"/>
      <c r="J275" s="703"/>
      <c r="K275" s="701"/>
      <c r="L275" s="703"/>
      <c r="M275" s="701"/>
      <c r="N275" s="703"/>
      <c r="O275" s="701"/>
      <c r="P275" s="702"/>
      <c r="Q275" s="703"/>
      <c r="R275" s="560" t="str">
        <f t="shared" si="124"/>
        <v/>
      </c>
      <c r="S275" s="560"/>
      <c r="T275" s="560"/>
      <c r="U275" s="973" t="str">
        <f t="shared" si="125"/>
        <v/>
      </c>
      <c r="V275" s="974"/>
      <c r="W275" s="975"/>
      <c r="X275" s="541"/>
      <c r="Y275" s="541"/>
      <c r="Z275" s="701"/>
      <c r="AA275" s="702"/>
      <c r="AB275" s="703"/>
      <c r="AC275" s="560" t="str">
        <f t="shared" si="126"/>
        <v/>
      </c>
      <c r="AD275" s="560"/>
      <c r="AE275" s="560"/>
      <c r="AF275" s="560" t="str">
        <f t="shared" si="127"/>
        <v/>
      </c>
      <c r="AG275" s="560"/>
      <c r="AH275" s="560"/>
      <c r="AI275" s="995"/>
      <c r="AJ275" s="995"/>
      <c r="AK275" s="995"/>
      <c r="AL275" s="995"/>
      <c r="AM275" s="995"/>
      <c r="AN275" s="995"/>
      <c r="AO275" s="995"/>
      <c r="AP275" s="995"/>
      <c r="AQ275" s="995"/>
      <c r="AR275" s="995"/>
      <c r="AS275" s="995"/>
      <c r="AT275" s="1009"/>
    </row>
    <row r="276" spans="2:46" ht="18" customHeight="1">
      <c r="B276" s="964"/>
      <c r="C276" s="971"/>
      <c r="D276" s="971"/>
      <c r="E276" s="701"/>
      <c r="F276" s="703"/>
      <c r="G276" s="978"/>
      <c r="H276" s="979"/>
      <c r="I276" s="701"/>
      <c r="J276" s="703"/>
      <c r="K276" s="701"/>
      <c r="L276" s="703"/>
      <c r="M276" s="701"/>
      <c r="N276" s="703"/>
      <c r="O276" s="701"/>
      <c r="P276" s="702"/>
      <c r="Q276" s="703"/>
      <c r="R276" s="560" t="str">
        <f t="shared" si="124"/>
        <v/>
      </c>
      <c r="S276" s="560"/>
      <c r="T276" s="560"/>
      <c r="U276" s="973" t="str">
        <f t="shared" si="125"/>
        <v/>
      </c>
      <c r="V276" s="974"/>
      <c r="W276" s="975"/>
      <c r="X276" s="541"/>
      <c r="Y276" s="541"/>
      <c r="Z276" s="701"/>
      <c r="AA276" s="702"/>
      <c r="AB276" s="703"/>
      <c r="AC276" s="560" t="str">
        <f t="shared" si="126"/>
        <v/>
      </c>
      <c r="AD276" s="560"/>
      <c r="AE276" s="560"/>
      <c r="AF276" s="560" t="str">
        <f t="shared" si="127"/>
        <v/>
      </c>
      <c r="AG276" s="560"/>
      <c r="AH276" s="560"/>
      <c r="AI276" s="995"/>
      <c r="AJ276" s="995"/>
      <c r="AK276" s="995"/>
      <c r="AL276" s="995"/>
      <c r="AM276" s="995"/>
      <c r="AN276" s="995"/>
      <c r="AO276" s="995"/>
      <c r="AP276" s="995"/>
      <c r="AQ276" s="995"/>
      <c r="AR276" s="995"/>
      <c r="AS276" s="995"/>
      <c r="AT276" s="1009"/>
    </row>
    <row r="277" spans="2:46" ht="18" customHeight="1">
      <c r="B277" s="964"/>
      <c r="C277" s="971"/>
      <c r="D277" s="971"/>
      <c r="E277" s="701"/>
      <c r="F277" s="703"/>
      <c r="G277" s="978"/>
      <c r="H277" s="979"/>
      <c r="I277" s="701"/>
      <c r="J277" s="703"/>
      <c r="K277" s="701"/>
      <c r="L277" s="703"/>
      <c r="M277" s="701"/>
      <c r="N277" s="703"/>
      <c r="O277" s="701"/>
      <c r="P277" s="702"/>
      <c r="Q277" s="703"/>
      <c r="R277" s="560" t="str">
        <f t="shared" si="124"/>
        <v/>
      </c>
      <c r="S277" s="560"/>
      <c r="T277" s="560"/>
      <c r="U277" s="973" t="str">
        <f t="shared" si="125"/>
        <v/>
      </c>
      <c r="V277" s="974"/>
      <c r="W277" s="975"/>
      <c r="X277" s="541"/>
      <c r="Y277" s="541"/>
      <c r="Z277" s="701"/>
      <c r="AA277" s="702"/>
      <c r="AB277" s="703"/>
      <c r="AC277" s="560" t="str">
        <f t="shared" si="126"/>
        <v/>
      </c>
      <c r="AD277" s="560"/>
      <c r="AE277" s="560"/>
      <c r="AF277" s="560" t="str">
        <f t="shared" si="127"/>
        <v/>
      </c>
      <c r="AG277" s="560"/>
      <c r="AH277" s="560"/>
      <c r="AI277" s="995"/>
      <c r="AJ277" s="995"/>
      <c r="AK277" s="995"/>
      <c r="AL277" s="995"/>
      <c r="AM277" s="995"/>
      <c r="AN277" s="995"/>
      <c r="AO277" s="995"/>
      <c r="AP277" s="995"/>
      <c r="AQ277" s="995"/>
      <c r="AR277" s="995"/>
      <c r="AS277" s="995"/>
      <c r="AT277" s="1009"/>
    </row>
    <row r="278" spans="2:46" ht="18" customHeight="1">
      <c r="B278" s="964"/>
      <c r="C278" s="971"/>
      <c r="D278" s="971"/>
      <c r="E278" s="701"/>
      <c r="F278" s="703"/>
      <c r="G278" s="978"/>
      <c r="H278" s="979"/>
      <c r="I278" s="701"/>
      <c r="J278" s="703"/>
      <c r="K278" s="701"/>
      <c r="L278" s="703"/>
      <c r="M278" s="701"/>
      <c r="N278" s="703"/>
      <c r="O278" s="701"/>
      <c r="P278" s="702"/>
      <c r="Q278" s="703"/>
      <c r="R278" s="560" t="str">
        <f t="shared" si="124"/>
        <v/>
      </c>
      <c r="S278" s="560"/>
      <c r="T278" s="560"/>
      <c r="U278" s="973" t="str">
        <f t="shared" si="125"/>
        <v/>
      </c>
      <c r="V278" s="974"/>
      <c r="W278" s="975"/>
      <c r="X278" s="541"/>
      <c r="Y278" s="541"/>
      <c r="Z278" s="701"/>
      <c r="AA278" s="702"/>
      <c r="AB278" s="703"/>
      <c r="AC278" s="560" t="str">
        <f t="shared" si="126"/>
        <v/>
      </c>
      <c r="AD278" s="560"/>
      <c r="AE278" s="560"/>
      <c r="AF278" s="560" t="str">
        <f t="shared" si="127"/>
        <v/>
      </c>
      <c r="AG278" s="560"/>
      <c r="AH278" s="560"/>
      <c r="AI278" s="995"/>
      <c r="AJ278" s="995"/>
      <c r="AK278" s="995"/>
      <c r="AL278" s="995"/>
      <c r="AM278" s="995"/>
      <c r="AN278" s="995"/>
      <c r="AO278" s="995"/>
      <c r="AP278" s="995"/>
      <c r="AQ278" s="995"/>
      <c r="AR278" s="995"/>
      <c r="AS278" s="995"/>
      <c r="AT278" s="1009"/>
    </row>
    <row r="279" spans="2:46" ht="18" customHeight="1">
      <c r="B279" s="964"/>
      <c r="C279" s="971"/>
      <c r="D279" s="971"/>
      <c r="E279" s="701"/>
      <c r="F279" s="703"/>
      <c r="G279" s="978"/>
      <c r="H279" s="979"/>
      <c r="I279" s="701"/>
      <c r="J279" s="703"/>
      <c r="K279" s="701"/>
      <c r="L279" s="703"/>
      <c r="M279" s="701"/>
      <c r="N279" s="703"/>
      <c r="O279" s="701"/>
      <c r="P279" s="702"/>
      <c r="Q279" s="703"/>
      <c r="R279" s="560" t="str">
        <f t="shared" si="124"/>
        <v/>
      </c>
      <c r="S279" s="560"/>
      <c r="T279" s="560"/>
      <c r="U279" s="973" t="str">
        <f t="shared" si="125"/>
        <v/>
      </c>
      <c r="V279" s="974"/>
      <c r="W279" s="975"/>
      <c r="X279" s="541"/>
      <c r="Y279" s="541"/>
      <c r="Z279" s="701"/>
      <c r="AA279" s="702"/>
      <c r="AB279" s="703"/>
      <c r="AC279" s="560" t="str">
        <f t="shared" si="126"/>
        <v/>
      </c>
      <c r="AD279" s="560"/>
      <c r="AE279" s="560"/>
      <c r="AF279" s="560" t="str">
        <f t="shared" si="127"/>
        <v/>
      </c>
      <c r="AG279" s="560"/>
      <c r="AH279" s="560"/>
      <c r="AI279" s="995"/>
      <c r="AJ279" s="995"/>
      <c r="AK279" s="995"/>
      <c r="AL279" s="995"/>
      <c r="AM279" s="995"/>
      <c r="AN279" s="995"/>
      <c r="AO279" s="995"/>
      <c r="AP279" s="995"/>
      <c r="AQ279" s="995"/>
      <c r="AR279" s="995"/>
      <c r="AS279" s="995"/>
      <c r="AT279" s="1009"/>
    </row>
    <row r="280" spans="2:46" ht="18" customHeight="1">
      <c r="B280" s="964"/>
      <c r="C280" s="971"/>
      <c r="D280" s="971"/>
      <c r="E280" s="701"/>
      <c r="F280" s="703"/>
      <c r="G280" s="978"/>
      <c r="H280" s="979"/>
      <c r="I280" s="701"/>
      <c r="J280" s="703"/>
      <c r="K280" s="701"/>
      <c r="L280" s="703"/>
      <c r="M280" s="701"/>
      <c r="N280" s="703"/>
      <c r="O280" s="701"/>
      <c r="P280" s="702"/>
      <c r="Q280" s="703"/>
      <c r="R280" s="560" t="str">
        <f t="shared" si="124"/>
        <v/>
      </c>
      <c r="S280" s="560"/>
      <c r="T280" s="560"/>
      <c r="U280" s="973" t="str">
        <f t="shared" si="125"/>
        <v/>
      </c>
      <c r="V280" s="974"/>
      <c r="W280" s="975"/>
      <c r="X280" s="541"/>
      <c r="Y280" s="541"/>
      <c r="Z280" s="701"/>
      <c r="AA280" s="702"/>
      <c r="AB280" s="703"/>
      <c r="AC280" s="560" t="str">
        <f t="shared" si="126"/>
        <v/>
      </c>
      <c r="AD280" s="560"/>
      <c r="AE280" s="560"/>
      <c r="AF280" s="560" t="str">
        <f t="shared" si="127"/>
        <v/>
      </c>
      <c r="AG280" s="560"/>
      <c r="AH280" s="560"/>
      <c r="AI280" s="995"/>
      <c r="AJ280" s="995"/>
      <c r="AK280" s="995"/>
      <c r="AL280" s="995"/>
      <c r="AM280" s="995"/>
      <c r="AN280" s="995"/>
      <c r="AO280" s="995"/>
      <c r="AP280" s="995"/>
      <c r="AQ280" s="995"/>
      <c r="AR280" s="995"/>
      <c r="AS280" s="995"/>
      <c r="AT280" s="1009"/>
    </row>
    <row r="281" spans="2:46" ht="18" customHeight="1">
      <c r="B281" s="964"/>
      <c r="C281" s="971"/>
      <c r="D281" s="971"/>
      <c r="E281" s="701"/>
      <c r="F281" s="703"/>
      <c r="G281" s="978"/>
      <c r="H281" s="979"/>
      <c r="I281" s="701"/>
      <c r="J281" s="703"/>
      <c r="K281" s="701"/>
      <c r="L281" s="703"/>
      <c r="M281" s="701"/>
      <c r="N281" s="703"/>
      <c r="O281" s="701"/>
      <c r="P281" s="702"/>
      <c r="Q281" s="703"/>
      <c r="R281" s="560" t="str">
        <f t="shared" si="124"/>
        <v/>
      </c>
      <c r="S281" s="560"/>
      <c r="T281" s="560"/>
      <c r="U281" s="973" t="str">
        <f t="shared" si="125"/>
        <v/>
      </c>
      <c r="V281" s="974"/>
      <c r="W281" s="975"/>
      <c r="X281" s="541"/>
      <c r="Y281" s="541"/>
      <c r="Z281" s="701"/>
      <c r="AA281" s="702"/>
      <c r="AB281" s="703"/>
      <c r="AC281" s="560" t="str">
        <f t="shared" si="126"/>
        <v/>
      </c>
      <c r="AD281" s="560"/>
      <c r="AE281" s="560"/>
      <c r="AF281" s="560" t="str">
        <f t="shared" si="127"/>
        <v/>
      </c>
      <c r="AG281" s="560"/>
      <c r="AH281" s="560"/>
      <c r="AI281" s="995"/>
      <c r="AJ281" s="995"/>
      <c r="AK281" s="995"/>
      <c r="AL281" s="995"/>
      <c r="AM281" s="995"/>
      <c r="AN281" s="995"/>
      <c r="AO281" s="995"/>
      <c r="AP281" s="995"/>
      <c r="AQ281" s="995"/>
      <c r="AR281" s="995"/>
      <c r="AS281" s="995"/>
      <c r="AT281" s="1009"/>
    </row>
    <row r="282" spans="2:46" ht="18" customHeight="1">
      <c r="B282" s="964"/>
      <c r="C282" s="971"/>
      <c r="D282" s="971"/>
      <c r="E282" s="701"/>
      <c r="F282" s="703"/>
      <c r="G282" s="978"/>
      <c r="H282" s="979"/>
      <c r="I282" s="701"/>
      <c r="J282" s="703"/>
      <c r="K282" s="701"/>
      <c r="L282" s="703"/>
      <c r="M282" s="701"/>
      <c r="N282" s="703"/>
      <c r="O282" s="701"/>
      <c r="P282" s="702"/>
      <c r="Q282" s="703"/>
      <c r="R282" s="560" t="str">
        <f t="shared" si="124"/>
        <v/>
      </c>
      <c r="S282" s="560"/>
      <c r="T282" s="560"/>
      <c r="U282" s="973" t="str">
        <f t="shared" si="125"/>
        <v/>
      </c>
      <c r="V282" s="974"/>
      <c r="W282" s="975"/>
      <c r="X282" s="541"/>
      <c r="Y282" s="541"/>
      <c r="Z282" s="701"/>
      <c r="AA282" s="702"/>
      <c r="AB282" s="703"/>
      <c r="AC282" s="560" t="str">
        <f t="shared" si="126"/>
        <v/>
      </c>
      <c r="AD282" s="560"/>
      <c r="AE282" s="560"/>
      <c r="AF282" s="560" t="str">
        <f t="shared" si="127"/>
        <v/>
      </c>
      <c r="AG282" s="560"/>
      <c r="AH282" s="560"/>
      <c r="AI282" s="995"/>
      <c r="AJ282" s="995"/>
      <c r="AK282" s="995"/>
      <c r="AL282" s="995"/>
      <c r="AM282" s="995"/>
      <c r="AN282" s="995"/>
      <c r="AO282" s="995"/>
      <c r="AP282" s="995"/>
      <c r="AQ282" s="995"/>
      <c r="AR282" s="995"/>
      <c r="AS282" s="995"/>
      <c r="AT282" s="1009"/>
    </row>
    <row r="283" spans="2:46" ht="18" customHeight="1">
      <c r="B283" s="964"/>
      <c r="C283" s="971"/>
      <c r="D283" s="971"/>
      <c r="E283" s="701"/>
      <c r="F283" s="703"/>
      <c r="G283" s="978"/>
      <c r="H283" s="979"/>
      <c r="I283" s="701"/>
      <c r="J283" s="703"/>
      <c r="K283" s="701"/>
      <c r="L283" s="703"/>
      <c r="M283" s="701"/>
      <c r="N283" s="703"/>
      <c r="O283" s="701"/>
      <c r="P283" s="702"/>
      <c r="Q283" s="703"/>
      <c r="R283" s="560" t="str">
        <f t="shared" si="124"/>
        <v/>
      </c>
      <c r="S283" s="560"/>
      <c r="T283" s="560"/>
      <c r="U283" s="973" t="str">
        <f t="shared" si="125"/>
        <v/>
      </c>
      <c r="V283" s="974"/>
      <c r="W283" s="975"/>
      <c r="X283" s="541"/>
      <c r="Y283" s="541"/>
      <c r="Z283" s="701"/>
      <c r="AA283" s="702"/>
      <c r="AB283" s="703"/>
      <c r="AC283" s="560" t="str">
        <f t="shared" si="126"/>
        <v/>
      </c>
      <c r="AD283" s="560"/>
      <c r="AE283" s="560"/>
      <c r="AF283" s="560" t="str">
        <f t="shared" si="127"/>
        <v/>
      </c>
      <c r="AG283" s="560"/>
      <c r="AH283" s="560"/>
      <c r="AI283" s="995"/>
      <c r="AJ283" s="995"/>
      <c r="AK283" s="995"/>
      <c r="AL283" s="995"/>
      <c r="AM283" s="995"/>
      <c r="AN283" s="995"/>
      <c r="AO283" s="995"/>
      <c r="AP283" s="995"/>
      <c r="AQ283" s="995"/>
      <c r="AR283" s="995"/>
      <c r="AS283" s="995"/>
      <c r="AT283" s="1009"/>
    </row>
    <row r="284" spans="2:46" ht="18" customHeight="1">
      <c r="B284" s="964"/>
      <c r="C284" s="971"/>
      <c r="D284" s="971"/>
      <c r="E284" s="701"/>
      <c r="F284" s="703"/>
      <c r="G284" s="978"/>
      <c r="H284" s="979"/>
      <c r="I284" s="701"/>
      <c r="J284" s="703"/>
      <c r="K284" s="701"/>
      <c r="L284" s="703"/>
      <c r="M284" s="701"/>
      <c r="N284" s="703"/>
      <c r="O284" s="701"/>
      <c r="P284" s="702"/>
      <c r="Q284" s="703"/>
      <c r="R284" s="560" t="str">
        <f t="shared" si="124"/>
        <v/>
      </c>
      <c r="S284" s="560"/>
      <c r="T284" s="560"/>
      <c r="U284" s="973" t="str">
        <f t="shared" si="125"/>
        <v/>
      </c>
      <c r="V284" s="974"/>
      <c r="W284" s="975"/>
      <c r="X284" s="541"/>
      <c r="Y284" s="541"/>
      <c r="Z284" s="701"/>
      <c r="AA284" s="702"/>
      <c r="AB284" s="703"/>
      <c r="AC284" s="560" t="str">
        <f t="shared" si="126"/>
        <v/>
      </c>
      <c r="AD284" s="560"/>
      <c r="AE284" s="560"/>
      <c r="AF284" s="560" t="str">
        <f t="shared" si="127"/>
        <v/>
      </c>
      <c r="AG284" s="560"/>
      <c r="AH284" s="560"/>
      <c r="AI284" s="995"/>
      <c r="AJ284" s="995"/>
      <c r="AK284" s="995"/>
      <c r="AL284" s="995"/>
      <c r="AM284" s="995"/>
      <c r="AN284" s="995"/>
      <c r="AO284" s="995"/>
      <c r="AP284" s="995"/>
      <c r="AQ284" s="995"/>
      <c r="AR284" s="995"/>
      <c r="AS284" s="995"/>
      <c r="AT284" s="1009"/>
    </row>
    <row r="285" spans="2:46" ht="18" customHeight="1">
      <c r="B285" s="964"/>
      <c r="C285" s="971"/>
      <c r="D285" s="971"/>
      <c r="E285" s="701"/>
      <c r="F285" s="703"/>
      <c r="G285" s="978"/>
      <c r="H285" s="979"/>
      <c r="I285" s="701"/>
      <c r="J285" s="703"/>
      <c r="K285" s="701"/>
      <c r="L285" s="703"/>
      <c r="M285" s="701"/>
      <c r="N285" s="703"/>
      <c r="O285" s="701"/>
      <c r="P285" s="702"/>
      <c r="Q285" s="703"/>
      <c r="R285" s="560" t="str">
        <f t="shared" si="124"/>
        <v/>
      </c>
      <c r="S285" s="560"/>
      <c r="T285" s="560"/>
      <c r="U285" s="973" t="str">
        <f t="shared" si="125"/>
        <v/>
      </c>
      <c r="V285" s="974"/>
      <c r="W285" s="975"/>
      <c r="X285" s="541"/>
      <c r="Y285" s="541"/>
      <c r="Z285" s="701"/>
      <c r="AA285" s="702"/>
      <c r="AB285" s="703"/>
      <c r="AC285" s="560" t="str">
        <f t="shared" si="126"/>
        <v/>
      </c>
      <c r="AD285" s="560"/>
      <c r="AE285" s="560"/>
      <c r="AF285" s="560" t="str">
        <f t="shared" si="127"/>
        <v/>
      </c>
      <c r="AG285" s="560"/>
      <c r="AH285" s="560"/>
      <c r="AI285" s="995"/>
      <c r="AJ285" s="995"/>
      <c r="AK285" s="995"/>
      <c r="AL285" s="995"/>
      <c r="AM285" s="995"/>
      <c r="AN285" s="995"/>
      <c r="AO285" s="995"/>
      <c r="AP285" s="995"/>
      <c r="AQ285" s="995"/>
      <c r="AR285" s="995"/>
      <c r="AS285" s="995"/>
      <c r="AT285" s="1009"/>
    </row>
    <row r="286" spans="2:46" ht="18" customHeight="1">
      <c r="B286" s="964"/>
      <c r="C286" s="971"/>
      <c r="D286" s="971"/>
      <c r="E286" s="701"/>
      <c r="F286" s="703"/>
      <c r="G286" s="978"/>
      <c r="H286" s="979"/>
      <c r="I286" s="701"/>
      <c r="J286" s="703"/>
      <c r="K286" s="701"/>
      <c r="L286" s="703"/>
      <c r="M286" s="701"/>
      <c r="N286" s="703"/>
      <c r="O286" s="701"/>
      <c r="P286" s="702"/>
      <c r="Q286" s="703"/>
      <c r="R286" s="560" t="str">
        <f t="shared" si="124"/>
        <v/>
      </c>
      <c r="S286" s="560"/>
      <c r="T286" s="560"/>
      <c r="U286" s="973" t="str">
        <f t="shared" si="125"/>
        <v/>
      </c>
      <c r="V286" s="974"/>
      <c r="W286" s="975"/>
      <c r="X286" s="541"/>
      <c r="Y286" s="541"/>
      <c r="Z286" s="701"/>
      <c r="AA286" s="702"/>
      <c r="AB286" s="703"/>
      <c r="AC286" s="560" t="str">
        <f t="shared" si="126"/>
        <v/>
      </c>
      <c r="AD286" s="560"/>
      <c r="AE286" s="560"/>
      <c r="AF286" s="560" t="str">
        <f t="shared" si="127"/>
        <v/>
      </c>
      <c r="AG286" s="560"/>
      <c r="AH286" s="560"/>
      <c r="AI286" s="995"/>
      <c r="AJ286" s="995"/>
      <c r="AK286" s="995"/>
      <c r="AL286" s="995"/>
      <c r="AM286" s="995"/>
      <c r="AN286" s="995"/>
      <c r="AO286" s="995"/>
      <c r="AP286" s="995"/>
      <c r="AQ286" s="995"/>
      <c r="AR286" s="995"/>
      <c r="AS286" s="995"/>
      <c r="AT286" s="1009"/>
    </row>
    <row r="287" spans="2:46" ht="18" customHeight="1">
      <c r="B287" s="964"/>
      <c r="C287" s="971"/>
      <c r="D287" s="971"/>
      <c r="E287" s="701"/>
      <c r="F287" s="703"/>
      <c r="G287" s="978"/>
      <c r="H287" s="979"/>
      <c r="I287" s="701"/>
      <c r="J287" s="703"/>
      <c r="K287" s="701"/>
      <c r="L287" s="703"/>
      <c r="M287" s="701"/>
      <c r="N287" s="703"/>
      <c r="O287" s="701"/>
      <c r="P287" s="702"/>
      <c r="Q287" s="703"/>
      <c r="R287" s="560" t="str">
        <f t="shared" si="124"/>
        <v/>
      </c>
      <c r="S287" s="560"/>
      <c r="T287" s="560"/>
      <c r="U287" s="973" t="str">
        <f t="shared" si="125"/>
        <v/>
      </c>
      <c r="V287" s="974"/>
      <c r="W287" s="975"/>
      <c r="X287" s="541"/>
      <c r="Y287" s="541"/>
      <c r="Z287" s="701"/>
      <c r="AA287" s="702"/>
      <c r="AB287" s="703"/>
      <c r="AC287" s="560" t="str">
        <f t="shared" si="126"/>
        <v/>
      </c>
      <c r="AD287" s="560"/>
      <c r="AE287" s="560"/>
      <c r="AF287" s="560" t="str">
        <f t="shared" si="127"/>
        <v/>
      </c>
      <c r="AG287" s="560"/>
      <c r="AH287" s="560"/>
      <c r="AI287" s="995"/>
      <c r="AJ287" s="995"/>
      <c r="AK287" s="995"/>
      <c r="AL287" s="995"/>
      <c r="AM287" s="995"/>
      <c r="AN287" s="995"/>
      <c r="AO287" s="995"/>
      <c r="AP287" s="995"/>
      <c r="AQ287" s="995"/>
      <c r="AR287" s="995"/>
      <c r="AS287" s="995"/>
      <c r="AT287" s="1009"/>
    </row>
    <row r="288" spans="2:46" ht="18" customHeight="1">
      <c r="B288" s="964"/>
      <c r="C288" s="971"/>
      <c r="D288" s="971"/>
      <c r="E288" s="701"/>
      <c r="F288" s="703"/>
      <c r="G288" s="978"/>
      <c r="H288" s="979"/>
      <c r="I288" s="701"/>
      <c r="J288" s="703"/>
      <c r="K288" s="701"/>
      <c r="L288" s="703"/>
      <c r="M288" s="701"/>
      <c r="N288" s="703"/>
      <c r="O288" s="701"/>
      <c r="P288" s="702"/>
      <c r="Q288" s="703"/>
      <c r="R288" s="560" t="str">
        <f t="shared" si="124"/>
        <v/>
      </c>
      <c r="S288" s="560"/>
      <c r="T288" s="560"/>
      <c r="U288" s="973" t="str">
        <f t="shared" si="125"/>
        <v/>
      </c>
      <c r="V288" s="974"/>
      <c r="W288" s="975"/>
      <c r="X288" s="541"/>
      <c r="Y288" s="541"/>
      <c r="Z288" s="701"/>
      <c r="AA288" s="702"/>
      <c r="AB288" s="703"/>
      <c r="AC288" s="560" t="str">
        <f t="shared" si="126"/>
        <v/>
      </c>
      <c r="AD288" s="560"/>
      <c r="AE288" s="560"/>
      <c r="AF288" s="560" t="str">
        <f t="shared" si="127"/>
        <v/>
      </c>
      <c r="AG288" s="560"/>
      <c r="AH288" s="560"/>
      <c r="AI288" s="995"/>
      <c r="AJ288" s="995"/>
      <c r="AK288" s="995"/>
      <c r="AL288" s="995"/>
      <c r="AM288" s="995"/>
      <c r="AN288" s="995"/>
      <c r="AO288" s="995"/>
      <c r="AP288" s="995"/>
      <c r="AQ288" s="995"/>
      <c r="AR288" s="995"/>
      <c r="AS288" s="995"/>
      <c r="AT288" s="1009"/>
    </row>
    <row r="289" spans="2:46" ht="18" customHeight="1">
      <c r="B289" s="964"/>
      <c r="C289" s="971"/>
      <c r="D289" s="971"/>
      <c r="E289" s="701"/>
      <c r="F289" s="703"/>
      <c r="G289" s="978"/>
      <c r="H289" s="979"/>
      <c r="I289" s="701"/>
      <c r="J289" s="703"/>
      <c r="K289" s="701"/>
      <c r="L289" s="703"/>
      <c r="M289" s="701"/>
      <c r="N289" s="703"/>
      <c r="O289" s="701"/>
      <c r="P289" s="702"/>
      <c r="Q289" s="703"/>
      <c r="R289" s="560" t="str">
        <f t="shared" si="124"/>
        <v/>
      </c>
      <c r="S289" s="560"/>
      <c r="T289" s="560"/>
      <c r="U289" s="973" t="str">
        <f t="shared" si="125"/>
        <v/>
      </c>
      <c r="V289" s="974"/>
      <c r="W289" s="975"/>
      <c r="X289" s="541"/>
      <c r="Y289" s="541"/>
      <c r="Z289" s="701"/>
      <c r="AA289" s="702"/>
      <c r="AB289" s="703"/>
      <c r="AC289" s="560" t="str">
        <f t="shared" si="126"/>
        <v/>
      </c>
      <c r="AD289" s="560"/>
      <c r="AE289" s="560"/>
      <c r="AF289" s="560" t="str">
        <f t="shared" si="127"/>
        <v/>
      </c>
      <c r="AG289" s="560"/>
      <c r="AH289" s="560"/>
      <c r="AI289" s="995"/>
      <c r="AJ289" s="995"/>
      <c r="AK289" s="995"/>
      <c r="AL289" s="995"/>
      <c r="AM289" s="995"/>
      <c r="AN289" s="995"/>
      <c r="AO289" s="995"/>
      <c r="AP289" s="995"/>
      <c r="AQ289" s="995"/>
      <c r="AR289" s="995"/>
      <c r="AS289" s="995"/>
      <c r="AT289" s="1009"/>
    </row>
    <row r="290" spans="2:46" ht="18" customHeight="1">
      <c r="B290" s="964"/>
      <c r="C290" s="971"/>
      <c r="D290" s="971"/>
      <c r="E290" s="701"/>
      <c r="F290" s="703"/>
      <c r="G290" s="978"/>
      <c r="H290" s="979"/>
      <c r="I290" s="701"/>
      <c r="J290" s="703"/>
      <c r="K290" s="701"/>
      <c r="L290" s="703"/>
      <c r="M290" s="701"/>
      <c r="N290" s="703"/>
      <c r="O290" s="701"/>
      <c r="P290" s="702"/>
      <c r="Q290" s="703"/>
      <c r="R290" s="560" t="str">
        <f t="shared" si="124"/>
        <v/>
      </c>
      <c r="S290" s="560"/>
      <c r="T290" s="560"/>
      <c r="U290" s="973" t="str">
        <f t="shared" si="125"/>
        <v/>
      </c>
      <c r="V290" s="974"/>
      <c r="W290" s="975"/>
      <c r="X290" s="541"/>
      <c r="Y290" s="541"/>
      <c r="Z290" s="701"/>
      <c r="AA290" s="702"/>
      <c r="AB290" s="703"/>
      <c r="AC290" s="560" t="str">
        <f t="shared" si="126"/>
        <v/>
      </c>
      <c r="AD290" s="560"/>
      <c r="AE290" s="560"/>
      <c r="AF290" s="560" t="str">
        <f t="shared" si="127"/>
        <v/>
      </c>
      <c r="AG290" s="560"/>
      <c r="AH290" s="560"/>
      <c r="AI290" s="995"/>
      <c r="AJ290" s="995"/>
      <c r="AK290" s="995"/>
      <c r="AL290" s="995"/>
      <c r="AM290" s="995"/>
      <c r="AN290" s="995"/>
      <c r="AO290" s="995"/>
      <c r="AP290" s="995"/>
      <c r="AQ290" s="995"/>
      <c r="AR290" s="995"/>
      <c r="AS290" s="995"/>
      <c r="AT290" s="1009"/>
    </row>
    <row r="291" spans="2:46" ht="18" customHeight="1">
      <c r="B291" s="964"/>
      <c r="C291" s="971"/>
      <c r="D291" s="971"/>
      <c r="E291" s="701"/>
      <c r="F291" s="703"/>
      <c r="G291" s="978"/>
      <c r="H291" s="979"/>
      <c r="I291" s="701"/>
      <c r="J291" s="703"/>
      <c r="K291" s="701"/>
      <c r="L291" s="703"/>
      <c r="M291" s="701"/>
      <c r="N291" s="703"/>
      <c r="O291" s="701"/>
      <c r="P291" s="702"/>
      <c r="Q291" s="703"/>
      <c r="R291" s="560" t="str">
        <f t="shared" si="124"/>
        <v/>
      </c>
      <c r="S291" s="560"/>
      <c r="T291" s="560"/>
      <c r="U291" s="973" t="str">
        <f t="shared" si="125"/>
        <v/>
      </c>
      <c r="V291" s="974"/>
      <c r="W291" s="975"/>
      <c r="X291" s="541"/>
      <c r="Y291" s="541"/>
      <c r="Z291" s="701"/>
      <c r="AA291" s="702"/>
      <c r="AB291" s="703"/>
      <c r="AC291" s="560" t="str">
        <f t="shared" si="126"/>
        <v/>
      </c>
      <c r="AD291" s="560"/>
      <c r="AE291" s="560"/>
      <c r="AF291" s="560" t="str">
        <f t="shared" si="127"/>
        <v/>
      </c>
      <c r="AG291" s="560"/>
      <c r="AH291" s="560"/>
      <c r="AI291" s="995"/>
      <c r="AJ291" s="995"/>
      <c r="AK291" s="995"/>
      <c r="AL291" s="995"/>
      <c r="AM291" s="995"/>
      <c r="AN291" s="995"/>
      <c r="AO291" s="995"/>
      <c r="AP291" s="995"/>
      <c r="AQ291" s="995"/>
      <c r="AR291" s="995"/>
      <c r="AS291" s="995"/>
      <c r="AT291" s="1009"/>
    </row>
    <row r="292" spans="2:46" ht="18" customHeight="1">
      <c r="B292" s="964"/>
      <c r="C292" s="971"/>
      <c r="D292" s="971"/>
      <c r="E292" s="701"/>
      <c r="F292" s="703"/>
      <c r="G292" s="978"/>
      <c r="H292" s="979"/>
      <c r="I292" s="701"/>
      <c r="J292" s="703"/>
      <c r="K292" s="701"/>
      <c r="L292" s="703"/>
      <c r="M292" s="701"/>
      <c r="N292" s="703"/>
      <c r="O292" s="701"/>
      <c r="P292" s="702"/>
      <c r="Q292" s="703"/>
      <c r="R292" s="560" t="str">
        <f t="shared" si="124"/>
        <v/>
      </c>
      <c r="S292" s="560"/>
      <c r="T292" s="560"/>
      <c r="U292" s="973" t="str">
        <f t="shared" si="125"/>
        <v/>
      </c>
      <c r="V292" s="974"/>
      <c r="W292" s="975"/>
      <c r="X292" s="541"/>
      <c r="Y292" s="541"/>
      <c r="Z292" s="701"/>
      <c r="AA292" s="702"/>
      <c r="AB292" s="703"/>
      <c r="AC292" s="560" t="str">
        <f t="shared" si="126"/>
        <v/>
      </c>
      <c r="AD292" s="560"/>
      <c r="AE292" s="560"/>
      <c r="AF292" s="560" t="str">
        <f t="shared" si="127"/>
        <v/>
      </c>
      <c r="AG292" s="560"/>
      <c r="AH292" s="560"/>
      <c r="AI292" s="995"/>
      <c r="AJ292" s="995"/>
      <c r="AK292" s="995"/>
      <c r="AL292" s="995"/>
      <c r="AM292" s="995"/>
      <c r="AN292" s="995"/>
      <c r="AO292" s="995"/>
      <c r="AP292" s="995"/>
      <c r="AQ292" s="995"/>
      <c r="AR292" s="995"/>
      <c r="AS292" s="995"/>
      <c r="AT292" s="1009"/>
    </row>
    <row r="293" spans="2:46" ht="18" customHeight="1">
      <c r="B293" s="964"/>
      <c r="C293" s="971"/>
      <c r="D293" s="971"/>
      <c r="E293" s="701"/>
      <c r="F293" s="703"/>
      <c r="G293" s="978"/>
      <c r="H293" s="979"/>
      <c r="I293" s="701"/>
      <c r="J293" s="703"/>
      <c r="K293" s="701"/>
      <c r="L293" s="703"/>
      <c r="M293" s="701"/>
      <c r="N293" s="703"/>
      <c r="O293" s="701"/>
      <c r="P293" s="702"/>
      <c r="Q293" s="703"/>
      <c r="R293" s="560" t="str">
        <f t="shared" si="124"/>
        <v/>
      </c>
      <c r="S293" s="560"/>
      <c r="T293" s="560"/>
      <c r="U293" s="973" t="str">
        <f t="shared" si="125"/>
        <v/>
      </c>
      <c r="V293" s="974"/>
      <c r="W293" s="975"/>
      <c r="X293" s="541"/>
      <c r="Y293" s="541"/>
      <c r="Z293" s="701"/>
      <c r="AA293" s="702"/>
      <c r="AB293" s="703"/>
      <c r="AC293" s="560" t="str">
        <f t="shared" si="126"/>
        <v/>
      </c>
      <c r="AD293" s="560"/>
      <c r="AE293" s="560"/>
      <c r="AF293" s="560" t="str">
        <f t="shared" si="127"/>
        <v/>
      </c>
      <c r="AG293" s="560"/>
      <c r="AH293" s="560"/>
      <c r="AI293" s="995"/>
      <c r="AJ293" s="995"/>
      <c r="AK293" s="995"/>
      <c r="AL293" s="995"/>
      <c r="AM293" s="995"/>
      <c r="AN293" s="995"/>
      <c r="AO293" s="995"/>
      <c r="AP293" s="995"/>
      <c r="AQ293" s="995"/>
      <c r="AR293" s="995"/>
      <c r="AS293" s="995"/>
      <c r="AT293" s="1009"/>
    </row>
    <row r="294" spans="2:46" ht="18" customHeight="1">
      <c r="B294" s="964"/>
      <c r="C294" s="971"/>
      <c r="D294" s="971"/>
      <c r="E294" s="701"/>
      <c r="F294" s="703"/>
      <c r="G294" s="978"/>
      <c r="H294" s="979"/>
      <c r="I294" s="701"/>
      <c r="J294" s="703"/>
      <c r="K294" s="701"/>
      <c r="L294" s="703"/>
      <c r="M294" s="701"/>
      <c r="N294" s="703"/>
      <c r="O294" s="701"/>
      <c r="P294" s="702"/>
      <c r="Q294" s="703"/>
      <c r="R294" s="560" t="str">
        <f t="shared" si="124"/>
        <v/>
      </c>
      <c r="S294" s="560"/>
      <c r="T294" s="560"/>
      <c r="U294" s="973" t="str">
        <f t="shared" si="125"/>
        <v/>
      </c>
      <c r="V294" s="974"/>
      <c r="W294" s="975"/>
      <c r="X294" s="541"/>
      <c r="Y294" s="541"/>
      <c r="Z294" s="701"/>
      <c r="AA294" s="702"/>
      <c r="AB294" s="703"/>
      <c r="AC294" s="560" t="str">
        <f t="shared" si="126"/>
        <v/>
      </c>
      <c r="AD294" s="560"/>
      <c r="AE294" s="560"/>
      <c r="AF294" s="560" t="str">
        <f t="shared" si="127"/>
        <v/>
      </c>
      <c r="AG294" s="560"/>
      <c r="AH294" s="560"/>
      <c r="AI294" s="995"/>
      <c r="AJ294" s="995"/>
      <c r="AK294" s="995"/>
      <c r="AL294" s="995"/>
      <c r="AM294" s="995"/>
      <c r="AN294" s="995"/>
      <c r="AO294" s="995"/>
      <c r="AP294" s="995"/>
      <c r="AQ294" s="995"/>
      <c r="AR294" s="995"/>
      <c r="AS294" s="995"/>
      <c r="AT294" s="1009"/>
    </row>
    <row r="295" spans="2:46" ht="18" customHeight="1">
      <c r="B295" s="964"/>
      <c r="C295" s="971"/>
      <c r="D295" s="971"/>
      <c r="E295" s="701"/>
      <c r="F295" s="703"/>
      <c r="G295" s="978"/>
      <c r="H295" s="979"/>
      <c r="I295" s="701"/>
      <c r="J295" s="703"/>
      <c r="K295" s="701"/>
      <c r="L295" s="703"/>
      <c r="M295" s="701"/>
      <c r="N295" s="703"/>
      <c r="O295" s="701"/>
      <c r="P295" s="702"/>
      <c r="Q295" s="703"/>
      <c r="R295" s="560" t="str">
        <f t="shared" si="124"/>
        <v/>
      </c>
      <c r="S295" s="560"/>
      <c r="T295" s="560"/>
      <c r="U295" s="973" t="str">
        <f t="shared" si="125"/>
        <v/>
      </c>
      <c r="V295" s="974"/>
      <c r="W295" s="975"/>
      <c r="X295" s="541"/>
      <c r="Y295" s="541"/>
      <c r="Z295" s="701"/>
      <c r="AA295" s="702"/>
      <c r="AB295" s="703"/>
      <c r="AC295" s="560" t="str">
        <f t="shared" si="126"/>
        <v/>
      </c>
      <c r="AD295" s="560"/>
      <c r="AE295" s="560"/>
      <c r="AF295" s="560" t="str">
        <f t="shared" si="127"/>
        <v/>
      </c>
      <c r="AG295" s="560"/>
      <c r="AH295" s="560"/>
      <c r="AI295" s="995"/>
      <c r="AJ295" s="995"/>
      <c r="AK295" s="995"/>
      <c r="AL295" s="995"/>
      <c r="AM295" s="995"/>
      <c r="AN295" s="995"/>
      <c r="AO295" s="995"/>
      <c r="AP295" s="995"/>
      <c r="AQ295" s="995"/>
      <c r="AR295" s="995"/>
      <c r="AS295" s="995"/>
      <c r="AT295" s="1009"/>
    </row>
    <row r="296" spans="2:46" ht="18" customHeight="1">
      <c r="B296" s="964"/>
      <c r="C296" s="971"/>
      <c r="D296" s="971"/>
      <c r="E296" s="701"/>
      <c r="F296" s="703"/>
      <c r="G296" s="978"/>
      <c r="H296" s="979"/>
      <c r="I296" s="701"/>
      <c r="J296" s="703"/>
      <c r="K296" s="701"/>
      <c r="L296" s="703"/>
      <c r="M296" s="701"/>
      <c r="N296" s="703"/>
      <c r="O296" s="701"/>
      <c r="P296" s="702"/>
      <c r="Q296" s="703"/>
      <c r="R296" s="560" t="str">
        <f t="shared" si="124"/>
        <v/>
      </c>
      <c r="S296" s="560"/>
      <c r="T296" s="560"/>
      <c r="U296" s="973" t="str">
        <f t="shared" si="125"/>
        <v/>
      </c>
      <c r="V296" s="974"/>
      <c r="W296" s="975"/>
      <c r="X296" s="541"/>
      <c r="Y296" s="541"/>
      <c r="Z296" s="701"/>
      <c r="AA296" s="702"/>
      <c r="AB296" s="703"/>
      <c r="AC296" s="560" t="str">
        <f t="shared" si="126"/>
        <v/>
      </c>
      <c r="AD296" s="560"/>
      <c r="AE296" s="560"/>
      <c r="AF296" s="560" t="str">
        <f t="shared" si="127"/>
        <v/>
      </c>
      <c r="AG296" s="560"/>
      <c r="AH296" s="560"/>
      <c r="AI296" s="995"/>
      <c r="AJ296" s="995"/>
      <c r="AK296" s="995"/>
      <c r="AL296" s="995"/>
      <c r="AM296" s="995"/>
      <c r="AN296" s="995"/>
      <c r="AO296" s="995"/>
      <c r="AP296" s="995"/>
      <c r="AQ296" s="995"/>
      <c r="AR296" s="995"/>
      <c r="AS296" s="995"/>
      <c r="AT296" s="1009"/>
    </row>
    <row r="297" spans="2:46" ht="18" customHeight="1">
      <c r="B297" s="964"/>
      <c r="C297" s="971"/>
      <c r="D297" s="971"/>
      <c r="E297" s="701"/>
      <c r="F297" s="703"/>
      <c r="G297" s="978"/>
      <c r="H297" s="979"/>
      <c r="I297" s="701"/>
      <c r="J297" s="703"/>
      <c r="K297" s="701"/>
      <c r="L297" s="703"/>
      <c r="M297" s="701"/>
      <c r="N297" s="703"/>
      <c r="O297" s="701"/>
      <c r="P297" s="702"/>
      <c r="Q297" s="703"/>
      <c r="R297" s="560" t="str">
        <f t="shared" si="124"/>
        <v/>
      </c>
      <c r="S297" s="560"/>
      <c r="T297" s="560"/>
      <c r="U297" s="973" t="str">
        <f t="shared" si="125"/>
        <v/>
      </c>
      <c r="V297" s="974"/>
      <c r="W297" s="975"/>
      <c r="X297" s="541"/>
      <c r="Y297" s="541"/>
      <c r="Z297" s="701"/>
      <c r="AA297" s="702"/>
      <c r="AB297" s="703"/>
      <c r="AC297" s="560" t="str">
        <f t="shared" si="126"/>
        <v/>
      </c>
      <c r="AD297" s="560"/>
      <c r="AE297" s="560"/>
      <c r="AF297" s="560" t="str">
        <f t="shared" si="127"/>
        <v/>
      </c>
      <c r="AG297" s="560"/>
      <c r="AH297" s="560"/>
      <c r="AI297" s="995"/>
      <c r="AJ297" s="995"/>
      <c r="AK297" s="995"/>
      <c r="AL297" s="995"/>
      <c r="AM297" s="995"/>
      <c r="AN297" s="995"/>
      <c r="AO297" s="995"/>
      <c r="AP297" s="995"/>
      <c r="AQ297" s="995"/>
      <c r="AR297" s="995"/>
      <c r="AS297" s="995"/>
      <c r="AT297" s="1009"/>
    </row>
    <row r="298" spans="2:46" ht="18" customHeight="1">
      <c r="B298" s="964"/>
      <c r="C298" s="971"/>
      <c r="D298" s="971"/>
      <c r="E298" s="701"/>
      <c r="F298" s="703"/>
      <c r="G298" s="978"/>
      <c r="H298" s="979"/>
      <c r="I298" s="701"/>
      <c r="J298" s="703"/>
      <c r="K298" s="701"/>
      <c r="L298" s="703"/>
      <c r="M298" s="701"/>
      <c r="N298" s="703"/>
      <c r="O298" s="701"/>
      <c r="P298" s="702"/>
      <c r="Q298" s="703"/>
      <c r="R298" s="560" t="str">
        <f t="shared" si="124"/>
        <v/>
      </c>
      <c r="S298" s="560"/>
      <c r="T298" s="560"/>
      <c r="U298" s="973" t="str">
        <f t="shared" si="125"/>
        <v/>
      </c>
      <c r="V298" s="974"/>
      <c r="W298" s="975"/>
      <c r="X298" s="541"/>
      <c r="Y298" s="541"/>
      <c r="Z298" s="701"/>
      <c r="AA298" s="702"/>
      <c r="AB298" s="703"/>
      <c r="AC298" s="560" t="str">
        <f t="shared" si="126"/>
        <v/>
      </c>
      <c r="AD298" s="560"/>
      <c r="AE298" s="560"/>
      <c r="AF298" s="560" t="str">
        <f t="shared" si="127"/>
        <v/>
      </c>
      <c r="AG298" s="560"/>
      <c r="AH298" s="560"/>
      <c r="AI298" s="995"/>
      <c r="AJ298" s="995"/>
      <c r="AK298" s="995"/>
      <c r="AL298" s="995"/>
      <c r="AM298" s="995"/>
      <c r="AN298" s="995"/>
      <c r="AO298" s="995"/>
      <c r="AP298" s="995"/>
      <c r="AQ298" s="995"/>
      <c r="AR298" s="995"/>
      <c r="AS298" s="995"/>
      <c r="AT298" s="1009"/>
    </row>
    <row r="299" spans="2:46" ht="18" customHeight="1">
      <c r="B299" s="964"/>
      <c r="C299" s="971"/>
      <c r="D299" s="971"/>
      <c r="E299" s="701"/>
      <c r="F299" s="703"/>
      <c r="G299" s="978"/>
      <c r="H299" s="979"/>
      <c r="I299" s="701"/>
      <c r="J299" s="703"/>
      <c r="K299" s="701"/>
      <c r="L299" s="703"/>
      <c r="M299" s="701"/>
      <c r="N299" s="703"/>
      <c r="O299" s="701"/>
      <c r="P299" s="702"/>
      <c r="Q299" s="703"/>
      <c r="R299" s="560" t="str">
        <f t="shared" si="124"/>
        <v/>
      </c>
      <c r="S299" s="560"/>
      <c r="T299" s="560"/>
      <c r="U299" s="973" t="str">
        <f t="shared" si="125"/>
        <v/>
      </c>
      <c r="V299" s="974"/>
      <c r="W299" s="975"/>
      <c r="X299" s="541"/>
      <c r="Y299" s="541"/>
      <c r="Z299" s="701"/>
      <c r="AA299" s="702"/>
      <c r="AB299" s="703"/>
      <c r="AC299" s="560" t="str">
        <f t="shared" si="126"/>
        <v/>
      </c>
      <c r="AD299" s="560"/>
      <c r="AE299" s="560"/>
      <c r="AF299" s="560" t="str">
        <f t="shared" si="127"/>
        <v/>
      </c>
      <c r="AG299" s="560"/>
      <c r="AH299" s="560"/>
      <c r="AI299" s="995"/>
      <c r="AJ299" s="995"/>
      <c r="AK299" s="995"/>
      <c r="AL299" s="995"/>
      <c r="AM299" s="995"/>
      <c r="AN299" s="995"/>
      <c r="AO299" s="995"/>
      <c r="AP299" s="995"/>
      <c r="AQ299" s="995"/>
      <c r="AR299" s="995"/>
      <c r="AS299" s="995"/>
      <c r="AT299" s="1009"/>
    </row>
    <row r="300" spans="2:46" ht="18" customHeight="1">
      <c r="B300" s="964"/>
      <c r="C300" s="971"/>
      <c r="D300" s="971"/>
      <c r="E300" s="701"/>
      <c r="F300" s="703"/>
      <c r="G300" s="978"/>
      <c r="H300" s="979"/>
      <c r="I300" s="701"/>
      <c r="J300" s="703"/>
      <c r="K300" s="701"/>
      <c r="L300" s="703"/>
      <c r="M300" s="701"/>
      <c r="N300" s="703"/>
      <c r="O300" s="701"/>
      <c r="P300" s="702"/>
      <c r="Q300" s="703"/>
      <c r="R300" s="560" t="str">
        <f t="shared" si="124"/>
        <v/>
      </c>
      <c r="S300" s="560"/>
      <c r="T300" s="560"/>
      <c r="U300" s="973" t="str">
        <f t="shared" si="125"/>
        <v/>
      </c>
      <c r="V300" s="974"/>
      <c r="W300" s="975"/>
      <c r="X300" s="541"/>
      <c r="Y300" s="541"/>
      <c r="Z300" s="701"/>
      <c r="AA300" s="702"/>
      <c r="AB300" s="703"/>
      <c r="AC300" s="560" t="str">
        <f t="shared" si="126"/>
        <v/>
      </c>
      <c r="AD300" s="560"/>
      <c r="AE300" s="560"/>
      <c r="AF300" s="560" t="str">
        <f t="shared" si="127"/>
        <v/>
      </c>
      <c r="AG300" s="560"/>
      <c r="AH300" s="560"/>
      <c r="AI300" s="995"/>
      <c r="AJ300" s="995"/>
      <c r="AK300" s="995"/>
      <c r="AL300" s="995"/>
      <c r="AM300" s="995"/>
      <c r="AN300" s="995"/>
      <c r="AO300" s="995"/>
      <c r="AP300" s="995"/>
      <c r="AQ300" s="995"/>
      <c r="AR300" s="995"/>
      <c r="AS300" s="995"/>
      <c r="AT300" s="1009"/>
    </row>
    <row r="301" spans="2:46" ht="18" customHeight="1">
      <c r="B301" s="964"/>
      <c r="C301" s="971"/>
      <c r="D301" s="971"/>
      <c r="E301" s="701"/>
      <c r="F301" s="703"/>
      <c r="G301" s="978"/>
      <c r="H301" s="979"/>
      <c r="I301" s="701"/>
      <c r="J301" s="703"/>
      <c r="K301" s="701"/>
      <c r="L301" s="703"/>
      <c r="M301" s="701"/>
      <c r="N301" s="703"/>
      <c r="O301" s="701"/>
      <c r="P301" s="702"/>
      <c r="Q301" s="703"/>
      <c r="R301" s="560" t="str">
        <f t="shared" si="124"/>
        <v/>
      </c>
      <c r="S301" s="560"/>
      <c r="T301" s="560"/>
      <c r="U301" s="973" t="str">
        <f t="shared" si="125"/>
        <v/>
      </c>
      <c r="V301" s="974"/>
      <c r="W301" s="975"/>
      <c r="X301" s="541"/>
      <c r="Y301" s="541"/>
      <c r="Z301" s="701"/>
      <c r="AA301" s="702"/>
      <c r="AB301" s="703"/>
      <c r="AC301" s="560" t="str">
        <f t="shared" si="126"/>
        <v/>
      </c>
      <c r="AD301" s="560"/>
      <c r="AE301" s="560"/>
      <c r="AF301" s="560" t="str">
        <f t="shared" si="127"/>
        <v/>
      </c>
      <c r="AG301" s="560"/>
      <c r="AH301" s="560"/>
      <c r="AI301" s="995"/>
      <c r="AJ301" s="995"/>
      <c r="AK301" s="995"/>
      <c r="AL301" s="995"/>
      <c r="AM301" s="995"/>
      <c r="AN301" s="995"/>
      <c r="AO301" s="995"/>
      <c r="AP301" s="995"/>
      <c r="AQ301" s="995"/>
      <c r="AR301" s="995"/>
      <c r="AS301" s="995"/>
      <c r="AT301" s="1009"/>
    </row>
    <row r="302" spans="2:46" ht="18" customHeight="1">
      <c r="B302" s="964"/>
      <c r="C302" s="971"/>
      <c r="D302" s="971"/>
      <c r="E302" s="701"/>
      <c r="F302" s="703"/>
      <c r="G302" s="978"/>
      <c r="H302" s="979"/>
      <c r="I302" s="701"/>
      <c r="J302" s="703"/>
      <c r="K302" s="701"/>
      <c r="L302" s="703"/>
      <c r="M302" s="701"/>
      <c r="N302" s="703"/>
      <c r="O302" s="701"/>
      <c r="P302" s="702"/>
      <c r="Q302" s="703"/>
      <c r="R302" s="560" t="str">
        <f t="shared" si="124"/>
        <v/>
      </c>
      <c r="S302" s="560"/>
      <c r="T302" s="560"/>
      <c r="U302" s="973" t="str">
        <f t="shared" si="125"/>
        <v/>
      </c>
      <c r="V302" s="974"/>
      <c r="W302" s="975"/>
      <c r="X302" s="541"/>
      <c r="Y302" s="541"/>
      <c r="Z302" s="701"/>
      <c r="AA302" s="702"/>
      <c r="AB302" s="703"/>
      <c r="AC302" s="560" t="str">
        <f t="shared" si="126"/>
        <v/>
      </c>
      <c r="AD302" s="560"/>
      <c r="AE302" s="560"/>
      <c r="AF302" s="560" t="str">
        <f t="shared" si="127"/>
        <v/>
      </c>
      <c r="AG302" s="560"/>
      <c r="AH302" s="560"/>
      <c r="AI302" s="995"/>
      <c r="AJ302" s="995"/>
      <c r="AK302" s="995"/>
      <c r="AL302" s="995"/>
      <c r="AM302" s="995"/>
      <c r="AN302" s="995"/>
      <c r="AO302" s="995"/>
      <c r="AP302" s="995"/>
      <c r="AQ302" s="995"/>
      <c r="AR302" s="995"/>
      <c r="AS302" s="995"/>
      <c r="AT302" s="1009"/>
    </row>
    <row r="303" spans="2:46" ht="18" customHeight="1">
      <c r="B303" s="964"/>
      <c r="C303" s="971"/>
      <c r="D303" s="971"/>
      <c r="E303" s="701"/>
      <c r="F303" s="703"/>
      <c r="G303" s="978"/>
      <c r="H303" s="979"/>
      <c r="I303" s="701"/>
      <c r="J303" s="703"/>
      <c r="K303" s="701"/>
      <c r="L303" s="703"/>
      <c r="M303" s="701"/>
      <c r="N303" s="703"/>
      <c r="O303" s="701"/>
      <c r="P303" s="702"/>
      <c r="Q303" s="703"/>
      <c r="R303" s="560" t="str">
        <f t="shared" si="124"/>
        <v/>
      </c>
      <c r="S303" s="560"/>
      <c r="T303" s="560"/>
      <c r="U303" s="973" t="str">
        <f t="shared" si="125"/>
        <v/>
      </c>
      <c r="V303" s="974"/>
      <c r="W303" s="975"/>
      <c r="X303" s="541"/>
      <c r="Y303" s="541"/>
      <c r="Z303" s="701"/>
      <c r="AA303" s="702"/>
      <c r="AB303" s="703"/>
      <c r="AC303" s="560" t="str">
        <f t="shared" si="126"/>
        <v/>
      </c>
      <c r="AD303" s="560"/>
      <c r="AE303" s="560"/>
      <c r="AF303" s="560" t="str">
        <f t="shared" si="127"/>
        <v/>
      </c>
      <c r="AG303" s="560"/>
      <c r="AH303" s="560"/>
      <c r="AI303" s="995"/>
      <c r="AJ303" s="995"/>
      <c r="AK303" s="995"/>
      <c r="AL303" s="995"/>
      <c r="AM303" s="995"/>
      <c r="AN303" s="995"/>
      <c r="AO303" s="995"/>
      <c r="AP303" s="995"/>
      <c r="AQ303" s="995"/>
      <c r="AR303" s="995"/>
      <c r="AS303" s="995"/>
      <c r="AT303" s="1009"/>
    </row>
    <row r="304" spans="2:46" ht="18" customHeight="1">
      <c r="B304" s="964"/>
      <c r="C304" s="971"/>
      <c r="D304" s="971"/>
      <c r="E304" s="701"/>
      <c r="F304" s="703"/>
      <c r="G304" s="978"/>
      <c r="H304" s="979"/>
      <c r="I304" s="701"/>
      <c r="J304" s="703"/>
      <c r="K304" s="701"/>
      <c r="L304" s="703"/>
      <c r="M304" s="701"/>
      <c r="N304" s="703"/>
      <c r="O304" s="701"/>
      <c r="P304" s="702"/>
      <c r="Q304" s="703"/>
      <c r="R304" s="560" t="str">
        <f t="shared" si="124"/>
        <v/>
      </c>
      <c r="S304" s="560"/>
      <c r="T304" s="560"/>
      <c r="U304" s="973" t="str">
        <f t="shared" si="125"/>
        <v/>
      </c>
      <c r="V304" s="974"/>
      <c r="W304" s="975"/>
      <c r="X304" s="541"/>
      <c r="Y304" s="541"/>
      <c r="Z304" s="701"/>
      <c r="AA304" s="702"/>
      <c r="AB304" s="703"/>
      <c r="AC304" s="560" t="str">
        <f t="shared" si="126"/>
        <v/>
      </c>
      <c r="AD304" s="560"/>
      <c r="AE304" s="560"/>
      <c r="AF304" s="560" t="str">
        <f t="shared" si="127"/>
        <v/>
      </c>
      <c r="AG304" s="560"/>
      <c r="AH304" s="560"/>
      <c r="AI304" s="995"/>
      <c r="AJ304" s="995"/>
      <c r="AK304" s="995"/>
      <c r="AL304" s="995"/>
      <c r="AM304" s="995"/>
      <c r="AN304" s="995"/>
      <c r="AO304" s="995"/>
      <c r="AP304" s="995"/>
      <c r="AQ304" s="995"/>
      <c r="AR304" s="995"/>
      <c r="AS304" s="995"/>
      <c r="AT304" s="1009"/>
    </row>
    <row r="305" spans="2:46" ht="18" customHeight="1">
      <c r="B305" s="964"/>
      <c r="C305" s="971"/>
      <c r="D305" s="971"/>
      <c r="E305" s="701"/>
      <c r="F305" s="703"/>
      <c r="G305" s="978"/>
      <c r="H305" s="979"/>
      <c r="I305" s="701"/>
      <c r="J305" s="703"/>
      <c r="K305" s="701"/>
      <c r="L305" s="703"/>
      <c r="M305" s="701"/>
      <c r="N305" s="703"/>
      <c r="O305" s="701"/>
      <c r="P305" s="702"/>
      <c r="Q305" s="703"/>
      <c r="R305" s="560" t="str">
        <f t="shared" si="124"/>
        <v/>
      </c>
      <c r="S305" s="560"/>
      <c r="T305" s="560"/>
      <c r="U305" s="973" t="str">
        <f t="shared" si="125"/>
        <v/>
      </c>
      <c r="V305" s="974"/>
      <c r="W305" s="975"/>
      <c r="X305" s="541"/>
      <c r="Y305" s="541"/>
      <c r="Z305" s="701"/>
      <c r="AA305" s="702"/>
      <c r="AB305" s="703"/>
      <c r="AC305" s="560" t="str">
        <f t="shared" si="126"/>
        <v/>
      </c>
      <c r="AD305" s="560"/>
      <c r="AE305" s="560"/>
      <c r="AF305" s="560" t="str">
        <f t="shared" si="127"/>
        <v/>
      </c>
      <c r="AG305" s="560"/>
      <c r="AH305" s="560"/>
      <c r="AI305" s="995"/>
      <c r="AJ305" s="995"/>
      <c r="AK305" s="995"/>
      <c r="AL305" s="995"/>
      <c r="AM305" s="995"/>
      <c r="AN305" s="995"/>
      <c r="AO305" s="995"/>
      <c r="AP305" s="995"/>
      <c r="AQ305" s="995"/>
      <c r="AR305" s="995"/>
      <c r="AS305" s="995"/>
      <c r="AT305" s="1009"/>
    </row>
    <row r="306" spans="2:46" ht="18" customHeight="1">
      <c r="B306" s="964"/>
      <c r="C306" s="971"/>
      <c r="D306" s="971"/>
      <c r="E306" s="701"/>
      <c r="F306" s="703"/>
      <c r="G306" s="978"/>
      <c r="H306" s="979"/>
      <c r="I306" s="701"/>
      <c r="J306" s="703"/>
      <c r="K306" s="701"/>
      <c r="L306" s="703"/>
      <c r="M306" s="701"/>
      <c r="N306" s="703"/>
      <c r="O306" s="701"/>
      <c r="P306" s="702"/>
      <c r="Q306" s="703"/>
      <c r="R306" s="560" t="str">
        <f t="shared" si="124"/>
        <v/>
      </c>
      <c r="S306" s="560"/>
      <c r="T306" s="560"/>
      <c r="U306" s="973" t="str">
        <f t="shared" si="125"/>
        <v/>
      </c>
      <c r="V306" s="974"/>
      <c r="W306" s="975"/>
      <c r="X306" s="541"/>
      <c r="Y306" s="541"/>
      <c r="Z306" s="701"/>
      <c r="AA306" s="702"/>
      <c r="AB306" s="703"/>
      <c r="AC306" s="560" t="str">
        <f t="shared" si="126"/>
        <v/>
      </c>
      <c r="AD306" s="560"/>
      <c r="AE306" s="560"/>
      <c r="AF306" s="560" t="str">
        <f t="shared" si="127"/>
        <v/>
      </c>
      <c r="AG306" s="560"/>
      <c r="AH306" s="560"/>
      <c r="AI306" s="995"/>
      <c r="AJ306" s="995"/>
      <c r="AK306" s="995"/>
      <c r="AL306" s="995"/>
      <c r="AM306" s="995"/>
      <c r="AN306" s="995"/>
      <c r="AO306" s="995"/>
      <c r="AP306" s="995"/>
      <c r="AQ306" s="995"/>
      <c r="AR306" s="995"/>
      <c r="AS306" s="995"/>
      <c r="AT306" s="1009"/>
    </row>
    <row r="307" spans="2:46" ht="18" customHeight="1">
      <c r="B307" s="964"/>
      <c r="C307" s="971"/>
      <c r="D307" s="971"/>
      <c r="E307" s="701"/>
      <c r="F307" s="703"/>
      <c r="G307" s="978"/>
      <c r="H307" s="979"/>
      <c r="I307" s="701"/>
      <c r="J307" s="703"/>
      <c r="K307" s="701"/>
      <c r="L307" s="703"/>
      <c r="M307" s="701"/>
      <c r="N307" s="703"/>
      <c r="O307" s="701"/>
      <c r="P307" s="702"/>
      <c r="Q307" s="703"/>
      <c r="R307" s="560" t="str">
        <f t="shared" si="124"/>
        <v/>
      </c>
      <c r="S307" s="560"/>
      <c r="T307" s="560"/>
      <c r="U307" s="973" t="str">
        <f t="shared" si="125"/>
        <v/>
      </c>
      <c r="V307" s="974"/>
      <c r="W307" s="975"/>
      <c r="X307" s="541"/>
      <c r="Y307" s="541"/>
      <c r="Z307" s="701"/>
      <c r="AA307" s="702"/>
      <c r="AB307" s="703"/>
      <c r="AC307" s="560" t="str">
        <f t="shared" si="126"/>
        <v/>
      </c>
      <c r="AD307" s="560"/>
      <c r="AE307" s="560"/>
      <c r="AF307" s="560" t="str">
        <f t="shared" si="127"/>
        <v/>
      </c>
      <c r="AG307" s="560"/>
      <c r="AH307" s="560"/>
      <c r="AI307" s="995"/>
      <c r="AJ307" s="995"/>
      <c r="AK307" s="995"/>
      <c r="AL307" s="995"/>
      <c r="AM307" s="995"/>
      <c r="AN307" s="995"/>
      <c r="AO307" s="995"/>
      <c r="AP307" s="995"/>
      <c r="AQ307" s="995"/>
      <c r="AR307" s="995"/>
      <c r="AS307" s="995"/>
      <c r="AT307" s="1009"/>
    </row>
    <row r="308" spans="2:46" ht="18" customHeight="1">
      <c r="B308" s="964"/>
      <c r="C308" s="971"/>
      <c r="D308" s="971"/>
      <c r="E308" s="701"/>
      <c r="F308" s="703"/>
      <c r="G308" s="978"/>
      <c r="H308" s="979"/>
      <c r="I308" s="701"/>
      <c r="J308" s="703"/>
      <c r="K308" s="701"/>
      <c r="L308" s="703"/>
      <c r="M308" s="701"/>
      <c r="N308" s="703"/>
      <c r="O308" s="701"/>
      <c r="P308" s="702"/>
      <c r="Q308" s="703"/>
      <c r="R308" s="560" t="str">
        <f t="shared" si="124"/>
        <v/>
      </c>
      <c r="S308" s="560"/>
      <c r="T308" s="560"/>
      <c r="U308" s="973" t="str">
        <f t="shared" si="125"/>
        <v/>
      </c>
      <c r="V308" s="974"/>
      <c r="W308" s="975"/>
      <c r="X308" s="541"/>
      <c r="Y308" s="541"/>
      <c r="Z308" s="701"/>
      <c r="AA308" s="702"/>
      <c r="AB308" s="703"/>
      <c r="AC308" s="560" t="str">
        <f t="shared" si="126"/>
        <v/>
      </c>
      <c r="AD308" s="560"/>
      <c r="AE308" s="560"/>
      <c r="AF308" s="560" t="str">
        <f t="shared" si="127"/>
        <v/>
      </c>
      <c r="AG308" s="560"/>
      <c r="AH308" s="560"/>
      <c r="AI308" s="995"/>
      <c r="AJ308" s="995"/>
      <c r="AK308" s="995"/>
      <c r="AL308" s="995"/>
      <c r="AM308" s="995"/>
      <c r="AN308" s="995"/>
      <c r="AO308" s="995"/>
      <c r="AP308" s="995"/>
      <c r="AQ308" s="995"/>
      <c r="AR308" s="995"/>
      <c r="AS308" s="995"/>
      <c r="AT308" s="1009"/>
    </row>
    <row r="309" spans="2:46" ht="18" customHeight="1">
      <c r="B309" s="964"/>
      <c r="C309" s="971"/>
      <c r="D309" s="971"/>
      <c r="E309" s="701"/>
      <c r="F309" s="703"/>
      <c r="G309" s="978"/>
      <c r="H309" s="979"/>
      <c r="I309" s="701"/>
      <c r="J309" s="703"/>
      <c r="K309" s="701"/>
      <c r="L309" s="703"/>
      <c r="M309" s="701"/>
      <c r="N309" s="703"/>
      <c r="O309" s="701"/>
      <c r="P309" s="702"/>
      <c r="Q309" s="703"/>
      <c r="R309" s="560" t="str">
        <f t="shared" si="124"/>
        <v/>
      </c>
      <c r="S309" s="560"/>
      <c r="T309" s="560"/>
      <c r="U309" s="973" t="str">
        <f t="shared" si="125"/>
        <v/>
      </c>
      <c r="V309" s="974"/>
      <c r="W309" s="975"/>
      <c r="X309" s="541"/>
      <c r="Y309" s="541"/>
      <c r="Z309" s="701"/>
      <c r="AA309" s="702"/>
      <c r="AB309" s="703"/>
      <c r="AC309" s="560" t="str">
        <f t="shared" si="126"/>
        <v/>
      </c>
      <c r="AD309" s="560"/>
      <c r="AE309" s="560"/>
      <c r="AF309" s="560" t="str">
        <f t="shared" si="127"/>
        <v/>
      </c>
      <c r="AG309" s="560"/>
      <c r="AH309" s="560"/>
      <c r="AI309" s="995"/>
      <c r="AJ309" s="995"/>
      <c r="AK309" s="995"/>
      <c r="AL309" s="995"/>
      <c r="AM309" s="995"/>
      <c r="AN309" s="995"/>
      <c r="AO309" s="995"/>
      <c r="AP309" s="995"/>
      <c r="AQ309" s="995"/>
      <c r="AR309" s="995"/>
      <c r="AS309" s="995"/>
      <c r="AT309" s="1009"/>
    </row>
    <row r="310" spans="2:46" ht="18" customHeight="1">
      <c r="B310" s="964"/>
      <c r="C310" s="971"/>
      <c r="D310" s="971"/>
      <c r="E310" s="701"/>
      <c r="F310" s="703"/>
      <c r="G310" s="978"/>
      <c r="H310" s="979"/>
      <c r="I310" s="701"/>
      <c r="J310" s="703"/>
      <c r="K310" s="701"/>
      <c r="L310" s="703"/>
      <c r="M310" s="701"/>
      <c r="N310" s="703"/>
      <c r="O310" s="701"/>
      <c r="P310" s="702"/>
      <c r="Q310" s="703"/>
      <c r="R310" s="560" t="str">
        <f t="shared" si="124"/>
        <v/>
      </c>
      <c r="S310" s="560"/>
      <c r="T310" s="560"/>
      <c r="U310" s="973" t="str">
        <f t="shared" si="125"/>
        <v/>
      </c>
      <c r="V310" s="974"/>
      <c r="W310" s="975"/>
      <c r="X310" s="541"/>
      <c r="Y310" s="541"/>
      <c r="Z310" s="701"/>
      <c r="AA310" s="702"/>
      <c r="AB310" s="703"/>
      <c r="AC310" s="560" t="str">
        <f t="shared" si="126"/>
        <v/>
      </c>
      <c r="AD310" s="560"/>
      <c r="AE310" s="560"/>
      <c r="AF310" s="560" t="str">
        <f t="shared" si="127"/>
        <v/>
      </c>
      <c r="AG310" s="560"/>
      <c r="AH310" s="560"/>
      <c r="AI310" s="995"/>
      <c r="AJ310" s="995"/>
      <c r="AK310" s="995"/>
      <c r="AL310" s="995"/>
      <c r="AM310" s="995"/>
      <c r="AN310" s="995"/>
      <c r="AO310" s="995"/>
      <c r="AP310" s="995"/>
      <c r="AQ310" s="995"/>
      <c r="AR310" s="995"/>
      <c r="AS310" s="995"/>
      <c r="AT310" s="1009"/>
    </row>
    <row r="311" spans="2:46" ht="18" customHeight="1">
      <c r="B311" s="964"/>
      <c r="C311" s="971"/>
      <c r="D311" s="971"/>
      <c r="E311" s="701"/>
      <c r="F311" s="703"/>
      <c r="G311" s="978"/>
      <c r="H311" s="979"/>
      <c r="I311" s="701"/>
      <c r="J311" s="703"/>
      <c r="K311" s="701"/>
      <c r="L311" s="703"/>
      <c r="M311" s="701"/>
      <c r="N311" s="703"/>
      <c r="O311" s="701"/>
      <c r="P311" s="702"/>
      <c r="Q311" s="703"/>
      <c r="R311" s="560" t="str">
        <f t="shared" si="124"/>
        <v/>
      </c>
      <c r="S311" s="560"/>
      <c r="T311" s="560"/>
      <c r="U311" s="973" t="str">
        <f t="shared" si="125"/>
        <v/>
      </c>
      <c r="V311" s="974"/>
      <c r="W311" s="975"/>
      <c r="X311" s="541"/>
      <c r="Y311" s="541"/>
      <c r="Z311" s="701"/>
      <c r="AA311" s="702"/>
      <c r="AB311" s="703"/>
      <c r="AC311" s="560" t="str">
        <f t="shared" si="126"/>
        <v/>
      </c>
      <c r="AD311" s="560"/>
      <c r="AE311" s="560"/>
      <c r="AF311" s="560" t="str">
        <f t="shared" si="127"/>
        <v/>
      </c>
      <c r="AG311" s="560"/>
      <c r="AH311" s="560"/>
      <c r="AI311" s="995"/>
      <c r="AJ311" s="995"/>
      <c r="AK311" s="995"/>
      <c r="AL311" s="995"/>
      <c r="AM311" s="995"/>
      <c r="AN311" s="995"/>
      <c r="AO311" s="995"/>
      <c r="AP311" s="995"/>
      <c r="AQ311" s="995"/>
      <c r="AR311" s="995"/>
      <c r="AS311" s="995"/>
      <c r="AT311" s="1009"/>
    </row>
    <row r="312" spans="2:46" ht="18" customHeight="1">
      <c r="B312" s="964"/>
      <c r="C312" s="971"/>
      <c r="D312" s="971"/>
      <c r="E312" s="701"/>
      <c r="F312" s="703"/>
      <c r="G312" s="978"/>
      <c r="H312" s="979"/>
      <c r="I312" s="701"/>
      <c r="J312" s="703"/>
      <c r="K312" s="701"/>
      <c r="L312" s="703"/>
      <c r="M312" s="701"/>
      <c r="N312" s="703"/>
      <c r="O312" s="701"/>
      <c r="P312" s="702"/>
      <c r="Q312" s="703"/>
      <c r="R312" s="560" t="str">
        <f t="shared" si="124"/>
        <v/>
      </c>
      <c r="S312" s="560"/>
      <c r="T312" s="560"/>
      <c r="U312" s="973" t="str">
        <f t="shared" si="125"/>
        <v/>
      </c>
      <c r="V312" s="974"/>
      <c r="W312" s="975"/>
      <c r="X312" s="541"/>
      <c r="Y312" s="541"/>
      <c r="Z312" s="701"/>
      <c r="AA312" s="702"/>
      <c r="AB312" s="703"/>
      <c r="AC312" s="560" t="str">
        <f t="shared" si="126"/>
        <v/>
      </c>
      <c r="AD312" s="560"/>
      <c r="AE312" s="560"/>
      <c r="AF312" s="560" t="str">
        <f t="shared" si="127"/>
        <v/>
      </c>
      <c r="AG312" s="560"/>
      <c r="AH312" s="560"/>
      <c r="AI312" s="995"/>
      <c r="AJ312" s="995"/>
      <c r="AK312" s="995"/>
      <c r="AL312" s="995"/>
      <c r="AM312" s="995"/>
      <c r="AN312" s="995"/>
      <c r="AO312" s="995"/>
      <c r="AP312" s="995"/>
      <c r="AQ312" s="995"/>
      <c r="AR312" s="995"/>
      <c r="AS312" s="995"/>
      <c r="AT312" s="1009"/>
    </row>
    <row r="313" spans="2:46" ht="18" customHeight="1">
      <c r="B313" s="964"/>
      <c r="C313" s="971"/>
      <c r="D313" s="971"/>
      <c r="E313" s="701"/>
      <c r="F313" s="703"/>
      <c r="G313" s="978"/>
      <c r="H313" s="979"/>
      <c r="I313" s="701"/>
      <c r="J313" s="703"/>
      <c r="K313" s="701"/>
      <c r="L313" s="703"/>
      <c r="M313" s="701"/>
      <c r="N313" s="703"/>
      <c r="O313" s="701"/>
      <c r="P313" s="702"/>
      <c r="Q313" s="703"/>
      <c r="R313" s="560" t="str">
        <f t="shared" si="124"/>
        <v/>
      </c>
      <c r="S313" s="560"/>
      <c r="T313" s="560"/>
      <c r="U313" s="973" t="str">
        <f t="shared" si="125"/>
        <v/>
      </c>
      <c r="V313" s="974"/>
      <c r="W313" s="975"/>
      <c r="X313" s="541"/>
      <c r="Y313" s="541"/>
      <c r="Z313" s="701"/>
      <c r="AA313" s="702"/>
      <c r="AB313" s="703"/>
      <c r="AC313" s="560" t="str">
        <f t="shared" si="126"/>
        <v/>
      </c>
      <c r="AD313" s="560"/>
      <c r="AE313" s="560"/>
      <c r="AF313" s="560" t="str">
        <f t="shared" si="127"/>
        <v/>
      </c>
      <c r="AG313" s="560"/>
      <c r="AH313" s="560"/>
      <c r="AI313" s="995"/>
      <c r="AJ313" s="995"/>
      <c r="AK313" s="995"/>
      <c r="AL313" s="995"/>
      <c r="AM313" s="995"/>
      <c r="AN313" s="995"/>
      <c r="AO313" s="995"/>
      <c r="AP313" s="995"/>
      <c r="AQ313" s="995"/>
      <c r="AR313" s="995"/>
      <c r="AS313" s="995"/>
      <c r="AT313" s="1009"/>
    </row>
    <row r="314" spans="2:46" ht="18" customHeight="1">
      <c r="B314" s="964"/>
      <c r="C314" s="971"/>
      <c r="D314" s="971"/>
      <c r="E314" s="701"/>
      <c r="F314" s="703"/>
      <c r="G314" s="978"/>
      <c r="H314" s="979"/>
      <c r="I314" s="701"/>
      <c r="J314" s="703"/>
      <c r="K314" s="701"/>
      <c r="L314" s="703"/>
      <c r="M314" s="701"/>
      <c r="N314" s="703"/>
      <c r="O314" s="701"/>
      <c r="P314" s="702"/>
      <c r="Q314" s="703"/>
      <c r="R314" s="560" t="str">
        <f t="shared" si="124"/>
        <v/>
      </c>
      <c r="S314" s="560"/>
      <c r="T314" s="560"/>
      <c r="U314" s="973" t="str">
        <f t="shared" si="125"/>
        <v/>
      </c>
      <c r="V314" s="974"/>
      <c r="W314" s="975"/>
      <c r="X314" s="541"/>
      <c r="Y314" s="541"/>
      <c r="Z314" s="701"/>
      <c r="AA314" s="702"/>
      <c r="AB314" s="703"/>
      <c r="AC314" s="560" t="str">
        <f t="shared" si="126"/>
        <v/>
      </c>
      <c r="AD314" s="560"/>
      <c r="AE314" s="560"/>
      <c r="AF314" s="560" t="str">
        <f t="shared" si="127"/>
        <v/>
      </c>
      <c r="AG314" s="560"/>
      <c r="AH314" s="560"/>
      <c r="AI314" s="995"/>
      <c r="AJ314" s="995"/>
      <c r="AK314" s="995"/>
      <c r="AL314" s="995"/>
      <c r="AM314" s="995"/>
      <c r="AN314" s="995"/>
      <c r="AO314" s="995"/>
      <c r="AP314" s="995"/>
      <c r="AQ314" s="995"/>
      <c r="AR314" s="995"/>
      <c r="AS314" s="995"/>
      <c r="AT314" s="1009"/>
    </row>
    <row r="315" spans="2:46" ht="18" customHeight="1">
      <c r="B315" s="964"/>
      <c r="C315" s="971"/>
      <c r="D315" s="971"/>
      <c r="E315" s="701"/>
      <c r="F315" s="703"/>
      <c r="G315" s="978"/>
      <c r="H315" s="979"/>
      <c r="I315" s="701"/>
      <c r="J315" s="703"/>
      <c r="K315" s="701"/>
      <c r="L315" s="703"/>
      <c r="M315" s="701"/>
      <c r="N315" s="703"/>
      <c r="O315" s="701"/>
      <c r="P315" s="702"/>
      <c r="Q315" s="703"/>
      <c r="R315" s="560" t="str">
        <f t="shared" si="124"/>
        <v/>
      </c>
      <c r="S315" s="560"/>
      <c r="T315" s="560"/>
      <c r="U315" s="973" t="str">
        <f t="shared" si="125"/>
        <v/>
      </c>
      <c r="V315" s="974"/>
      <c r="W315" s="975"/>
      <c r="X315" s="541"/>
      <c r="Y315" s="541"/>
      <c r="Z315" s="701"/>
      <c r="AA315" s="702"/>
      <c r="AB315" s="703"/>
      <c r="AC315" s="560" t="str">
        <f t="shared" si="126"/>
        <v/>
      </c>
      <c r="AD315" s="560"/>
      <c r="AE315" s="560"/>
      <c r="AF315" s="560" t="str">
        <f t="shared" si="127"/>
        <v/>
      </c>
      <c r="AG315" s="560"/>
      <c r="AH315" s="560"/>
      <c r="AI315" s="995"/>
      <c r="AJ315" s="995"/>
      <c r="AK315" s="995"/>
      <c r="AL315" s="995"/>
      <c r="AM315" s="995"/>
      <c r="AN315" s="995"/>
      <c r="AO315" s="995"/>
      <c r="AP315" s="995"/>
      <c r="AQ315" s="995"/>
      <c r="AR315" s="995"/>
      <c r="AS315" s="995"/>
      <c r="AT315" s="1009"/>
    </row>
    <row r="316" spans="2:46" ht="18" customHeight="1">
      <c r="B316" s="964"/>
      <c r="C316" s="971"/>
      <c r="D316" s="971"/>
      <c r="E316" s="701"/>
      <c r="F316" s="703"/>
      <c r="G316" s="978"/>
      <c r="H316" s="979"/>
      <c r="I316" s="701"/>
      <c r="J316" s="703"/>
      <c r="K316" s="701"/>
      <c r="L316" s="703"/>
      <c r="M316" s="701"/>
      <c r="N316" s="703"/>
      <c r="O316" s="701"/>
      <c r="P316" s="702"/>
      <c r="Q316" s="703"/>
      <c r="R316" s="560" t="str">
        <f t="shared" si="124"/>
        <v/>
      </c>
      <c r="S316" s="560"/>
      <c r="T316" s="560"/>
      <c r="U316" s="973" t="str">
        <f t="shared" si="125"/>
        <v/>
      </c>
      <c r="V316" s="974"/>
      <c r="W316" s="975"/>
      <c r="X316" s="541"/>
      <c r="Y316" s="541"/>
      <c r="Z316" s="701"/>
      <c r="AA316" s="702"/>
      <c r="AB316" s="703"/>
      <c r="AC316" s="560" t="str">
        <f t="shared" si="126"/>
        <v/>
      </c>
      <c r="AD316" s="560"/>
      <c r="AE316" s="560"/>
      <c r="AF316" s="560" t="str">
        <f t="shared" si="127"/>
        <v/>
      </c>
      <c r="AG316" s="560"/>
      <c r="AH316" s="560"/>
      <c r="AI316" s="995"/>
      <c r="AJ316" s="995"/>
      <c r="AK316" s="995"/>
      <c r="AL316" s="995"/>
      <c r="AM316" s="995"/>
      <c r="AN316" s="995"/>
      <c r="AO316" s="995"/>
      <c r="AP316" s="995"/>
      <c r="AQ316" s="995"/>
      <c r="AR316" s="995"/>
      <c r="AS316" s="995"/>
      <c r="AT316" s="1009"/>
    </row>
    <row r="317" spans="2:46" ht="18" customHeight="1">
      <c r="B317" s="964"/>
      <c r="C317" s="971"/>
      <c r="D317" s="971"/>
      <c r="E317" s="701"/>
      <c r="F317" s="703"/>
      <c r="G317" s="978"/>
      <c r="H317" s="979"/>
      <c r="I317" s="701"/>
      <c r="J317" s="703"/>
      <c r="K317" s="701"/>
      <c r="L317" s="703"/>
      <c r="M317" s="701"/>
      <c r="N317" s="703"/>
      <c r="O317" s="701"/>
      <c r="P317" s="702"/>
      <c r="Q317" s="703"/>
      <c r="R317" s="560" t="str">
        <f t="shared" ref="R317:R351" si="131">IF($E317="","",IF($O317="","",ROUND(($O317-$E317)/$E317*100,1)))</f>
        <v/>
      </c>
      <c r="S317" s="560"/>
      <c r="T317" s="560"/>
      <c r="U317" s="973" t="str">
        <f t="shared" ref="U317:U359" si="132">IF(G317="","",IF(R317="","",ROUND(100*(R317+G317)/(100+R317),1)))</f>
        <v/>
      </c>
      <c r="V317" s="974"/>
      <c r="W317" s="975"/>
      <c r="X317" s="541"/>
      <c r="Y317" s="541"/>
      <c r="Z317" s="701"/>
      <c r="AA317" s="702"/>
      <c r="AB317" s="703"/>
      <c r="AC317" s="560" t="str">
        <f t="shared" ref="AC317:AC351" si="133">IF($E317="","",IF($Z317="","",ROUND(($Z317-$E317)/$E317*100,1)))</f>
        <v/>
      </c>
      <c r="AD317" s="560"/>
      <c r="AE317" s="560"/>
      <c r="AF317" s="560" t="str">
        <f t="shared" si="127"/>
        <v/>
      </c>
      <c r="AG317" s="560"/>
      <c r="AH317" s="560"/>
      <c r="AI317" s="995"/>
      <c r="AJ317" s="995"/>
      <c r="AK317" s="995"/>
      <c r="AL317" s="995"/>
      <c r="AM317" s="995"/>
      <c r="AN317" s="995"/>
      <c r="AO317" s="995"/>
      <c r="AP317" s="995"/>
      <c r="AQ317" s="995"/>
      <c r="AR317" s="995"/>
      <c r="AS317" s="995"/>
      <c r="AT317" s="1009"/>
    </row>
    <row r="318" spans="2:46" ht="18" customHeight="1">
      <c r="B318" s="964"/>
      <c r="C318" s="971"/>
      <c r="D318" s="971"/>
      <c r="E318" s="701"/>
      <c r="F318" s="703"/>
      <c r="G318" s="978"/>
      <c r="H318" s="979"/>
      <c r="I318" s="701"/>
      <c r="J318" s="703"/>
      <c r="K318" s="701"/>
      <c r="L318" s="703"/>
      <c r="M318" s="701"/>
      <c r="N318" s="703"/>
      <c r="O318" s="701"/>
      <c r="P318" s="702"/>
      <c r="Q318" s="703"/>
      <c r="R318" s="560" t="str">
        <f t="shared" si="131"/>
        <v/>
      </c>
      <c r="S318" s="560"/>
      <c r="T318" s="560"/>
      <c r="U318" s="973" t="str">
        <f t="shared" si="132"/>
        <v/>
      </c>
      <c r="V318" s="974"/>
      <c r="W318" s="975"/>
      <c r="X318" s="541"/>
      <c r="Y318" s="541"/>
      <c r="Z318" s="701"/>
      <c r="AA318" s="702"/>
      <c r="AB318" s="703"/>
      <c r="AC318" s="560" t="str">
        <f t="shared" si="133"/>
        <v/>
      </c>
      <c r="AD318" s="560"/>
      <c r="AE318" s="560"/>
      <c r="AF318" s="560" t="str">
        <f t="shared" si="127"/>
        <v/>
      </c>
      <c r="AG318" s="560"/>
      <c r="AH318" s="560"/>
      <c r="AI318" s="995"/>
      <c r="AJ318" s="995"/>
      <c r="AK318" s="995"/>
      <c r="AL318" s="995"/>
      <c r="AM318" s="995"/>
      <c r="AN318" s="995"/>
      <c r="AO318" s="995"/>
      <c r="AP318" s="995"/>
      <c r="AQ318" s="995"/>
      <c r="AR318" s="995"/>
      <c r="AS318" s="995"/>
      <c r="AT318" s="1009"/>
    </row>
    <row r="319" spans="2:46" ht="18" customHeight="1">
      <c r="B319" s="964"/>
      <c r="C319" s="971"/>
      <c r="D319" s="971"/>
      <c r="E319" s="701"/>
      <c r="F319" s="703"/>
      <c r="G319" s="978"/>
      <c r="H319" s="979"/>
      <c r="I319" s="701"/>
      <c r="J319" s="703"/>
      <c r="K319" s="701"/>
      <c r="L319" s="703"/>
      <c r="M319" s="701"/>
      <c r="N319" s="703"/>
      <c r="O319" s="701"/>
      <c r="P319" s="702"/>
      <c r="Q319" s="703"/>
      <c r="R319" s="560" t="str">
        <f t="shared" si="131"/>
        <v/>
      </c>
      <c r="S319" s="560"/>
      <c r="T319" s="560"/>
      <c r="U319" s="973" t="str">
        <f t="shared" si="132"/>
        <v/>
      </c>
      <c r="V319" s="974"/>
      <c r="W319" s="975"/>
      <c r="X319" s="541"/>
      <c r="Y319" s="541"/>
      <c r="Z319" s="701"/>
      <c r="AA319" s="702"/>
      <c r="AB319" s="703"/>
      <c r="AC319" s="560" t="str">
        <f t="shared" si="133"/>
        <v/>
      </c>
      <c r="AD319" s="560"/>
      <c r="AE319" s="560"/>
      <c r="AF319" s="560" t="str">
        <f t="shared" si="127"/>
        <v/>
      </c>
      <c r="AG319" s="560"/>
      <c r="AH319" s="560"/>
      <c r="AI319" s="995"/>
      <c r="AJ319" s="995"/>
      <c r="AK319" s="995"/>
      <c r="AL319" s="995"/>
      <c r="AM319" s="995"/>
      <c r="AN319" s="995"/>
      <c r="AO319" s="995"/>
      <c r="AP319" s="995"/>
      <c r="AQ319" s="995"/>
      <c r="AR319" s="995"/>
      <c r="AS319" s="995"/>
      <c r="AT319" s="1009"/>
    </row>
    <row r="320" spans="2:46" ht="18" customHeight="1">
      <c r="B320" s="964"/>
      <c r="C320" s="971"/>
      <c r="D320" s="971"/>
      <c r="E320" s="701"/>
      <c r="F320" s="703"/>
      <c r="G320" s="978"/>
      <c r="H320" s="979"/>
      <c r="I320" s="701"/>
      <c r="J320" s="703"/>
      <c r="K320" s="701"/>
      <c r="L320" s="703"/>
      <c r="M320" s="701"/>
      <c r="N320" s="703"/>
      <c r="O320" s="701"/>
      <c r="P320" s="702"/>
      <c r="Q320" s="703"/>
      <c r="R320" s="560" t="str">
        <f t="shared" si="131"/>
        <v/>
      </c>
      <c r="S320" s="560"/>
      <c r="T320" s="560"/>
      <c r="U320" s="973" t="str">
        <f t="shared" si="132"/>
        <v/>
      </c>
      <c r="V320" s="974"/>
      <c r="W320" s="975"/>
      <c r="X320" s="541"/>
      <c r="Y320" s="541"/>
      <c r="Z320" s="701"/>
      <c r="AA320" s="702"/>
      <c r="AB320" s="703"/>
      <c r="AC320" s="560" t="str">
        <f t="shared" si="133"/>
        <v/>
      </c>
      <c r="AD320" s="560"/>
      <c r="AE320" s="560"/>
      <c r="AF320" s="560" t="str">
        <f t="shared" si="127"/>
        <v/>
      </c>
      <c r="AG320" s="560"/>
      <c r="AH320" s="560"/>
      <c r="AI320" s="995"/>
      <c r="AJ320" s="995"/>
      <c r="AK320" s="995"/>
      <c r="AL320" s="995"/>
      <c r="AM320" s="995"/>
      <c r="AN320" s="995"/>
      <c r="AO320" s="995"/>
      <c r="AP320" s="995"/>
      <c r="AQ320" s="995"/>
      <c r="AR320" s="995"/>
      <c r="AS320" s="995"/>
      <c r="AT320" s="1009"/>
    </row>
    <row r="321" spans="2:46" ht="18" customHeight="1">
      <c r="B321" s="964"/>
      <c r="C321" s="971"/>
      <c r="D321" s="971"/>
      <c r="E321" s="701"/>
      <c r="F321" s="703"/>
      <c r="G321" s="978"/>
      <c r="H321" s="979"/>
      <c r="I321" s="701"/>
      <c r="J321" s="703"/>
      <c r="K321" s="701"/>
      <c r="L321" s="703"/>
      <c r="M321" s="701"/>
      <c r="N321" s="703"/>
      <c r="O321" s="701"/>
      <c r="P321" s="702"/>
      <c r="Q321" s="703"/>
      <c r="R321" s="560" t="str">
        <f t="shared" si="131"/>
        <v/>
      </c>
      <c r="S321" s="560"/>
      <c r="T321" s="560"/>
      <c r="U321" s="973" t="str">
        <f t="shared" si="132"/>
        <v/>
      </c>
      <c r="V321" s="974"/>
      <c r="W321" s="975"/>
      <c r="X321" s="541"/>
      <c r="Y321" s="541"/>
      <c r="Z321" s="701"/>
      <c r="AA321" s="702"/>
      <c r="AB321" s="703"/>
      <c r="AC321" s="560" t="str">
        <f t="shared" si="133"/>
        <v/>
      </c>
      <c r="AD321" s="560"/>
      <c r="AE321" s="560"/>
      <c r="AF321" s="560" t="str">
        <f t="shared" si="127"/>
        <v/>
      </c>
      <c r="AG321" s="560"/>
      <c r="AH321" s="560"/>
      <c r="AI321" s="995"/>
      <c r="AJ321" s="995"/>
      <c r="AK321" s="995"/>
      <c r="AL321" s="995"/>
      <c r="AM321" s="995"/>
      <c r="AN321" s="995"/>
      <c r="AO321" s="995"/>
      <c r="AP321" s="995"/>
      <c r="AQ321" s="995"/>
      <c r="AR321" s="995"/>
      <c r="AS321" s="995"/>
      <c r="AT321" s="1009"/>
    </row>
    <row r="322" spans="2:46" ht="18" customHeight="1">
      <c r="B322" s="964"/>
      <c r="C322" s="971"/>
      <c r="D322" s="971"/>
      <c r="E322" s="701"/>
      <c r="F322" s="703"/>
      <c r="G322" s="978"/>
      <c r="H322" s="979"/>
      <c r="I322" s="701"/>
      <c r="J322" s="703"/>
      <c r="K322" s="701"/>
      <c r="L322" s="703"/>
      <c r="M322" s="701"/>
      <c r="N322" s="703"/>
      <c r="O322" s="701"/>
      <c r="P322" s="702"/>
      <c r="Q322" s="703"/>
      <c r="R322" s="560" t="str">
        <f t="shared" si="131"/>
        <v/>
      </c>
      <c r="S322" s="560"/>
      <c r="T322" s="560"/>
      <c r="U322" s="973" t="str">
        <f t="shared" si="132"/>
        <v/>
      </c>
      <c r="V322" s="974"/>
      <c r="W322" s="975"/>
      <c r="X322" s="541"/>
      <c r="Y322" s="541"/>
      <c r="Z322" s="701"/>
      <c r="AA322" s="702"/>
      <c r="AB322" s="703"/>
      <c r="AC322" s="560" t="str">
        <f t="shared" si="133"/>
        <v/>
      </c>
      <c r="AD322" s="560"/>
      <c r="AE322" s="560"/>
      <c r="AF322" s="560" t="str">
        <f t="shared" si="127"/>
        <v/>
      </c>
      <c r="AG322" s="560"/>
      <c r="AH322" s="560"/>
      <c r="AI322" s="995"/>
      <c r="AJ322" s="995"/>
      <c r="AK322" s="995"/>
      <c r="AL322" s="995"/>
      <c r="AM322" s="995"/>
      <c r="AN322" s="995"/>
      <c r="AO322" s="995"/>
      <c r="AP322" s="995"/>
      <c r="AQ322" s="995"/>
      <c r="AR322" s="995"/>
      <c r="AS322" s="995"/>
      <c r="AT322" s="1009"/>
    </row>
    <row r="323" spans="2:46" ht="18" customHeight="1">
      <c r="B323" s="964"/>
      <c r="C323" s="971"/>
      <c r="D323" s="971"/>
      <c r="E323" s="701"/>
      <c r="F323" s="703"/>
      <c r="G323" s="978"/>
      <c r="H323" s="979"/>
      <c r="I323" s="701"/>
      <c r="J323" s="703"/>
      <c r="K323" s="701"/>
      <c r="L323" s="703"/>
      <c r="M323" s="701"/>
      <c r="N323" s="703"/>
      <c r="O323" s="701"/>
      <c r="P323" s="702"/>
      <c r="Q323" s="703"/>
      <c r="R323" s="560" t="str">
        <f t="shared" si="131"/>
        <v/>
      </c>
      <c r="S323" s="560"/>
      <c r="T323" s="560"/>
      <c r="U323" s="973" t="str">
        <f t="shared" si="132"/>
        <v/>
      </c>
      <c r="V323" s="974"/>
      <c r="W323" s="975"/>
      <c r="X323" s="541"/>
      <c r="Y323" s="541"/>
      <c r="Z323" s="701"/>
      <c r="AA323" s="702"/>
      <c r="AB323" s="703"/>
      <c r="AC323" s="560" t="str">
        <f t="shared" si="133"/>
        <v/>
      </c>
      <c r="AD323" s="560"/>
      <c r="AE323" s="560"/>
      <c r="AF323" s="560" t="str">
        <f t="shared" si="127"/>
        <v/>
      </c>
      <c r="AG323" s="560"/>
      <c r="AH323" s="560"/>
      <c r="AI323" s="995"/>
      <c r="AJ323" s="995"/>
      <c r="AK323" s="995"/>
      <c r="AL323" s="995"/>
      <c r="AM323" s="995"/>
      <c r="AN323" s="995"/>
      <c r="AO323" s="995"/>
      <c r="AP323" s="995"/>
      <c r="AQ323" s="995"/>
      <c r="AR323" s="995"/>
      <c r="AS323" s="995"/>
      <c r="AT323" s="1009"/>
    </row>
    <row r="324" spans="2:46" ht="18" customHeight="1">
      <c r="B324" s="964"/>
      <c r="C324" s="971"/>
      <c r="D324" s="971"/>
      <c r="E324" s="701"/>
      <c r="F324" s="703"/>
      <c r="G324" s="978"/>
      <c r="H324" s="979"/>
      <c r="I324" s="701"/>
      <c r="J324" s="703"/>
      <c r="K324" s="701"/>
      <c r="L324" s="703"/>
      <c r="M324" s="701"/>
      <c r="N324" s="703"/>
      <c r="O324" s="701"/>
      <c r="P324" s="702"/>
      <c r="Q324" s="703"/>
      <c r="R324" s="560" t="str">
        <f t="shared" si="131"/>
        <v/>
      </c>
      <c r="S324" s="560"/>
      <c r="T324" s="560"/>
      <c r="U324" s="973" t="str">
        <f t="shared" si="132"/>
        <v/>
      </c>
      <c r="V324" s="974"/>
      <c r="W324" s="975"/>
      <c r="X324" s="541"/>
      <c r="Y324" s="541"/>
      <c r="Z324" s="701"/>
      <c r="AA324" s="702"/>
      <c r="AB324" s="703"/>
      <c r="AC324" s="560" t="str">
        <f t="shared" si="133"/>
        <v/>
      </c>
      <c r="AD324" s="560"/>
      <c r="AE324" s="560"/>
      <c r="AF324" s="560" t="str">
        <f t="shared" si="127"/>
        <v/>
      </c>
      <c r="AG324" s="560"/>
      <c r="AH324" s="560"/>
      <c r="AI324" s="995"/>
      <c r="AJ324" s="995"/>
      <c r="AK324" s="995"/>
      <c r="AL324" s="995"/>
      <c r="AM324" s="995"/>
      <c r="AN324" s="995"/>
      <c r="AO324" s="995"/>
      <c r="AP324" s="995"/>
      <c r="AQ324" s="995"/>
      <c r="AR324" s="995"/>
      <c r="AS324" s="995"/>
      <c r="AT324" s="1009"/>
    </row>
    <row r="325" spans="2:46" ht="18" customHeight="1">
      <c r="B325" s="964"/>
      <c r="C325" s="971"/>
      <c r="D325" s="971"/>
      <c r="E325" s="701"/>
      <c r="F325" s="703"/>
      <c r="G325" s="978"/>
      <c r="H325" s="979"/>
      <c r="I325" s="701"/>
      <c r="J325" s="703"/>
      <c r="K325" s="701"/>
      <c r="L325" s="703"/>
      <c r="M325" s="701"/>
      <c r="N325" s="703"/>
      <c r="O325" s="701"/>
      <c r="P325" s="702"/>
      <c r="Q325" s="703"/>
      <c r="R325" s="560" t="str">
        <f t="shared" si="131"/>
        <v/>
      </c>
      <c r="S325" s="560"/>
      <c r="T325" s="560"/>
      <c r="U325" s="973" t="str">
        <f t="shared" si="132"/>
        <v/>
      </c>
      <c r="V325" s="974"/>
      <c r="W325" s="975"/>
      <c r="X325" s="541"/>
      <c r="Y325" s="541"/>
      <c r="Z325" s="701"/>
      <c r="AA325" s="702"/>
      <c r="AB325" s="703"/>
      <c r="AC325" s="560" t="str">
        <f t="shared" si="133"/>
        <v/>
      </c>
      <c r="AD325" s="560"/>
      <c r="AE325" s="560"/>
      <c r="AF325" s="560" t="str">
        <f t="shared" si="127"/>
        <v/>
      </c>
      <c r="AG325" s="560"/>
      <c r="AH325" s="560"/>
      <c r="AI325" s="995"/>
      <c r="AJ325" s="995"/>
      <c r="AK325" s="995"/>
      <c r="AL325" s="995"/>
      <c r="AM325" s="995"/>
      <c r="AN325" s="995"/>
      <c r="AO325" s="995"/>
      <c r="AP325" s="995"/>
      <c r="AQ325" s="995"/>
      <c r="AR325" s="995"/>
      <c r="AS325" s="995"/>
      <c r="AT325" s="1009"/>
    </row>
    <row r="326" spans="2:46" ht="18" customHeight="1">
      <c r="B326" s="964"/>
      <c r="C326" s="971"/>
      <c r="D326" s="971"/>
      <c r="E326" s="701"/>
      <c r="F326" s="703"/>
      <c r="G326" s="978"/>
      <c r="H326" s="979"/>
      <c r="I326" s="701"/>
      <c r="J326" s="703"/>
      <c r="K326" s="701"/>
      <c r="L326" s="703"/>
      <c r="M326" s="701"/>
      <c r="N326" s="703"/>
      <c r="O326" s="701"/>
      <c r="P326" s="702"/>
      <c r="Q326" s="703"/>
      <c r="R326" s="560" t="str">
        <f t="shared" si="131"/>
        <v/>
      </c>
      <c r="S326" s="560"/>
      <c r="T326" s="560"/>
      <c r="U326" s="973" t="str">
        <f t="shared" si="132"/>
        <v/>
      </c>
      <c r="V326" s="974"/>
      <c r="W326" s="975"/>
      <c r="X326" s="541"/>
      <c r="Y326" s="541"/>
      <c r="Z326" s="701"/>
      <c r="AA326" s="702"/>
      <c r="AB326" s="703"/>
      <c r="AC326" s="560" t="str">
        <f t="shared" si="133"/>
        <v/>
      </c>
      <c r="AD326" s="560"/>
      <c r="AE326" s="560"/>
      <c r="AF326" s="560" t="str">
        <f t="shared" si="127"/>
        <v/>
      </c>
      <c r="AG326" s="560"/>
      <c r="AH326" s="560"/>
      <c r="AI326" s="995"/>
      <c r="AJ326" s="995"/>
      <c r="AK326" s="995"/>
      <c r="AL326" s="995"/>
      <c r="AM326" s="995"/>
      <c r="AN326" s="995"/>
      <c r="AO326" s="995"/>
      <c r="AP326" s="995"/>
      <c r="AQ326" s="995"/>
      <c r="AR326" s="995"/>
      <c r="AS326" s="995"/>
      <c r="AT326" s="1009"/>
    </row>
    <row r="327" spans="2:46" ht="18" customHeight="1">
      <c r="B327" s="964"/>
      <c r="C327" s="971"/>
      <c r="D327" s="971"/>
      <c r="E327" s="701"/>
      <c r="F327" s="703"/>
      <c r="G327" s="978"/>
      <c r="H327" s="979"/>
      <c r="I327" s="701"/>
      <c r="J327" s="703"/>
      <c r="K327" s="701"/>
      <c r="L327" s="703"/>
      <c r="M327" s="701"/>
      <c r="N327" s="703"/>
      <c r="O327" s="701"/>
      <c r="P327" s="702"/>
      <c r="Q327" s="703"/>
      <c r="R327" s="560" t="str">
        <f t="shared" si="131"/>
        <v/>
      </c>
      <c r="S327" s="560"/>
      <c r="T327" s="560"/>
      <c r="U327" s="973" t="str">
        <f t="shared" si="132"/>
        <v/>
      </c>
      <c r="V327" s="974"/>
      <c r="W327" s="975"/>
      <c r="X327" s="541"/>
      <c r="Y327" s="541"/>
      <c r="Z327" s="701"/>
      <c r="AA327" s="702"/>
      <c r="AB327" s="703"/>
      <c r="AC327" s="560" t="str">
        <f t="shared" si="133"/>
        <v/>
      </c>
      <c r="AD327" s="560"/>
      <c r="AE327" s="560"/>
      <c r="AF327" s="560" t="str">
        <f t="shared" si="127"/>
        <v/>
      </c>
      <c r="AG327" s="560"/>
      <c r="AH327" s="560"/>
      <c r="AI327" s="995"/>
      <c r="AJ327" s="995"/>
      <c r="AK327" s="995"/>
      <c r="AL327" s="995"/>
      <c r="AM327" s="995"/>
      <c r="AN327" s="995"/>
      <c r="AO327" s="995"/>
      <c r="AP327" s="995"/>
      <c r="AQ327" s="995"/>
      <c r="AR327" s="995"/>
      <c r="AS327" s="995"/>
      <c r="AT327" s="1009"/>
    </row>
    <row r="328" spans="2:46" ht="18" customHeight="1">
      <c r="B328" s="964"/>
      <c r="C328" s="971"/>
      <c r="D328" s="971"/>
      <c r="E328" s="701"/>
      <c r="F328" s="703"/>
      <c r="G328" s="978"/>
      <c r="H328" s="979"/>
      <c r="I328" s="701"/>
      <c r="J328" s="703"/>
      <c r="K328" s="701"/>
      <c r="L328" s="703"/>
      <c r="M328" s="701"/>
      <c r="N328" s="703"/>
      <c r="O328" s="701"/>
      <c r="P328" s="702"/>
      <c r="Q328" s="703"/>
      <c r="R328" s="560" t="str">
        <f t="shared" si="131"/>
        <v/>
      </c>
      <c r="S328" s="560"/>
      <c r="T328" s="560"/>
      <c r="U328" s="973" t="str">
        <f t="shared" si="132"/>
        <v/>
      </c>
      <c r="V328" s="974"/>
      <c r="W328" s="975"/>
      <c r="X328" s="541"/>
      <c r="Y328" s="541"/>
      <c r="Z328" s="701"/>
      <c r="AA328" s="702"/>
      <c r="AB328" s="703"/>
      <c r="AC328" s="560" t="str">
        <f t="shared" si="133"/>
        <v/>
      </c>
      <c r="AD328" s="560"/>
      <c r="AE328" s="560"/>
      <c r="AF328" s="560" t="str">
        <f t="shared" si="127"/>
        <v/>
      </c>
      <c r="AG328" s="560"/>
      <c r="AH328" s="560"/>
      <c r="AI328" s="995"/>
      <c r="AJ328" s="995"/>
      <c r="AK328" s="995"/>
      <c r="AL328" s="995"/>
      <c r="AM328" s="995"/>
      <c r="AN328" s="995"/>
      <c r="AO328" s="995"/>
      <c r="AP328" s="995"/>
      <c r="AQ328" s="995"/>
      <c r="AR328" s="995"/>
      <c r="AS328" s="995"/>
      <c r="AT328" s="1009"/>
    </row>
    <row r="329" spans="2:46" ht="18" customHeight="1">
      <c r="B329" s="964"/>
      <c r="C329" s="971"/>
      <c r="D329" s="971"/>
      <c r="E329" s="701"/>
      <c r="F329" s="703"/>
      <c r="G329" s="978"/>
      <c r="H329" s="979"/>
      <c r="I329" s="701"/>
      <c r="J329" s="703"/>
      <c r="K329" s="701"/>
      <c r="L329" s="703"/>
      <c r="M329" s="701"/>
      <c r="N329" s="703"/>
      <c r="O329" s="701"/>
      <c r="P329" s="702"/>
      <c r="Q329" s="703"/>
      <c r="R329" s="560" t="str">
        <f t="shared" si="131"/>
        <v/>
      </c>
      <c r="S329" s="560"/>
      <c r="T329" s="560"/>
      <c r="U329" s="973" t="str">
        <f t="shared" si="132"/>
        <v/>
      </c>
      <c r="V329" s="974"/>
      <c r="W329" s="975"/>
      <c r="X329" s="541"/>
      <c r="Y329" s="541"/>
      <c r="Z329" s="701"/>
      <c r="AA329" s="702"/>
      <c r="AB329" s="703"/>
      <c r="AC329" s="560" t="str">
        <f t="shared" si="133"/>
        <v/>
      </c>
      <c r="AD329" s="560"/>
      <c r="AE329" s="560"/>
      <c r="AF329" s="560" t="str">
        <f t="shared" si="127"/>
        <v/>
      </c>
      <c r="AG329" s="560"/>
      <c r="AH329" s="560"/>
      <c r="AI329" s="995"/>
      <c r="AJ329" s="995"/>
      <c r="AK329" s="995"/>
      <c r="AL329" s="995"/>
      <c r="AM329" s="995"/>
      <c r="AN329" s="995"/>
      <c r="AO329" s="995"/>
      <c r="AP329" s="995"/>
      <c r="AQ329" s="995"/>
      <c r="AR329" s="995"/>
      <c r="AS329" s="995"/>
      <c r="AT329" s="1009"/>
    </row>
    <row r="330" spans="2:46" ht="18" customHeight="1">
      <c r="B330" s="964"/>
      <c r="C330" s="971"/>
      <c r="D330" s="971"/>
      <c r="E330" s="701"/>
      <c r="F330" s="703"/>
      <c r="G330" s="978"/>
      <c r="H330" s="979"/>
      <c r="I330" s="701"/>
      <c r="J330" s="703"/>
      <c r="K330" s="701"/>
      <c r="L330" s="703"/>
      <c r="M330" s="701"/>
      <c r="N330" s="703"/>
      <c r="O330" s="701"/>
      <c r="P330" s="702"/>
      <c r="Q330" s="703"/>
      <c r="R330" s="560" t="str">
        <f t="shared" si="131"/>
        <v/>
      </c>
      <c r="S330" s="560"/>
      <c r="T330" s="560"/>
      <c r="U330" s="973" t="str">
        <f t="shared" si="132"/>
        <v/>
      </c>
      <c r="V330" s="974"/>
      <c r="W330" s="975"/>
      <c r="X330" s="541"/>
      <c r="Y330" s="541"/>
      <c r="Z330" s="701"/>
      <c r="AA330" s="702"/>
      <c r="AB330" s="703"/>
      <c r="AC330" s="560" t="str">
        <f t="shared" si="133"/>
        <v/>
      </c>
      <c r="AD330" s="560"/>
      <c r="AE330" s="560"/>
      <c r="AF330" s="560" t="str">
        <f t="shared" si="127"/>
        <v/>
      </c>
      <c r="AG330" s="560"/>
      <c r="AH330" s="560"/>
      <c r="AI330" s="995"/>
      <c r="AJ330" s="995"/>
      <c r="AK330" s="995"/>
      <c r="AL330" s="995"/>
      <c r="AM330" s="995"/>
      <c r="AN330" s="995"/>
      <c r="AO330" s="995"/>
      <c r="AP330" s="995"/>
      <c r="AQ330" s="995"/>
      <c r="AR330" s="995"/>
      <c r="AS330" s="995"/>
      <c r="AT330" s="1009"/>
    </row>
    <row r="331" spans="2:46" ht="18" customHeight="1">
      <c r="B331" s="964"/>
      <c r="C331" s="971"/>
      <c r="D331" s="971"/>
      <c r="E331" s="701"/>
      <c r="F331" s="703"/>
      <c r="G331" s="978"/>
      <c r="H331" s="979"/>
      <c r="I331" s="701"/>
      <c r="J331" s="703"/>
      <c r="K331" s="701"/>
      <c r="L331" s="703"/>
      <c r="M331" s="701"/>
      <c r="N331" s="703"/>
      <c r="O331" s="701"/>
      <c r="P331" s="702"/>
      <c r="Q331" s="703"/>
      <c r="R331" s="560" t="str">
        <f t="shared" si="131"/>
        <v/>
      </c>
      <c r="S331" s="560"/>
      <c r="T331" s="560"/>
      <c r="U331" s="973" t="str">
        <f t="shared" si="132"/>
        <v/>
      </c>
      <c r="V331" s="974"/>
      <c r="W331" s="975"/>
      <c r="X331" s="541"/>
      <c r="Y331" s="541"/>
      <c r="Z331" s="701"/>
      <c r="AA331" s="702"/>
      <c r="AB331" s="703"/>
      <c r="AC331" s="560" t="str">
        <f t="shared" si="133"/>
        <v/>
      </c>
      <c r="AD331" s="560"/>
      <c r="AE331" s="560"/>
      <c r="AF331" s="560" t="str">
        <f t="shared" si="127"/>
        <v/>
      </c>
      <c r="AG331" s="560"/>
      <c r="AH331" s="560"/>
      <c r="AI331" s="995"/>
      <c r="AJ331" s="995"/>
      <c r="AK331" s="995"/>
      <c r="AL331" s="995"/>
      <c r="AM331" s="995"/>
      <c r="AN331" s="995"/>
      <c r="AO331" s="995"/>
      <c r="AP331" s="995"/>
      <c r="AQ331" s="995"/>
      <c r="AR331" s="995"/>
      <c r="AS331" s="995"/>
      <c r="AT331" s="1009"/>
    </row>
    <row r="332" spans="2:46" ht="18" customHeight="1">
      <c r="B332" s="964"/>
      <c r="C332" s="971"/>
      <c r="D332" s="971"/>
      <c r="E332" s="701"/>
      <c r="F332" s="703"/>
      <c r="G332" s="978"/>
      <c r="H332" s="979"/>
      <c r="I332" s="701"/>
      <c r="J332" s="703"/>
      <c r="K332" s="701"/>
      <c r="L332" s="703"/>
      <c r="M332" s="701"/>
      <c r="N332" s="703"/>
      <c r="O332" s="701"/>
      <c r="P332" s="702"/>
      <c r="Q332" s="703"/>
      <c r="R332" s="560" t="str">
        <f t="shared" si="131"/>
        <v/>
      </c>
      <c r="S332" s="560"/>
      <c r="T332" s="560"/>
      <c r="U332" s="973" t="str">
        <f t="shared" si="132"/>
        <v/>
      </c>
      <c r="V332" s="974"/>
      <c r="W332" s="975"/>
      <c r="X332" s="541"/>
      <c r="Y332" s="541"/>
      <c r="Z332" s="701"/>
      <c r="AA332" s="702"/>
      <c r="AB332" s="703"/>
      <c r="AC332" s="560" t="str">
        <f t="shared" si="133"/>
        <v/>
      </c>
      <c r="AD332" s="560"/>
      <c r="AE332" s="560"/>
      <c r="AF332" s="560" t="str">
        <f t="shared" si="127"/>
        <v/>
      </c>
      <c r="AG332" s="560"/>
      <c r="AH332" s="560"/>
      <c r="AI332" s="995"/>
      <c r="AJ332" s="995"/>
      <c r="AK332" s="995"/>
      <c r="AL332" s="995"/>
      <c r="AM332" s="995"/>
      <c r="AN332" s="995"/>
      <c r="AO332" s="995"/>
      <c r="AP332" s="995"/>
      <c r="AQ332" s="995"/>
      <c r="AR332" s="995"/>
      <c r="AS332" s="995"/>
      <c r="AT332" s="1009"/>
    </row>
    <row r="333" spans="2:46" ht="18" customHeight="1">
      <c r="B333" s="964"/>
      <c r="C333" s="971"/>
      <c r="D333" s="971"/>
      <c r="E333" s="701"/>
      <c r="F333" s="703"/>
      <c r="G333" s="978"/>
      <c r="H333" s="979"/>
      <c r="I333" s="701"/>
      <c r="J333" s="703"/>
      <c r="K333" s="701"/>
      <c r="L333" s="703"/>
      <c r="M333" s="701"/>
      <c r="N333" s="703"/>
      <c r="O333" s="701"/>
      <c r="P333" s="702"/>
      <c r="Q333" s="703"/>
      <c r="R333" s="560" t="str">
        <f t="shared" si="131"/>
        <v/>
      </c>
      <c r="S333" s="560"/>
      <c r="T333" s="560"/>
      <c r="U333" s="973" t="str">
        <f t="shared" si="132"/>
        <v/>
      </c>
      <c r="V333" s="974"/>
      <c r="W333" s="975"/>
      <c r="X333" s="541"/>
      <c r="Y333" s="541"/>
      <c r="Z333" s="701"/>
      <c r="AA333" s="702"/>
      <c r="AB333" s="703"/>
      <c r="AC333" s="560" t="str">
        <f t="shared" si="133"/>
        <v/>
      </c>
      <c r="AD333" s="560"/>
      <c r="AE333" s="560"/>
      <c r="AF333" s="560" t="str">
        <f t="shared" si="127"/>
        <v/>
      </c>
      <c r="AG333" s="560"/>
      <c r="AH333" s="560"/>
      <c r="AI333" s="995"/>
      <c r="AJ333" s="995"/>
      <c r="AK333" s="995"/>
      <c r="AL333" s="995"/>
      <c r="AM333" s="995"/>
      <c r="AN333" s="995"/>
      <c r="AO333" s="995"/>
      <c r="AP333" s="995"/>
      <c r="AQ333" s="995"/>
      <c r="AR333" s="995"/>
      <c r="AS333" s="995"/>
      <c r="AT333" s="1009"/>
    </row>
    <row r="334" spans="2:46" ht="18" customHeight="1">
      <c r="B334" s="964"/>
      <c r="C334" s="971"/>
      <c r="D334" s="971"/>
      <c r="E334" s="701"/>
      <c r="F334" s="703"/>
      <c r="G334" s="978"/>
      <c r="H334" s="979"/>
      <c r="I334" s="701"/>
      <c r="J334" s="703"/>
      <c r="K334" s="701"/>
      <c r="L334" s="703"/>
      <c r="M334" s="701"/>
      <c r="N334" s="703"/>
      <c r="O334" s="701"/>
      <c r="P334" s="702"/>
      <c r="Q334" s="703"/>
      <c r="R334" s="560" t="str">
        <f t="shared" si="131"/>
        <v/>
      </c>
      <c r="S334" s="560"/>
      <c r="T334" s="560"/>
      <c r="U334" s="973" t="str">
        <f t="shared" si="132"/>
        <v/>
      </c>
      <c r="V334" s="974"/>
      <c r="W334" s="975"/>
      <c r="X334" s="541"/>
      <c r="Y334" s="541"/>
      <c r="Z334" s="701"/>
      <c r="AA334" s="702"/>
      <c r="AB334" s="703"/>
      <c r="AC334" s="560" t="str">
        <f t="shared" si="133"/>
        <v/>
      </c>
      <c r="AD334" s="560"/>
      <c r="AE334" s="560"/>
      <c r="AF334" s="560" t="str">
        <f t="shared" si="127"/>
        <v/>
      </c>
      <c r="AG334" s="560"/>
      <c r="AH334" s="560"/>
      <c r="AI334" s="995"/>
      <c r="AJ334" s="995"/>
      <c r="AK334" s="995"/>
      <c r="AL334" s="995"/>
      <c r="AM334" s="995"/>
      <c r="AN334" s="995"/>
      <c r="AO334" s="995"/>
      <c r="AP334" s="995"/>
      <c r="AQ334" s="995"/>
      <c r="AR334" s="995"/>
      <c r="AS334" s="995"/>
      <c r="AT334" s="1009"/>
    </row>
    <row r="335" spans="2:46" ht="18" customHeight="1">
      <c r="B335" s="964"/>
      <c r="C335" s="971"/>
      <c r="D335" s="971"/>
      <c r="E335" s="701"/>
      <c r="F335" s="703"/>
      <c r="G335" s="978"/>
      <c r="H335" s="979"/>
      <c r="I335" s="701"/>
      <c r="J335" s="703"/>
      <c r="K335" s="701"/>
      <c r="L335" s="703"/>
      <c r="M335" s="701"/>
      <c r="N335" s="703"/>
      <c r="O335" s="701"/>
      <c r="P335" s="702"/>
      <c r="Q335" s="703"/>
      <c r="R335" s="560" t="str">
        <f t="shared" si="131"/>
        <v/>
      </c>
      <c r="S335" s="560"/>
      <c r="T335" s="560"/>
      <c r="U335" s="973" t="str">
        <f t="shared" si="132"/>
        <v/>
      </c>
      <c r="V335" s="974"/>
      <c r="W335" s="975"/>
      <c r="X335" s="541"/>
      <c r="Y335" s="541"/>
      <c r="Z335" s="701"/>
      <c r="AA335" s="702"/>
      <c r="AB335" s="703"/>
      <c r="AC335" s="560" t="str">
        <f t="shared" si="133"/>
        <v/>
      </c>
      <c r="AD335" s="560"/>
      <c r="AE335" s="560"/>
      <c r="AF335" s="560" t="str">
        <f t="shared" si="127"/>
        <v/>
      </c>
      <c r="AG335" s="560"/>
      <c r="AH335" s="560"/>
      <c r="AI335" s="995"/>
      <c r="AJ335" s="995"/>
      <c r="AK335" s="995"/>
      <c r="AL335" s="995"/>
      <c r="AM335" s="995"/>
      <c r="AN335" s="995"/>
      <c r="AO335" s="995"/>
      <c r="AP335" s="995"/>
      <c r="AQ335" s="995"/>
      <c r="AR335" s="995"/>
      <c r="AS335" s="995"/>
      <c r="AT335" s="1009"/>
    </row>
    <row r="336" spans="2:46" ht="18" customHeight="1">
      <c r="B336" s="964"/>
      <c r="C336" s="971"/>
      <c r="D336" s="971"/>
      <c r="E336" s="701"/>
      <c r="F336" s="703"/>
      <c r="G336" s="978"/>
      <c r="H336" s="979"/>
      <c r="I336" s="701"/>
      <c r="J336" s="703"/>
      <c r="K336" s="701"/>
      <c r="L336" s="703"/>
      <c r="M336" s="701"/>
      <c r="N336" s="703"/>
      <c r="O336" s="701"/>
      <c r="P336" s="702"/>
      <c r="Q336" s="703"/>
      <c r="R336" s="560" t="str">
        <f t="shared" si="131"/>
        <v/>
      </c>
      <c r="S336" s="560"/>
      <c r="T336" s="560"/>
      <c r="U336" s="973" t="str">
        <f t="shared" si="132"/>
        <v/>
      </c>
      <c r="V336" s="974"/>
      <c r="W336" s="975"/>
      <c r="X336" s="541"/>
      <c r="Y336" s="541"/>
      <c r="Z336" s="701"/>
      <c r="AA336" s="702"/>
      <c r="AB336" s="703"/>
      <c r="AC336" s="560" t="str">
        <f t="shared" si="133"/>
        <v/>
      </c>
      <c r="AD336" s="560"/>
      <c r="AE336" s="560"/>
      <c r="AF336" s="560" t="str">
        <f t="shared" si="127"/>
        <v/>
      </c>
      <c r="AG336" s="560"/>
      <c r="AH336" s="560"/>
      <c r="AI336" s="995"/>
      <c r="AJ336" s="995"/>
      <c r="AK336" s="995"/>
      <c r="AL336" s="995"/>
      <c r="AM336" s="995"/>
      <c r="AN336" s="995"/>
      <c r="AO336" s="995"/>
      <c r="AP336" s="995"/>
      <c r="AQ336" s="995"/>
      <c r="AR336" s="995"/>
      <c r="AS336" s="995"/>
      <c r="AT336" s="1009"/>
    </row>
    <row r="337" spans="2:46" ht="18" customHeight="1">
      <c r="B337" s="964"/>
      <c r="C337" s="971"/>
      <c r="D337" s="971"/>
      <c r="E337" s="701"/>
      <c r="F337" s="703"/>
      <c r="G337" s="978"/>
      <c r="H337" s="979"/>
      <c r="I337" s="701"/>
      <c r="J337" s="703"/>
      <c r="K337" s="701"/>
      <c r="L337" s="703"/>
      <c r="M337" s="701"/>
      <c r="N337" s="703"/>
      <c r="O337" s="701"/>
      <c r="P337" s="702"/>
      <c r="Q337" s="703"/>
      <c r="R337" s="560" t="str">
        <f t="shared" si="131"/>
        <v/>
      </c>
      <c r="S337" s="560"/>
      <c r="T337" s="560"/>
      <c r="U337" s="973" t="str">
        <f t="shared" si="132"/>
        <v/>
      </c>
      <c r="V337" s="974"/>
      <c r="W337" s="975"/>
      <c r="X337" s="541"/>
      <c r="Y337" s="541"/>
      <c r="Z337" s="701"/>
      <c r="AA337" s="702"/>
      <c r="AB337" s="703"/>
      <c r="AC337" s="560" t="str">
        <f t="shared" si="133"/>
        <v/>
      </c>
      <c r="AD337" s="560"/>
      <c r="AE337" s="560"/>
      <c r="AF337" s="560" t="str">
        <f t="shared" si="127"/>
        <v/>
      </c>
      <c r="AG337" s="560"/>
      <c r="AH337" s="560"/>
      <c r="AI337" s="995"/>
      <c r="AJ337" s="995"/>
      <c r="AK337" s="995"/>
      <c r="AL337" s="995"/>
      <c r="AM337" s="995"/>
      <c r="AN337" s="995"/>
      <c r="AO337" s="995"/>
      <c r="AP337" s="995"/>
      <c r="AQ337" s="995"/>
      <c r="AR337" s="995"/>
      <c r="AS337" s="995"/>
      <c r="AT337" s="1009"/>
    </row>
    <row r="338" spans="2:46" ht="18" customHeight="1">
      <c r="B338" s="964"/>
      <c r="C338" s="971"/>
      <c r="D338" s="971"/>
      <c r="E338" s="701"/>
      <c r="F338" s="703"/>
      <c r="G338" s="978"/>
      <c r="H338" s="979"/>
      <c r="I338" s="701"/>
      <c r="J338" s="703"/>
      <c r="K338" s="701"/>
      <c r="L338" s="703"/>
      <c r="M338" s="701"/>
      <c r="N338" s="703"/>
      <c r="O338" s="701"/>
      <c r="P338" s="702"/>
      <c r="Q338" s="703"/>
      <c r="R338" s="560" t="str">
        <f t="shared" si="131"/>
        <v/>
      </c>
      <c r="S338" s="560"/>
      <c r="T338" s="560"/>
      <c r="U338" s="973" t="str">
        <f t="shared" si="132"/>
        <v/>
      </c>
      <c r="V338" s="974"/>
      <c r="W338" s="975"/>
      <c r="X338" s="541"/>
      <c r="Y338" s="541"/>
      <c r="Z338" s="701"/>
      <c r="AA338" s="702"/>
      <c r="AB338" s="703"/>
      <c r="AC338" s="560" t="str">
        <f t="shared" si="133"/>
        <v/>
      </c>
      <c r="AD338" s="560"/>
      <c r="AE338" s="560"/>
      <c r="AF338" s="560" t="str">
        <f t="shared" si="127"/>
        <v/>
      </c>
      <c r="AG338" s="560"/>
      <c r="AH338" s="560"/>
      <c r="AI338" s="995"/>
      <c r="AJ338" s="995"/>
      <c r="AK338" s="995"/>
      <c r="AL338" s="995"/>
      <c r="AM338" s="995"/>
      <c r="AN338" s="995"/>
      <c r="AO338" s="995"/>
      <c r="AP338" s="995"/>
      <c r="AQ338" s="995"/>
      <c r="AR338" s="995"/>
      <c r="AS338" s="995"/>
      <c r="AT338" s="1009"/>
    </row>
    <row r="339" spans="2:46" ht="18" customHeight="1">
      <c r="B339" s="964"/>
      <c r="C339" s="971"/>
      <c r="D339" s="971"/>
      <c r="E339" s="701"/>
      <c r="F339" s="703"/>
      <c r="G339" s="978"/>
      <c r="H339" s="979"/>
      <c r="I339" s="701"/>
      <c r="J339" s="703"/>
      <c r="K339" s="701"/>
      <c r="L339" s="703"/>
      <c r="M339" s="701"/>
      <c r="N339" s="703"/>
      <c r="O339" s="701"/>
      <c r="P339" s="702"/>
      <c r="Q339" s="703"/>
      <c r="R339" s="560" t="str">
        <f t="shared" si="131"/>
        <v/>
      </c>
      <c r="S339" s="560"/>
      <c r="T339" s="560"/>
      <c r="U339" s="973" t="str">
        <f t="shared" si="132"/>
        <v/>
      </c>
      <c r="V339" s="974"/>
      <c r="W339" s="975"/>
      <c r="X339" s="541"/>
      <c r="Y339" s="541"/>
      <c r="Z339" s="701"/>
      <c r="AA339" s="702"/>
      <c r="AB339" s="703"/>
      <c r="AC339" s="560" t="str">
        <f t="shared" si="133"/>
        <v/>
      </c>
      <c r="AD339" s="560"/>
      <c r="AE339" s="560"/>
      <c r="AF339" s="560" t="str">
        <f t="shared" si="127"/>
        <v/>
      </c>
      <c r="AG339" s="560"/>
      <c r="AH339" s="560"/>
      <c r="AI339" s="995"/>
      <c r="AJ339" s="995"/>
      <c r="AK339" s="995"/>
      <c r="AL339" s="995"/>
      <c r="AM339" s="995"/>
      <c r="AN339" s="995"/>
      <c r="AO339" s="995"/>
      <c r="AP339" s="995"/>
      <c r="AQ339" s="995"/>
      <c r="AR339" s="995"/>
      <c r="AS339" s="995"/>
      <c r="AT339" s="1009"/>
    </row>
    <row r="340" spans="2:46" ht="18" customHeight="1">
      <c r="B340" s="964"/>
      <c r="C340" s="971"/>
      <c r="D340" s="971"/>
      <c r="E340" s="701"/>
      <c r="F340" s="703"/>
      <c r="G340" s="978"/>
      <c r="H340" s="979"/>
      <c r="I340" s="701"/>
      <c r="J340" s="703"/>
      <c r="K340" s="701"/>
      <c r="L340" s="703"/>
      <c r="M340" s="701"/>
      <c r="N340" s="703"/>
      <c r="O340" s="701"/>
      <c r="P340" s="702"/>
      <c r="Q340" s="703"/>
      <c r="R340" s="560" t="str">
        <f t="shared" si="131"/>
        <v/>
      </c>
      <c r="S340" s="560"/>
      <c r="T340" s="560"/>
      <c r="U340" s="973" t="str">
        <f t="shared" si="132"/>
        <v/>
      </c>
      <c r="V340" s="974"/>
      <c r="W340" s="975"/>
      <c r="X340" s="541"/>
      <c r="Y340" s="541"/>
      <c r="Z340" s="701"/>
      <c r="AA340" s="702"/>
      <c r="AB340" s="703"/>
      <c r="AC340" s="560" t="str">
        <f t="shared" si="133"/>
        <v/>
      </c>
      <c r="AD340" s="560"/>
      <c r="AE340" s="560"/>
      <c r="AF340" s="560" t="str">
        <f t="shared" si="127"/>
        <v/>
      </c>
      <c r="AG340" s="560"/>
      <c r="AH340" s="560"/>
      <c r="AI340" s="995"/>
      <c r="AJ340" s="995"/>
      <c r="AK340" s="995"/>
      <c r="AL340" s="995"/>
      <c r="AM340" s="995"/>
      <c r="AN340" s="995"/>
      <c r="AO340" s="995"/>
      <c r="AP340" s="995"/>
      <c r="AQ340" s="995"/>
      <c r="AR340" s="995"/>
      <c r="AS340" s="995"/>
      <c r="AT340" s="1009"/>
    </row>
    <row r="341" spans="2:46" ht="18" customHeight="1">
      <c r="B341" s="964"/>
      <c r="C341" s="971"/>
      <c r="D341" s="971"/>
      <c r="E341" s="701"/>
      <c r="F341" s="703"/>
      <c r="G341" s="978"/>
      <c r="H341" s="979"/>
      <c r="I341" s="701"/>
      <c r="J341" s="703"/>
      <c r="K341" s="701"/>
      <c r="L341" s="703"/>
      <c r="M341" s="701"/>
      <c r="N341" s="703"/>
      <c r="O341" s="701"/>
      <c r="P341" s="702"/>
      <c r="Q341" s="703"/>
      <c r="R341" s="560" t="str">
        <f t="shared" si="131"/>
        <v/>
      </c>
      <c r="S341" s="560"/>
      <c r="T341" s="560"/>
      <c r="U341" s="973" t="str">
        <f t="shared" si="132"/>
        <v/>
      </c>
      <c r="V341" s="974"/>
      <c r="W341" s="975"/>
      <c r="X341" s="541"/>
      <c r="Y341" s="541"/>
      <c r="Z341" s="701"/>
      <c r="AA341" s="702"/>
      <c r="AB341" s="703"/>
      <c r="AC341" s="560" t="str">
        <f t="shared" si="133"/>
        <v/>
      </c>
      <c r="AD341" s="560"/>
      <c r="AE341" s="560"/>
      <c r="AF341" s="560" t="str">
        <f t="shared" si="127"/>
        <v/>
      </c>
      <c r="AG341" s="560"/>
      <c r="AH341" s="560"/>
      <c r="AI341" s="995"/>
      <c r="AJ341" s="995"/>
      <c r="AK341" s="995"/>
      <c r="AL341" s="995"/>
      <c r="AM341" s="995"/>
      <c r="AN341" s="995"/>
      <c r="AO341" s="995"/>
      <c r="AP341" s="995"/>
      <c r="AQ341" s="995"/>
      <c r="AR341" s="995"/>
      <c r="AS341" s="995"/>
      <c r="AT341" s="1009"/>
    </row>
    <row r="342" spans="2:46" ht="18" customHeight="1">
      <c r="B342" s="964"/>
      <c r="C342" s="971"/>
      <c r="D342" s="971"/>
      <c r="E342" s="701"/>
      <c r="F342" s="703"/>
      <c r="G342" s="978"/>
      <c r="H342" s="979"/>
      <c r="I342" s="701"/>
      <c r="J342" s="703"/>
      <c r="K342" s="701"/>
      <c r="L342" s="703"/>
      <c r="M342" s="701"/>
      <c r="N342" s="703"/>
      <c r="O342" s="701"/>
      <c r="P342" s="702"/>
      <c r="Q342" s="703"/>
      <c r="R342" s="560" t="str">
        <f t="shared" si="131"/>
        <v/>
      </c>
      <c r="S342" s="560"/>
      <c r="T342" s="560"/>
      <c r="U342" s="973" t="str">
        <f t="shared" si="132"/>
        <v/>
      </c>
      <c r="V342" s="974"/>
      <c r="W342" s="975"/>
      <c r="X342" s="541"/>
      <c r="Y342" s="541"/>
      <c r="Z342" s="701"/>
      <c r="AA342" s="702"/>
      <c r="AB342" s="703"/>
      <c r="AC342" s="560" t="str">
        <f t="shared" si="133"/>
        <v/>
      </c>
      <c r="AD342" s="560"/>
      <c r="AE342" s="560"/>
      <c r="AF342" s="560" t="str">
        <f t="shared" si="127"/>
        <v/>
      </c>
      <c r="AG342" s="560"/>
      <c r="AH342" s="560"/>
      <c r="AI342" s="995"/>
      <c r="AJ342" s="995"/>
      <c r="AK342" s="995"/>
      <c r="AL342" s="995"/>
      <c r="AM342" s="995"/>
      <c r="AN342" s="995"/>
      <c r="AO342" s="995"/>
      <c r="AP342" s="995"/>
      <c r="AQ342" s="995"/>
      <c r="AR342" s="995"/>
      <c r="AS342" s="995"/>
      <c r="AT342" s="1009"/>
    </row>
    <row r="343" spans="2:46" ht="18" customHeight="1">
      <c r="B343" s="964"/>
      <c r="C343" s="971"/>
      <c r="D343" s="971"/>
      <c r="E343" s="701"/>
      <c r="F343" s="703"/>
      <c r="G343" s="978"/>
      <c r="H343" s="979"/>
      <c r="I343" s="701"/>
      <c r="J343" s="703"/>
      <c r="K343" s="701"/>
      <c r="L343" s="703"/>
      <c r="M343" s="701"/>
      <c r="N343" s="703"/>
      <c r="O343" s="701"/>
      <c r="P343" s="702"/>
      <c r="Q343" s="703"/>
      <c r="R343" s="560" t="str">
        <f t="shared" si="131"/>
        <v/>
      </c>
      <c r="S343" s="560"/>
      <c r="T343" s="560"/>
      <c r="U343" s="973" t="str">
        <f t="shared" si="132"/>
        <v/>
      </c>
      <c r="V343" s="974"/>
      <c r="W343" s="975"/>
      <c r="X343" s="541"/>
      <c r="Y343" s="541"/>
      <c r="Z343" s="701"/>
      <c r="AA343" s="702"/>
      <c r="AB343" s="703"/>
      <c r="AC343" s="560" t="str">
        <f t="shared" si="133"/>
        <v/>
      </c>
      <c r="AD343" s="560"/>
      <c r="AE343" s="560"/>
      <c r="AF343" s="560" t="str">
        <f t="shared" si="127"/>
        <v/>
      </c>
      <c r="AG343" s="560"/>
      <c r="AH343" s="560"/>
      <c r="AI343" s="995"/>
      <c r="AJ343" s="995"/>
      <c r="AK343" s="995"/>
      <c r="AL343" s="995"/>
      <c r="AM343" s="995"/>
      <c r="AN343" s="995"/>
      <c r="AO343" s="995"/>
      <c r="AP343" s="995"/>
      <c r="AQ343" s="995"/>
      <c r="AR343" s="995"/>
      <c r="AS343" s="995"/>
      <c r="AT343" s="1009"/>
    </row>
    <row r="344" spans="2:46" ht="18" customHeight="1">
      <c r="B344" s="964"/>
      <c r="C344" s="971"/>
      <c r="D344" s="971"/>
      <c r="E344" s="701"/>
      <c r="F344" s="703"/>
      <c r="G344" s="978"/>
      <c r="H344" s="979"/>
      <c r="I344" s="701"/>
      <c r="J344" s="703"/>
      <c r="K344" s="701"/>
      <c r="L344" s="703"/>
      <c r="M344" s="701"/>
      <c r="N344" s="703"/>
      <c r="O344" s="701"/>
      <c r="P344" s="702"/>
      <c r="Q344" s="703"/>
      <c r="R344" s="560" t="str">
        <f t="shared" si="131"/>
        <v/>
      </c>
      <c r="S344" s="560"/>
      <c r="T344" s="560"/>
      <c r="U344" s="973" t="str">
        <f t="shared" si="132"/>
        <v/>
      </c>
      <c r="V344" s="974"/>
      <c r="W344" s="975"/>
      <c r="X344" s="541"/>
      <c r="Y344" s="541"/>
      <c r="Z344" s="701"/>
      <c r="AA344" s="702"/>
      <c r="AB344" s="703"/>
      <c r="AC344" s="560" t="str">
        <f t="shared" si="133"/>
        <v/>
      </c>
      <c r="AD344" s="560"/>
      <c r="AE344" s="560"/>
      <c r="AF344" s="560" t="str">
        <f t="shared" si="127"/>
        <v/>
      </c>
      <c r="AG344" s="560"/>
      <c r="AH344" s="560"/>
      <c r="AI344" s="995"/>
      <c r="AJ344" s="995"/>
      <c r="AK344" s="995"/>
      <c r="AL344" s="995"/>
      <c r="AM344" s="995"/>
      <c r="AN344" s="995"/>
      <c r="AO344" s="995"/>
      <c r="AP344" s="995"/>
      <c r="AQ344" s="995"/>
      <c r="AR344" s="995"/>
      <c r="AS344" s="995"/>
      <c r="AT344" s="1009"/>
    </row>
    <row r="345" spans="2:46" ht="18" customHeight="1">
      <c r="B345" s="964"/>
      <c r="C345" s="971"/>
      <c r="D345" s="971"/>
      <c r="E345" s="701"/>
      <c r="F345" s="703"/>
      <c r="G345" s="978"/>
      <c r="H345" s="979"/>
      <c r="I345" s="701"/>
      <c r="J345" s="703"/>
      <c r="K345" s="701"/>
      <c r="L345" s="703"/>
      <c r="M345" s="701"/>
      <c r="N345" s="703"/>
      <c r="O345" s="701"/>
      <c r="P345" s="702"/>
      <c r="Q345" s="703"/>
      <c r="R345" s="560" t="str">
        <f t="shared" si="131"/>
        <v/>
      </c>
      <c r="S345" s="560"/>
      <c r="T345" s="560"/>
      <c r="U345" s="973" t="str">
        <f t="shared" si="132"/>
        <v/>
      </c>
      <c r="V345" s="974"/>
      <c r="W345" s="975"/>
      <c r="X345" s="541"/>
      <c r="Y345" s="541"/>
      <c r="Z345" s="701"/>
      <c r="AA345" s="702"/>
      <c r="AB345" s="703"/>
      <c r="AC345" s="560" t="str">
        <f t="shared" si="133"/>
        <v/>
      </c>
      <c r="AD345" s="560"/>
      <c r="AE345" s="560"/>
      <c r="AF345" s="560" t="str">
        <f t="shared" si="127"/>
        <v/>
      </c>
      <c r="AG345" s="560"/>
      <c r="AH345" s="560"/>
      <c r="AI345" s="995"/>
      <c r="AJ345" s="995"/>
      <c r="AK345" s="995"/>
      <c r="AL345" s="995"/>
      <c r="AM345" s="995"/>
      <c r="AN345" s="995"/>
      <c r="AO345" s="995"/>
      <c r="AP345" s="995"/>
      <c r="AQ345" s="995"/>
      <c r="AR345" s="995"/>
      <c r="AS345" s="995"/>
      <c r="AT345" s="1009"/>
    </row>
    <row r="346" spans="2:46" ht="18" customHeight="1">
      <c r="B346" s="964"/>
      <c r="C346" s="971"/>
      <c r="D346" s="971"/>
      <c r="E346" s="701"/>
      <c r="F346" s="703"/>
      <c r="G346" s="978"/>
      <c r="H346" s="979"/>
      <c r="I346" s="701"/>
      <c r="J346" s="703"/>
      <c r="K346" s="701"/>
      <c r="L346" s="703"/>
      <c r="M346" s="701"/>
      <c r="N346" s="703"/>
      <c r="O346" s="701"/>
      <c r="P346" s="702"/>
      <c r="Q346" s="703"/>
      <c r="R346" s="560" t="str">
        <f t="shared" si="131"/>
        <v/>
      </c>
      <c r="S346" s="560"/>
      <c r="T346" s="560"/>
      <c r="U346" s="973" t="str">
        <f t="shared" si="132"/>
        <v/>
      </c>
      <c r="V346" s="974"/>
      <c r="W346" s="975"/>
      <c r="X346" s="541"/>
      <c r="Y346" s="541"/>
      <c r="Z346" s="701"/>
      <c r="AA346" s="702"/>
      <c r="AB346" s="703"/>
      <c r="AC346" s="560" t="str">
        <f t="shared" si="133"/>
        <v/>
      </c>
      <c r="AD346" s="560"/>
      <c r="AE346" s="560"/>
      <c r="AF346" s="560" t="str">
        <f t="shared" si="127"/>
        <v/>
      </c>
      <c r="AG346" s="560"/>
      <c r="AH346" s="560"/>
      <c r="AI346" s="995"/>
      <c r="AJ346" s="995"/>
      <c r="AK346" s="995"/>
      <c r="AL346" s="995"/>
      <c r="AM346" s="995"/>
      <c r="AN346" s="995"/>
      <c r="AO346" s="995"/>
      <c r="AP346" s="995"/>
      <c r="AQ346" s="995"/>
      <c r="AR346" s="995"/>
      <c r="AS346" s="995"/>
      <c r="AT346" s="1009"/>
    </row>
    <row r="347" spans="2:46" ht="18" customHeight="1">
      <c r="B347" s="964"/>
      <c r="C347" s="971"/>
      <c r="D347" s="971"/>
      <c r="E347" s="701"/>
      <c r="F347" s="703"/>
      <c r="G347" s="978"/>
      <c r="H347" s="979"/>
      <c r="I347" s="701"/>
      <c r="J347" s="703"/>
      <c r="K347" s="701"/>
      <c r="L347" s="703"/>
      <c r="M347" s="701"/>
      <c r="N347" s="703"/>
      <c r="O347" s="701"/>
      <c r="P347" s="702"/>
      <c r="Q347" s="703"/>
      <c r="R347" s="560" t="str">
        <f t="shared" si="131"/>
        <v/>
      </c>
      <c r="S347" s="560"/>
      <c r="T347" s="560"/>
      <c r="U347" s="973" t="str">
        <f t="shared" si="132"/>
        <v/>
      </c>
      <c r="V347" s="974"/>
      <c r="W347" s="975"/>
      <c r="X347" s="541"/>
      <c r="Y347" s="541"/>
      <c r="Z347" s="701"/>
      <c r="AA347" s="702"/>
      <c r="AB347" s="703"/>
      <c r="AC347" s="560" t="str">
        <f t="shared" si="133"/>
        <v/>
      </c>
      <c r="AD347" s="560"/>
      <c r="AE347" s="560"/>
      <c r="AF347" s="560" t="str">
        <f t="shared" si="127"/>
        <v/>
      </c>
      <c r="AG347" s="560"/>
      <c r="AH347" s="560"/>
      <c r="AI347" s="995"/>
      <c r="AJ347" s="995"/>
      <c r="AK347" s="995"/>
      <c r="AL347" s="995"/>
      <c r="AM347" s="995"/>
      <c r="AN347" s="995"/>
      <c r="AO347" s="995"/>
      <c r="AP347" s="995"/>
      <c r="AQ347" s="995"/>
      <c r="AR347" s="995"/>
      <c r="AS347" s="995"/>
      <c r="AT347" s="1009"/>
    </row>
    <row r="348" spans="2:46" ht="18" customHeight="1">
      <c r="B348" s="964"/>
      <c r="C348" s="971"/>
      <c r="D348" s="971"/>
      <c r="E348" s="701"/>
      <c r="F348" s="703"/>
      <c r="G348" s="978"/>
      <c r="H348" s="979"/>
      <c r="I348" s="701"/>
      <c r="J348" s="703"/>
      <c r="K348" s="701"/>
      <c r="L348" s="703"/>
      <c r="M348" s="701"/>
      <c r="N348" s="703"/>
      <c r="O348" s="701"/>
      <c r="P348" s="702"/>
      <c r="Q348" s="703"/>
      <c r="R348" s="560" t="str">
        <f t="shared" si="131"/>
        <v/>
      </c>
      <c r="S348" s="560"/>
      <c r="T348" s="560"/>
      <c r="U348" s="973" t="str">
        <f t="shared" si="132"/>
        <v/>
      </c>
      <c r="V348" s="974"/>
      <c r="W348" s="975"/>
      <c r="X348" s="541"/>
      <c r="Y348" s="541"/>
      <c r="Z348" s="701"/>
      <c r="AA348" s="702"/>
      <c r="AB348" s="703"/>
      <c r="AC348" s="560" t="str">
        <f t="shared" si="133"/>
        <v/>
      </c>
      <c r="AD348" s="560"/>
      <c r="AE348" s="560"/>
      <c r="AF348" s="560" t="str">
        <f t="shared" si="127"/>
        <v/>
      </c>
      <c r="AG348" s="560"/>
      <c r="AH348" s="560"/>
      <c r="AI348" s="995"/>
      <c r="AJ348" s="995"/>
      <c r="AK348" s="995"/>
      <c r="AL348" s="995"/>
      <c r="AM348" s="995"/>
      <c r="AN348" s="995"/>
      <c r="AO348" s="995"/>
      <c r="AP348" s="995"/>
      <c r="AQ348" s="995"/>
      <c r="AR348" s="995"/>
      <c r="AS348" s="995"/>
      <c r="AT348" s="1009"/>
    </row>
    <row r="349" spans="2:46" ht="18" customHeight="1">
      <c r="B349" s="964"/>
      <c r="C349" s="971"/>
      <c r="D349" s="971"/>
      <c r="E349" s="701"/>
      <c r="F349" s="703"/>
      <c r="G349" s="978"/>
      <c r="H349" s="979"/>
      <c r="I349" s="701"/>
      <c r="J349" s="703"/>
      <c r="K349" s="701"/>
      <c r="L349" s="703"/>
      <c r="M349" s="701"/>
      <c r="N349" s="703"/>
      <c r="O349" s="701"/>
      <c r="P349" s="702"/>
      <c r="Q349" s="703"/>
      <c r="R349" s="560" t="str">
        <f t="shared" si="131"/>
        <v/>
      </c>
      <c r="S349" s="560"/>
      <c r="T349" s="560"/>
      <c r="U349" s="973" t="str">
        <f t="shared" si="132"/>
        <v/>
      </c>
      <c r="V349" s="974"/>
      <c r="W349" s="975"/>
      <c r="X349" s="541"/>
      <c r="Y349" s="541"/>
      <c r="Z349" s="701"/>
      <c r="AA349" s="702"/>
      <c r="AB349" s="703"/>
      <c r="AC349" s="560" t="str">
        <f t="shared" si="133"/>
        <v/>
      </c>
      <c r="AD349" s="560"/>
      <c r="AE349" s="560"/>
      <c r="AF349" s="560" t="str">
        <f t="shared" si="127"/>
        <v/>
      </c>
      <c r="AG349" s="560"/>
      <c r="AH349" s="560"/>
      <c r="AI349" s="995"/>
      <c r="AJ349" s="995"/>
      <c r="AK349" s="995"/>
      <c r="AL349" s="995"/>
      <c r="AM349" s="995"/>
      <c r="AN349" s="995"/>
      <c r="AO349" s="995"/>
      <c r="AP349" s="995"/>
      <c r="AQ349" s="995"/>
      <c r="AR349" s="995"/>
      <c r="AS349" s="995"/>
      <c r="AT349" s="1009"/>
    </row>
    <row r="350" spans="2:46" ht="18" customHeight="1">
      <c r="B350" s="964"/>
      <c r="C350" s="971"/>
      <c r="D350" s="971"/>
      <c r="E350" s="701"/>
      <c r="F350" s="703"/>
      <c r="G350" s="978"/>
      <c r="H350" s="979"/>
      <c r="I350" s="701"/>
      <c r="J350" s="703"/>
      <c r="K350" s="701"/>
      <c r="L350" s="703"/>
      <c r="M350" s="701"/>
      <c r="N350" s="703"/>
      <c r="O350" s="701"/>
      <c r="P350" s="702"/>
      <c r="Q350" s="703"/>
      <c r="R350" s="560" t="str">
        <f t="shared" si="131"/>
        <v/>
      </c>
      <c r="S350" s="560"/>
      <c r="T350" s="560"/>
      <c r="U350" s="973" t="str">
        <f t="shared" si="132"/>
        <v/>
      </c>
      <c r="V350" s="974"/>
      <c r="W350" s="975"/>
      <c r="X350" s="541"/>
      <c r="Y350" s="541"/>
      <c r="Z350" s="701"/>
      <c r="AA350" s="702"/>
      <c r="AB350" s="703"/>
      <c r="AC350" s="560" t="str">
        <f t="shared" si="133"/>
        <v/>
      </c>
      <c r="AD350" s="560"/>
      <c r="AE350" s="560"/>
      <c r="AF350" s="560" t="str">
        <f t="shared" si="127"/>
        <v/>
      </c>
      <c r="AG350" s="560"/>
      <c r="AH350" s="560"/>
      <c r="AI350" s="995"/>
      <c r="AJ350" s="995"/>
      <c r="AK350" s="995"/>
      <c r="AL350" s="995"/>
      <c r="AM350" s="995"/>
      <c r="AN350" s="995"/>
      <c r="AO350" s="995"/>
      <c r="AP350" s="995"/>
      <c r="AQ350" s="995"/>
      <c r="AR350" s="995"/>
      <c r="AS350" s="995"/>
      <c r="AT350" s="1009"/>
    </row>
    <row r="351" spans="2:46" ht="18" customHeight="1">
      <c r="B351" s="964"/>
      <c r="C351" s="971"/>
      <c r="D351" s="971"/>
      <c r="E351" s="701"/>
      <c r="F351" s="703"/>
      <c r="G351" s="978"/>
      <c r="H351" s="979"/>
      <c r="I351" s="701"/>
      <c r="J351" s="703"/>
      <c r="K351" s="701"/>
      <c r="L351" s="703"/>
      <c r="M351" s="701"/>
      <c r="N351" s="703"/>
      <c r="O351" s="701"/>
      <c r="P351" s="702"/>
      <c r="Q351" s="703"/>
      <c r="R351" s="560" t="str">
        <f t="shared" si="131"/>
        <v/>
      </c>
      <c r="S351" s="560"/>
      <c r="T351" s="560"/>
      <c r="U351" s="973" t="str">
        <f t="shared" si="132"/>
        <v/>
      </c>
      <c r="V351" s="974"/>
      <c r="W351" s="975"/>
      <c r="X351" s="541"/>
      <c r="Y351" s="541"/>
      <c r="Z351" s="701"/>
      <c r="AA351" s="702"/>
      <c r="AB351" s="703"/>
      <c r="AC351" s="560" t="str">
        <f t="shared" si="133"/>
        <v/>
      </c>
      <c r="AD351" s="560"/>
      <c r="AE351" s="560"/>
      <c r="AF351" s="560" t="str">
        <f t="shared" si="127"/>
        <v/>
      </c>
      <c r="AG351" s="560"/>
      <c r="AH351" s="560"/>
      <c r="AI351" s="995"/>
      <c r="AJ351" s="995"/>
      <c r="AK351" s="995"/>
      <c r="AL351" s="995"/>
      <c r="AM351" s="995"/>
      <c r="AN351" s="995"/>
      <c r="AO351" s="995"/>
      <c r="AP351" s="995"/>
      <c r="AQ351" s="995"/>
      <c r="AR351" s="995"/>
      <c r="AS351" s="995"/>
      <c r="AT351" s="1009"/>
    </row>
    <row r="352" spans="2:46" ht="18" customHeight="1">
      <c r="B352" s="964"/>
      <c r="C352" s="683" t="s">
        <v>352</v>
      </c>
      <c r="D352" s="684"/>
      <c r="E352" s="984">
        <f>SUMIF(C252:D351,C352,E252:F351)</f>
        <v>0</v>
      </c>
      <c r="F352" s="985"/>
      <c r="G352" s="982" t="str">
        <f>IFERROR(AVERAGEIF(C$252:D$351,C352,G$252:H$351),"")</f>
        <v/>
      </c>
      <c r="H352" s="983"/>
      <c r="I352" s="984" t="str">
        <f>IFERROR(AVERAGEIF(C$252:D$351,C352,I$252:J$351),"")</f>
        <v/>
      </c>
      <c r="J352" s="985"/>
      <c r="K352" s="984" t="str">
        <f>IFERROR(AVERAGEIF(C$252:D$351,C352,K$252:L$351),"")</f>
        <v/>
      </c>
      <c r="L352" s="985"/>
      <c r="M352" s="984" t="str">
        <f>IFERROR(AVERAGEIF(C$252:D$351,C352,M$252:N$351),"")</f>
        <v/>
      </c>
      <c r="N352" s="985"/>
      <c r="O352" s="984">
        <f>SUMIF(C252:D351,C352,O252:Q351)</f>
        <v>0</v>
      </c>
      <c r="P352" s="993"/>
      <c r="Q352" s="985"/>
      <c r="R352" s="560" t="str">
        <f>IF($E352=0,"",IF($O352=0,"",ROUND(($O352-$E352)/$E352*100,1)))</f>
        <v/>
      </c>
      <c r="S352" s="560"/>
      <c r="T352" s="560"/>
      <c r="U352" s="973" t="str">
        <f t="shared" si="132"/>
        <v/>
      </c>
      <c r="V352" s="974"/>
      <c r="W352" s="975"/>
      <c r="X352" s="666" t="str">
        <f>IFERROR(AVERAGEIF(C$252:D$351,C352,X$252:Y$351),"")</f>
        <v/>
      </c>
      <c r="Y352" s="666"/>
      <c r="Z352" s="984">
        <f>SUMIF(C$252:D$351,C352,Z$252:AB$351)</f>
        <v>0</v>
      </c>
      <c r="AA352" s="993"/>
      <c r="AB352" s="985"/>
      <c r="AC352" s="560" t="str">
        <f>IF($E352=0,"",IF($Z352=0,"",ROUND(($Z352-$E352)/$E352*100,1)))</f>
        <v/>
      </c>
      <c r="AD352" s="560"/>
      <c r="AE352" s="560"/>
      <c r="AF352" s="999" t="str">
        <f>IF(G352="","",IF(AC352="","",ROUND(100*(AC352+G352)/(100+AC352),1)))</f>
        <v/>
      </c>
      <c r="AG352" s="999"/>
      <c r="AH352" s="999"/>
      <c r="AI352" s="916" t="s">
        <v>338</v>
      </c>
      <c r="AJ352" s="976"/>
      <c r="AK352" s="977"/>
      <c r="AL352" s="984" t="str">
        <f>IF(AL252="","",AL252)</f>
        <v/>
      </c>
      <c r="AM352" s="993"/>
      <c r="AN352" s="985"/>
      <c r="AO352" s="984" t="str">
        <f t="shared" ref="AO352:AO359" si="134">IF(AO252="","",AO252)</f>
        <v/>
      </c>
      <c r="AP352" s="993"/>
      <c r="AQ352" s="985"/>
      <c r="AR352" s="984" t="str">
        <f t="shared" ref="AR352:AR359" si="135">IF(AR252="","",AR252)</f>
        <v/>
      </c>
      <c r="AS352" s="993"/>
      <c r="AT352" s="985"/>
    </row>
    <row r="353" spans="2:46" ht="18" customHeight="1">
      <c r="B353" s="964"/>
      <c r="C353" s="683" t="s">
        <v>345</v>
      </c>
      <c r="D353" s="684"/>
      <c r="E353" s="984">
        <f>SUMIF(C252:D351,C353,E252:F351)</f>
        <v>0</v>
      </c>
      <c r="F353" s="985"/>
      <c r="G353" s="982" t="str">
        <f t="shared" ref="G353:G358" si="136">IFERROR(AVERAGEIF(C$252:D$351,C353,G$252:H$351),"")</f>
        <v/>
      </c>
      <c r="H353" s="983"/>
      <c r="I353" s="984" t="str">
        <f t="shared" ref="I353:I359" si="137">IFERROR(AVERAGEIF(C$252:D$351,C353,I$252:J$351),"")</f>
        <v/>
      </c>
      <c r="J353" s="985"/>
      <c r="K353" s="984" t="str">
        <f t="shared" ref="K353:K359" si="138">IFERROR(AVERAGEIF(C$252:D$351,C353,K$252:L$351),"")</f>
        <v/>
      </c>
      <c r="L353" s="985"/>
      <c r="M353" s="984" t="str">
        <f t="shared" ref="M353:M359" si="139">IFERROR(AVERAGEIF(C$252:D$351,C353,M$252:N$351),"")</f>
        <v/>
      </c>
      <c r="N353" s="985"/>
      <c r="O353" s="984">
        <f>SUMIF(C252:D351,C353,O252:Q351)</f>
        <v>0</v>
      </c>
      <c r="P353" s="993"/>
      <c r="Q353" s="985"/>
      <c r="R353" s="560" t="str">
        <f t="shared" ref="R353:R358" si="140">IF($E353=0,"",IF($O353=0,"",ROUND(($O353-$E353)/$E353*100,1)))</f>
        <v/>
      </c>
      <c r="S353" s="560"/>
      <c r="T353" s="560"/>
      <c r="U353" s="973" t="str">
        <f t="shared" si="132"/>
        <v/>
      </c>
      <c r="V353" s="974"/>
      <c r="W353" s="975"/>
      <c r="X353" s="666" t="str">
        <f t="shared" ref="X353:X359" si="141">IFERROR(AVERAGEIF(C$252:D$351,C353,X$252:Y$351),"")</f>
        <v/>
      </c>
      <c r="Y353" s="666"/>
      <c r="Z353" s="984">
        <f t="shared" ref="Z353:Z359" si="142">SUMIF(C$252:D$351,C353,Z$252:AB$351)</f>
        <v>0</v>
      </c>
      <c r="AA353" s="993"/>
      <c r="AB353" s="985"/>
      <c r="AC353" s="560" t="str">
        <f t="shared" ref="AC353:AC358" si="143">IF($E353=0,"",IF($Z353=0,"",ROUND(($Z353-$E353)/$E353*100,1)))</f>
        <v/>
      </c>
      <c r="AD353" s="560"/>
      <c r="AE353" s="560"/>
      <c r="AF353" s="999" t="str">
        <f t="shared" si="127"/>
        <v/>
      </c>
      <c r="AG353" s="999"/>
      <c r="AH353" s="999"/>
      <c r="AI353" s="916" t="s">
        <v>252</v>
      </c>
      <c r="AJ353" s="976"/>
      <c r="AK353" s="977"/>
      <c r="AL353" s="984" t="str">
        <f t="shared" ref="AL353:AL359" si="144">IF(AL253="","",AL253)</f>
        <v/>
      </c>
      <c r="AM353" s="993"/>
      <c r="AN353" s="985"/>
      <c r="AO353" s="984" t="str">
        <f t="shared" si="134"/>
        <v/>
      </c>
      <c r="AP353" s="993"/>
      <c r="AQ353" s="985"/>
      <c r="AR353" s="984" t="str">
        <f t="shared" si="135"/>
        <v/>
      </c>
      <c r="AS353" s="993"/>
      <c r="AT353" s="985"/>
    </row>
    <row r="354" spans="2:46" ht="18" customHeight="1">
      <c r="B354" s="964"/>
      <c r="C354" s="683" t="s">
        <v>346</v>
      </c>
      <c r="D354" s="684"/>
      <c r="E354" s="984">
        <f>SUMIF(C252:D351,C354,E252:F351)</f>
        <v>0</v>
      </c>
      <c r="F354" s="985"/>
      <c r="G354" s="982" t="str">
        <f t="shared" si="136"/>
        <v/>
      </c>
      <c r="H354" s="983"/>
      <c r="I354" s="984" t="str">
        <f t="shared" si="137"/>
        <v/>
      </c>
      <c r="J354" s="985"/>
      <c r="K354" s="984" t="str">
        <f t="shared" si="138"/>
        <v/>
      </c>
      <c r="L354" s="985"/>
      <c r="M354" s="984" t="str">
        <f t="shared" si="139"/>
        <v/>
      </c>
      <c r="N354" s="985"/>
      <c r="O354" s="984">
        <f>SUMIF(C252:D351,C354,O252:Q351)</f>
        <v>0</v>
      </c>
      <c r="P354" s="993"/>
      <c r="Q354" s="985"/>
      <c r="R354" s="560" t="str">
        <f t="shared" si="140"/>
        <v/>
      </c>
      <c r="S354" s="560"/>
      <c r="T354" s="560"/>
      <c r="U354" s="973" t="str">
        <f t="shared" si="132"/>
        <v/>
      </c>
      <c r="V354" s="974"/>
      <c r="W354" s="975"/>
      <c r="X354" s="666" t="str">
        <f t="shared" si="141"/>
        <v/>
      </c>
      <c r="Y354" s="666"/>
      <c r="Z354" s="984">
        <f t="shared" si="142"/>
        <v>0</v>
      </c>
      <c r="AA354" s="993"/>
      <c r="AB354" s="985"/>
      <c r="AC354" s="560" t="str">
        <f t="shared" si="143"/>
        <v/>
      </c>
      <c r="AD354" s="560"/>
      <c r="AE354" s="560"/>
      <c r="AF354" s="999" t="str">
        <f t="shared" si="127"/>
        <v/>
      </c>
      <c r="AG354" s="999"/>
      <c r="AH354" s="999"/>
      <c r="AI354" s="916" t="s">
        <v>342</v>
      </c>
      <c r="AJ354" s="976"/>
      <c r="AK354" s="977"/>
      <c r="AL354" s="984" t="str">
        <f t="shared" si="144"/>
        <v/>
      </c>
      <c r="AM354" s="993"/>
      <c r="AN354" s="985"/>
      <c r="AO354" s="984" t="str">
        <f t="shared" si="134"/>
        <v/>
      </c>
      <c r="AP354" s="993"/>
      <c r="AQ354" s="985"/>
      <c r="AR354" s="984" t="str">
        <f t="shared" si="135"/>
        <v/>
      </c>
      <c r="AS354" s="993"/>
      <c r="AT354" s="985"/>
    </row>
    <row r="355" spans="2:46" ht="18" customHeight="1">
      <c r="B355" s="964"/>
      <c r="C355" s="665" t="s">
        <v>347</v>
      </c>
      <c r="D355" s="665"/>
      <c r="E355" s="984">
        <f>SUMIF(C252:D351,C355,E252:F351)</f>
        <v>0</v>
      </c>
      <c r="F355" s="985"/>
      <c r="G355" s="982" t="str">
        <f t="shared" si="136"/>
        <v/>
      </c>
      <c r="H355" s="983"/>
      <c r="I355" s="984" t="str">
        <f t="shared" si="137"/>
        <v/>
      </c>
      <c r="J355" s="985"/>
      <c r="K355" s="984" t="str">
        <f t="shared" si="138"/>
        <v/>
      </c>
      <c r="L355" s="985"/>
      <c r="M355" s="984" t="str">
        <f t="shared" si="139"/>
        <v/>
      </c>
      <c r="N355" s="985"/>
      <c r="O355" s="984">
        <f>SUMIF(C252:D351,C355,O252:Q351)</f>
        <v>0</v>
      </c>
      <c r="P355" s="993"/>
      <c r="Q355" s="985"/>
      <c r="R355" s="560" t="str">
        <f t="shared" si="140"/>
        <v/>
      </c>
      <c r="S355" s="560"/>
      <c r="T355" s="560"/>
      <c r="U355" s="973" t="str">
        <f t="shared" si="132"/>
        <v/>
      </c>
      <c r="V355" s="974"/>
      <c r="W355" s="975"/>
      <c r="X355" s="666" t="str">
        <f t="shared" si="141"/>
        <v/>
      </c>
      <c r="Y355" s="666"/>
      <c r="Z355" s="984">
        <f t="shared" si="142"/>
        <v>0</v>
      </c>
      <c r="AA355" s="993"/>
      <c r="AB355" s="985"/>
      <c r="AC355" s="560" t="str">
        <f t="shared" si="143"/>
        <v/>
      </c>
      <c r="AD355" s="560"/>
      <c r="AE355" s="560"/>
      <c r="AF355" s="999" t="str">
        <f t="shared" si="127"/>
        <v/>
      </c>
      <c r="AG355" s="999"/>
      <c r="AH355" s="999"/>
      <c r="AI355" s="916" t="s">
        <v>343</v>
      </c>
      <c r="AJ355" s="976"/>
      <c r="AK355" s="977"/>
      <c r="AL355" s="984" t="str">
        <f t="shared" si="144"/>
        <v/>
      </c>
      <c r="AM355" s="993"/>
      <c r="AN355" s="985"/>
      <c r="AO355" s="984" t="str">
        <f t="shared" si="134"/>
        <v/>
      </c>
      <c r="AP355" s="993"/>
      <c r="AQ355" s="985"/>
      <c r="AR355" s="984" t="str">
        <f t="shared" si="135"/>
        <v/>
      </c>
      <c r="AS355" s="993"/>
      <c r="AT355" s="985"/>
    </row>
    <row r="356" spans="2:46" ht="18" customHeight="1">
      <c r="B356" s="964"/>
      <c r="C356" s="683" t="s">
        <v>348</v>
      </c>
      <c r="D356" s="684"/>
      <c r="E356" s="984">
        <f>SUMIF(C252:D351,C356,E252:F351)</f>
        <v>0</v>
      </c>
      <c r="F356" s="985"/>
      <c r="G356" s="982" t="str">
        <f t="shared" si="136"/>
        <v/>
      </c>
      <c r="H356" s="983"/>
      <c r="I356" s="984" t="str">
        <f t="shared" si="137"/>
        <v/>
      </c>
      <c r="J356" s="985"/>
      <c r="K356" s="984" t="str">
        <f t="shared" si="138"/>
        <v/>
      </c>
      <c r="L356" s="985"/>
      <c r="M356" s="984" t="str">
        <f t="shared" si="139"/>
        <v/>
      </c>
      <c r="N356" s="985"/>
      <c r="O356" s="984">
        <f>SUMIF(C252:D351,C356,O252:Q351)</f>
        <v>0</v>
      </c>
      <c r="P356" s="993"/>
      <c r="Q356" s="985"/>
      <c r="R356" s="560" t="str">
        <f t="shared" si="140"/>
        <v/>
      </c>
      <c r="S356" s="560"/>
      <c r="T356" s="560"/>
      <c r="U356" s="973" t="str">
        <f t="shared" si="132"/>
        <v/>
      </c>
      <c r="V356" s="974"/>
      <c r="W356" s="975"/>
      <c r="X356" s="666" t="str">
        <f t="shared" si="141"/>
        <v/>
      </c>
      <c r="Y356" s="666"/>
      <c r="Z356" s="984">
        <f t="shared" si="142"/>
        <v>0</v>
      </c>
      <c r="AA356" s="993"/>
      <c r="AB356" s="985"/>
      <c r="AC356" s="560" t="str">
        <f t="shared" si="143"/>
        <v/>
      </c>
      <c r="AD356" s="560"/>
      <c r="AE356" s="560"/>
      <c r="AF356" s="999" t="str">
        <f t="shared" si="127"/>
        <v/>
      </c>
      <c r="AG356" s="999"/>
      <c r="AH356" s="999"/>
      <c r="AI356" s="916" t="s">
        <v>344</v>
      </c>
      <c r="AJ356" s="976"/>
      <c r="AK356" s="977"/>
      <c r="AL356" s="984" t="str">
        <f t="shared" si="144"/>
        <v/>
      </c>
      <c r="AM356" s="993"/>
      <c r="AN356" s="985"/>
      <c r="AO356" s="984" t="str">
        <f t="shared" si="134"/>
        <v/>
      </c>
      <c r="AP356" s="993"/>
      <c r="AQ356" s="985"/>
      <c r="AR356" s="984" t="str">
        <f t="shared" si="135"/>
        <v/>
      </c>
      <c r="AS356" s="993"/>
      <c r="AT356" s="985"/>
    </row>
    <row r="357" spans="2:46" ht="18" customHeight="1">
      <c r="B357" s="964"/>
      <c r="C357" s="683" t="s">
        <v>349</v>
      </c>
      <c r="D357" s="684"/>
      <c r="E357" s="984">
        <f>SUMIF(C252:D351,C357,E252:F351)</f>
        <v>0</v>
      </c>
      <c r="F357" s="985"/>
      <c r="G357" s="982" t="str">
        <f t="shared" si="136"/>
        <v/>
      </c>
      <c r="H357" s="983"/>
      <c r="I357" s="984" t="str">
        <f t="shared" si="137"/>
        <v/>
      </c>
      <c r="J357" s="985"/>
      <c r="K357" s="984" t="str">
        <f t="shared" si="138"/>
        <v/>
      </c>
      <c r="L357" s="985"/>
      <c r="M357" s="984" t="str">
        <f t="shared" si="139"/>
        <v/>
      </c>
      <c r="N357" s="985"/>
      <c r="O357" s="984">
        <f>SUMIF(C252:D351,C357,O252:Q351)</f>
        <v>0</v>
      </c>
      <c r="P357" s="993"/>
      <c r="Q357" s="985"/>
      <c r="R357" s="560" t="str">
        <f t="shared" si="140"/>
        <v/>
      </c>
      <c r="S357" s="560"/>
      <c r="T357" s="560"/>
      <c r="U357" s="973" t="str">
        <f t="shared" si="132"/>
        <v/>
      </c>
      <c r="V357" s="974"/>
      <c r="W357" s="975"/>
      <c r="X357" s="666" t="str">
        <f t="shared" si="141"/>
        <v/>
      </c>
      <c r="Y357" s="666"/>
      <c r="Z357" s="984">
        <f t="shared" si="142"/>
        <v>0</v>
      </c>
      <c r="AA357" s="993"/>
      <c r="AB357" s="985"/>
      <c r="AC357" s="560" t="str">
        <f t="shared" si="143"/>
        <v/>
      </c>
      <c r="AD357" s="560"/>
      <c r="AE357" s="560"/>
      <c r="AF357" s="999" t="str">
        <f t="shared" si="127"/>
        <v/>
      </c>
      <c r="AG357" s="999"/>
      <c r="AH357" s="999"/>
      <c r="AI357" s="916" t="s">
        <v>340</v>
      </c>
      <c r="AJ357" s="976"/>
      <c r="AK357" s="977"/>
      <c r="AL357" s="984" t="str">
        <f t="shared" si="144"/>
        <v/>
      </c>
      <c r="AM357" s="993"/>
      <c r="AN357" s="985"/>
      <c r="AO357" s="984" t="str">
        <f t="shared" si="134"/>
        <v/>
      </c>
      <c r="AP357" s="993"/>
      <c r="AQ357" s="985"/>
      <c r="AR357" s="984" t="str">
        <f t="shared" si="135"/>
        <v/>
      </c>
      <c r="AS357" s="993"/>
      <c r="AT357" s="985"/>
    </row>
    <row r="358" spans="2:46" ht="18" customHeight="1">
      <c r="B358" s="964"/>
      <c r="C358" s="665" t="s">
        <v>350</v>
      </c>
      <c r="D358" s="665"/>
      <c r="E358" s="984">
        <f>SUMIF(C252:D351,C358,E252:F351)</f>
        <v>0</v>
      </c>
      <c r="F358" s="985"/>
      <c r="G358" s="982" t="str">
        <f t="shared" si="136"/>
        <v/>
      </c>
      <c r="H358" s="983"/>
      <c r="I358" s="984" t="str">
        <f t="shared" si="137"/>
        <v/>
      </c>
      <c r="J358" s="985"/>
      <c r="K358" s="984" t="str">
        <f t="shared" si="138"/>
        <v/>
      </c>
      <c r="L358" s="985"/>
      <c r="M358" s="984" t="str">
        <f t="shared" si="139"/>
        <v/>
      </c>
      <c r="N358" s="985"/>
      <c r="O358" s="984">
        <f>SUMIF(C252:D351,C358,O252:Q351)</f>
        <v>0</v>
      </c>
      <c r="P358" s="993"/>
      <c r="Q358" s="985"/>
      <c r="R358" s="560" t="str">
        <f t="shared" si="140"/>
        <v/>
      </c>
      <c r="S358" s="560"/>
      <c r="T358" s="560"/>
      <c r="U358" s="973" t="str">
        <f t="shared" si="132"/>
        <v/>
      </c>
      <c r="V358" s="974"/>
      <c r="W358" s="975"/>
      <c r="X358" s="666" t="str">
        <f t="shared" si="141"/>
        <v/>
      </c>
      <c r="Y358" s="666"/>
      <c r="Z358" s="984">
        <f t="shared" si="142"/>
        <v>0</v>
      </c>
      <c r="AA358" s="993"/>
      <c r="AB358" s="985"/>
      <c r="AC358" s="560" t="str">
        <f t="shared" si="143"/>
        <v/>
      </c>
      <c r="AD358" s="560"/>
      <c r="AE358" s="560"/>
      <c r="AF358" s="999" t="str">
        <f t="shared" si="127"/>
        <v/>
      </c>
      <c r="AG358" s="999"/>
      <c r="AH358" s="999"/>
      <c r="AI358" s="916" t="s">
        <v>341</v>
      </c>
      <c r="AJ358" s="976"/>
      <c r="AK358" s="977"/>
      <c r="AL358" s="984" t="str">
        <f t="shared" si="144"/>
        <v/>
      </c>
      <c r="AM358" s="993"/>
      <c r="AN358" s="985"/>
      <c r="AO358" s="984" t="str">
        <f t="shared" si="134"/>
        <v/>
      </c>
      <c r="AP358" s="993"/>
      <c r="AQ358" s="985"/>
      <c r="AR358" s="984" t="str">
        <f t="shared" si="135"/>
        <v/>
      </c>
      <c r="AS358" s="993"/>
      <c r="AT358" s="985"/>
    </row>
    <row r="359" spans="2:46" ht="18" customHeight="1">
      <c r="B359" s="964"/>
      <c r="C359" s="980" t="s">
        <v>351</v>
      </c>
      <c r="D359" s="980"/>
      <c r="E359" s="981">
        <f>SUMIF(C252:D351,C359,E252:F351)</f>
        <v>0</v>
      </c>
      <c r="F359" s="981"/>
      <c r="G359" s="982" t="str">
        <f>IFERROR(AVERAGEIF(C$252:D$351,C359,G$252:H$351),"")</f>
        <v/>
      </c>
      <c r="H359" s="983"/>
      <c r="I359" s="984" t="str">
        <f t="shared" si="137"/>
        <v/>
      </c>
      <c r="J359" s="985"/>
      <c r="K359" s="984" t="str">
        <f t="shared" si="138"/>
        <v/>
      </c>
      <c r="L359" s="985"/>
      <c r="M359" s="984" t="str">
        <f t="shared" si="139"/>
        <v/>
      </c>
      <c r="N359" s="985"/>
      <c r="O359" s="986">
        <f>SUMIF(C252:D351,C359,O252:Q351)</f>
        <v>0</v>
      </c>
      <c r="P359" s="987"/>
      <c r="Q359" s="988"/>
      <c r="R359" s="989" t="str">
        <f>IF($E359=0,"",IF($O359=0,"",ROUND(($O359-$E359)/$E359*100,1)))</f>
        <v/>
      </c>
      <c r="S359" s="989"/>
      <c r="T359" s="989"/>
      <c r="U359" s="990" t="str">
        <f t="shared" si="132"/>
        <v/>
      </c>
      <c r="V359" s="991"/>
      <c r="W359" s="992"/>
      <c r="X359" s="666" t="str">
        <f t="shared" si="141"/>
        <v/>
      </c>
      <c r="Y359" s="666"/>
      <c r="Z359" s="984">
        <f t="shared" si="142"/>
        <v>0</v>
      </c>
      <c r="AA359" s="993"/>
      <c r="AB359" s="985"/>
      <c r="AC359" s="989" t="str">
        <f>IF($E359=0,"",IF($Z359=0,"",ROUND(($Z359-$E359)/$E359*100,1)))</f>
        <v/>
      </c>
      <c r="AD359" s="989"/>
      <c r="AE359" s="989"/>
      <c r="AF359" s="994" t="str">
        <f t="shared" si="127"/>
        <v/>
      </c>
      <c r="AG359" s="994"/>
      <c r="AH359" s="994"/>
      <c r="AI359" s="916" t="s">
        <v>339</v>
      </c>
      <c r="AJ359" s="976"/>
      <c r="AK359" s="977"/>
      <c r="AL359" s="984" t="str">
        <f t="shared" si="144"/>
        <v/>
      </c>
      <c r="AM359" s="993"/>
      <c r="AN359" s="985"/>
      <c r="AO359" s="984" t="str">
        <f t="shared" si="134"/>
        <v/>
      </c>
      <c r="AP359" s="993"/>
      <c r="AQ359" s="985"/>
      <c r="AR359" s="984" t="str">
        <f t="shared" si="135"/>
        <v/>
      </c>
      <c r="AS359" s="993"/>
      <c r="AT359" s="985"/>
    </row>
    <row r="360" spans="2:46" ht="18" customHeight="1">
      <c r="B360" s="403"/>
      <c r="C360" s="665" t="s">
        <v>71</v>
      </c>
      <c r="D360" s="665"/>
      <c r="E360" s="685" t="s">
        <v>262</v>
      </c>
      <c r="F360" s="620"/>
      <c r="G360" s="685" t="s">
        <v>93</v>
      </c>
      <c r="H360" s="542"/>
      <c r="I360" s="542" t="s">
        <v>75</v>
      </c>
      <c r="J360" s="542"/>
      <c r="K360" s="542"/>
      <c r="L360" s="542"/>
      <c r="M360" s="542" t="s">
        <v>76</v>
      </c>
      <c r="N360" s="542"/>
      <c r="O360" s="542"/>
      <c r="P360" s="542"/>
      <c r="Q360" s="542"/>
      <c r="R360" s="542"/>
      <c r="S360" s="542"/>
      <c r="T360" s="542"/>
      <c r="U360" s="542"/>
      <c r="V360" s="542"/>
      <c r="W360" s="542"/>
      <c r="X360" s="509" t="s">
        <v>77</v>
      </c>
      <c r="Y360" s="510"/>
      <c r="Z360" s="510"/>
      <c r="AA360" s="510"/>
      <c r="AB360" s="510"/>
      <c r="AC360" s="510"/>
      <c r="AD360" s="510"/>
      <c r="AE360" s="510"/>
      <c r="AF360" s="510"/>
      <c r="AG360" s="510"/>
      <c r="AH360" s="510"/>
      <c r="AI360" s="510"/>
      <c r="AJ360" s="510"/>
      <c r="AK360" s="510"/>
      <c r="AL360" s="510"/>
      <c r="AM360" s="510"/>
      <c r="AN360" s="510"/>
      <c r="AO360" s="510"/>
      <c r="AP360" s="510"/>
      <c r="AQ360" s="510"/>
      <c r="AR360" s="501"/>
      <c r="AS360" s="501"/>
      <c r="AT360" s="529"/>
    </row>
    <row r="361" spans="2:46" ht="18" customHeight="1">
      <c r="B361" s="404"/>
      <c r="C361" s="665"/>
      <c r="D361" s="665"/>
      <c r="E361" s="620"/>
      <c r="F361" s="620"/>
      <c r="G361" s="542"/>
      <c r="H361" s="542"/>
      <c r="I361" s="542" t="s">
        <v>257</v>
      </c>
      <c r="J361" s="542"/>
      <c r="K361" s="542" t="s">
        <v>78</v>
      </c>
      <c r="L361" s="542"/>
      <c r="M361" s="542" t="s">
        <v>78</v>
      </c>
      <c r="N361" s="542"/>
      <c r="O361" s="685" t="s">
        <v>261</v>
      </c>
      <c r="P361" s="620"/>
      <c r="Q361" s="620"/>
      <c r="R361" s="619" t="s">
        <v>253</v>
      </c>
      <c r="S361" s="619"/>
      <c r="T361" s="619"/>
      <c r="U361" s="619" t="s">
        <v>258</v>
      </c>
      <c r="V361" s="619"/>
      <c r="W361" s="619"/>
      <c r="X361" s="542" t="s">
        <v>78</v>
      </c>
      <c r="Y361" s="542"/>
      <c r="Z361" s="685" t="s">
        <v>90</v>
      </c>
      <c r="AA361" s="620"/>
      <c r="AB361" s="620"/>
      <c r="AC361" s="619" t="s">
        <v>154</v>
      </c>
      <c r="AD361" s="619"/>
      <c r="AE361" s="619"/>
      <c r="AF361" s="619" t="s">
        <v>259</v>
      </c>
      <c r="AG361" s="619"/>
      <c r="AH361" s="619"/>
      <c r="AI361" s="965" t="s">
        <v>71</v>
      </c>
      <c r="AJ361" s="966"/>
      <c r="AK361" s="967"/>
      <c r="AL361" s="685" t="s">
        <v>94</v>
      </c>
      <c r="AM361" s="620"/>
      <c r="AN361" s="620"/>
      <c r="AO361" s="619" t="s">
        <v>155</v>
      </c>
      <c r="AP361" s="619"/>
      <c r="AQ361" s="619"/>
      <c r="AR361" s="619" t="s">
        <v>260</v>
      </c>
      <c r="AS361" s="619"/>
      <c r="AT361" s="686"/>
    </row>
    <row r="362" spans="2:46" ht="18" customHeight="1" thickBot="1">
      <c r="B362" s="405"/>
      <c r="C362" s="668"/>
      <c r="D362" s="668"/>
      <c r="E362" s="1004"/>
      <c r="F362" s="1004"/>
      <c r="G362" s="575"/>
      <c r="H362" s="575"/>
      <c r="I362" s="575"/>
      <c r="J362" s="575"/>
      <c r="K362" s="575"/>
      <c r="L362" s="575"/>
      <c r="M362" s="575"/>
      <c r="N362" s="575"/>
      <c r="O362" s="1004"/>
      <c r="P362" s="1004"/>
      <c r="Q362" s="1004"/>
      <c r="R362" s="1005"/>
      <c r="S362" s="1005"/>
      <c r="T362" s="1005"/>
      <c r="U362" s="1005"/>
      <c r="V362" s="1005"/>
      <c r="W362" s="1005"/>
      <c r="X362" s="575"/>
      <c r="Y362" s="575"/>
      <c r="Z362" s="1004"/>
      <c r="AA362" s="1004"/>
      <c r="AB362" s="1004"/>
      <c r="AC362" s="1005"/>
      <c r="AD362" s="1005"/>
      <c r="AE362" s="1005"/>
      <c r="AF362" s="1005"/>
      <c r="AG362" s="1005"/>
      <c r="AH362" s="1005"/>
      <c r="AI362" s="1006"/>
      <c r="AJ362" s="1007"/>
      <c r="AK362" s="1008"/>
      <c r="AL362" s="1004"/>
      <c r="AM362" s="1004"/>
      <c r="AN362" s="1004"/>
      <c r="AO362" s="1005"/>
      <c r="AP362" s="1005"/>
      <c r="AQ362" s="1005"/>
      <c r="AR362" s="1005"/>
      <c r="AS362" s="1005"/>
      <c r="AT362" s="1010"/>
    </row>
  </sheetData>
  <sheetProtection algorithmName="SHA-512" hashValue="IGMHAgQV4/GYE/ejTdKzHj0oDV6FiZfu59armHxXPL6ffstZzfyuM66nk9agGzl4nQviRsaQb3MxzvZ+5qcXvA==" saltValue="3Sug3XKO4KvLOsMhpl6v/Q==" spinCount="100000" sheet="1" objects="1" scenarios="1"/>
  <protectedRanges>
    <protectedRange sqref="X135 D146:H152 I31:M32 D135:V135 D138:X139 A136:Y136 A137:AL137" name="範囲1_21_21_22_22_22"/>
    <protectedRange sqref="I33:M33" name="範囲1_21_21_22_22_1_1"/>
  </protectedRanges>
  <mergeCells count="2841">
    <mergeCell ref="AR352:AT352"/>
    <mergeCell ref="AR353:AT353"/>
    <mergeCell ref="AR354:AT354"/>
    <mergeCell ref="AR355:AT355"/>
    <mergeCell ref="AR356:AT356"/>
    <mergeCell ref="AR357:AT357"/>
    <mergeCell ref="AR358:AT358"/>
    <mergeCell ref="AR359:AT359"/>
    <mergeCell ref="X360:AT360"/>
    <mergeCell ref="AR361:AT362"/>
    <mergeCell ref="AR335:AT335"/>
    <mergeCell ref="AR336:AT336"/>
    <mergeCell ref="AR337:AT337"/>
    <mergeCell ref="AR338:AT338"/>
    <mergeCell ref="AR339:AT339"/>
    <mergeCell ref="AR340:AT340"/>
    <mergeCell ref="AR341:AT341"/>
    <mergeCell ref="AR342:AT342"/>
    <mergeCell ref="AR343:AT343"/>
    <mergeCell ref="AR344:AT344"/>
    <mergeCell ref="AR345:AT345"/>
    <mergeCell ref="AR346:AT346"/>
    <mergeCell ref="AR347:AT347"/>
    <mergeCell ref="AR348:AT348"/>
    <mergeCell ref="AR349:AT349"/>
    <mergeCell ref="AR350:AT350"/>
    <mergeCell ref="AR351:AT351"/>
    <mergeCell ref="AO336:AQ336"/>
    <mergeCell ref="AO338:AQ338"/>
    <mergeCell ref="AO340:AQ340"/>
    <mergeCell ref="AO342:AQ342"/>
    <mergeCell ref="AO344:AQ344"/>
    <mergeCell ref="AR318:AT318"/>
    <mergeCell ref="AR319:AT319"/>
    <mergeCell ref="AR320:AT320"/>
    <mergeCell ref="AR321:AT321"/>
    <mergeCell ref="AR322:AT322"/>
    <mergeCell ref="AR323:AT323"/>
    <mergeCell ref="AR324:AT324"/>
    <mergeCell ref="AR325:AT325"/>
    <mergeCell ref="AR326:AT326"/>
    <mergeCell ref="AR327:AT327"/>
    <mergeCell ref="AR328:AT328"/>
    <mergeCell ref="AR329:AT329"/>
    <mergeCell ref="AR330:AT330"/>
    <mergeCell ref="AR331:AT331"/>
    <mergeCell ref="AR332:AT332"/>
    <mergeCell ref="AR333:AT333"/>
    <mergeCell ref="AR334:AT334"/>
    <mergeCell ref="AR301:AT301"/>
    <mergeCell ref="AR302:AT302"/>
    <mergeCell ref="AR303:AT303"/>
    <mergeCell ref="AR304:AT304"/>
    <mergeCell ref="AR305:AT305"/>
    <mergeCell ref="AR306:AT306"/>
    <mergeCell ref="AR307:AT307"/>
    <mergeCell ref="AR308:AT308"/>
    <mergeCell ref="AR309:AT309"/>
    <mergeCell ref="AR310:AT310"/>
    <mergeCell ref="AR311:AT311"/>
    <mergeCell ref="AR312:AT312"/>
    <mergeCell ref="AR313:AT313"/>
    <mergeCell ref="AR314:AT314"/>
    <mergeCell ref="AR315:AT315"/>
    <mergeCell ref="AR316:AT316"/>
    <mergeCell ref="AR317:AT317"/>
    <mergeCell ref="AR284:AT284"/>
    <mergeCell ref="AR285:AT285"/>
    <mergeCell ref="AR286:AT286"/>
    <mergeCell ref="AR287:AT287"/>
    <mergeCell ref="AR288:AT288"/>
    <mergeCell ref="AR289:AT289"/>
    <mergeCell ref="AR290:AT290"/>
    <mergeCell ref="AR291:AT291"/>
    <mergeCell ref="AR292:AT292"/>
    <mergeCell ref="AR293:AT293"/>
    <mergeCell ref="AR294:AT294"/>
    <mergeCell ref="AR295:AT295"/>
    <mergeCell ref="AR296:AT296"/>
    <mergeCell ref="AR297:AT297"/>
    <mergeCell ref="AR298:AT298"/>
    <mergeCell ref="AR299:AT299"/>
    <mergeCell ref="AR300:AT300"/>
    <mergeCell ref="AR267:AT267"/>
    <mergeCell ref="AR268:AT268"/>
    <mergeCell ref="AR269:AT269"/>
    <mergeCell ref="AR270:AT270"/>
    <mergeCell ref="AR271:AT271"/>
    <mergeCell ref="AR272:AT272"/>
    <mergeCell ref="AR273:AT273"/>
    <mergeCell ref="AR274:AT274"/>
    <mergeCell ref="AR275:AT275"/>
    <mergeCell ref="AR276:AT276"/>
    <mergeCell ref="AR277:AT277"/>
    <mergeCell ref="AR278:AT278"/>
    <mergeCell ref="AR279:AT279"/>
    <mergeCell ref="AR280:AT280"/>
    <mergeCell ref="AR281:AT281"/>
    <mergeCell ref="AR282:AT282"/>
    <mergeCell ref="AR283:AT283"/>
    <mergeCell ref="X249:AT249"/>
    <mergeCell ref="AR250:AT251"/>
    <mergeCell ref="AR252:AT252"/>
    <mergeCell ref="AR253:AT253"/>
    <mergeCell ref="AR254:AT254"/>
    <mergeCell ref="AR255:AT255"/>
    <mergeCell ref="AR256:AT256"/>
    <mergeCell ref="AR257:AT257"/>
    <mergeCell ref="AR258:AT258"/>
    <mergeCell ref="AR259:AT259"/>
    <mergeCell ref="AR260:AT260"/>
    <mergeCell ref="AR261:AT261"/>
    <mergeCell ref="AR262:AT262"/>
    <mergeCell ref="AR263:AT263"/>
    <mergeCell ref="AR264:AT264"/>
    <mergeCell ref="AR265:AT265"/>
    <mergeCell ref="AR266:AT266"/>
    <mergeCell ref="AO252:AQ252"/>
    <mergeCell ref="AF252:AH252"/>
    <mergeCell ref="AI252:AK252"/>
    <mergeCell ref="AL252:AN252"/>
    <mergeCell ref="AF250:AH251"/>
    <mergeCell ref="AI250:AK251"/>
    <mergeCell ref="AL250:AN251"/>
    <mergeCell ref="AO250:AQ251"/>
    <mergeCell ref="AC253:AE253"/>
    <mergeCell ref="AF253:AH253"/>
    <mergeCell ref="AI253:AK253"/>
    <mergeCell ref="AL253:AN253"/>
    <mergeCell ref="AO256:AQ256"/>
    <mergeCell ref="AO258:AQ258"/>
    <mergeCell ref="AO260:AQ260"/>
    <mergeCell ref="A5:C5"/>
    <mergeCell ref="A6:C6"/>
    <mergeCell ref="A7:C7"/>
    <mergeCell ref="A9:C9"/>
    <mergeCell ref="A10:C10"/>
    <mergeCell ref="A11:C11"/>
    <mergeCell ref="V2:Y2"/>
    <mergeCell ref="A3:C3"/>
    <mergeCell ref="D3:G3"/>
    <mergeCell ref="I3:M3"/>
    <mergeCell ref="N3:R3"/>
    <mergeCell ref="A4:C4"/>
    <mergeCell ref="D4:G4"/>
    <mergeCell ref="I4:M4"/>
    <mergeCell ref="N4:R4"/>
    <mergeCell ref="A2:C2"/>
    <mergeCell ref="D2:H2"/>
    <mergeCell ref="I2:K2"/>
    <mergeCell ref="S2:U2"/>
    <mergeCell ref="L2:R2"/>
    <mergeCell ref="A8:C8"/>
    <mergeCell ref="A28:C28"/>
    <mergeCell ref="A29:C29"/>
    <mergeCell ref="A30:C30"/>
    <mergeCell ref="A31:H31"/>
    <mergeCell ref="I31:L31"/>
    <mergeCell ref="N31:R31"/>
    <mergeCell ref="A18:C18"/>
    <mergeCell ref="A19:C19"/>
    <mergeCell ref="A20:C20"/>
    <mergeCell ref="A21:C21"/>
    <mergeCell ref="A22:C22"/>
    <mergeCell ref="A23:C23"/>
    <mergeCell ref="A12:C12"/>
    <mergeCell ref="A14:B14"/>
    <mergeCell ref="C14:C15"/>
    <mergeCell ref="A15:B15"/>
    <mergeCell ref="A16:C16"/>
    <mergeCell ref="A17:C17"/>
    <mergeCell ref="A24:C24"/>
    <mergeCell ref="A25:C25"/>
    <mergeCell ref="A26:C26"/>
    <mergeCell ref="A27:C27"/>
    <mergeCell ref="S33:U33"/>
    <mergeCell ref="AB33:AF33"/>
    <mergeCell ref="AG33:AI33"/>
    <mergeCell ref="AP33:AW33"/>
    <mergeCell ref="AX33:AZ33"/>
    <mergeCell ref="AX31:AZ31"/>
    <mergeCell ref="BA31:BE33"/>
    <mergeCell ref="A32:H32"/>
    <mergeCell ref="I32:M32"/>
    <mergeCell ref="N32:R32"/>
    <mergeCell ref="S32:U32"/>
    <mergeCell ref="AB32:AF32"/>
    <mergeCell ref="AG32:AI32"/>
    <mergeCell ref="A33:H33"/>
    <mergeCell ref="I33:M33"/>
    <mergeCell ref="S31:U31"/>
    <mergeCell ref="V31:AA33"/>
    <mergeCell ref="AB31:AF31"/>
    <mergeCell ref="AG31:AI31"/>
    <mergeCell ref="AJ31:AO33"/>
    <mergeCell ref="AP31:AW31"/>
    <mergeCell ref="A40:B40"/>
    <mergeCell ref="A41:A42"/>
    <mergeCell ref="B41:B42"/>
    <mergeCell ref="D42:G42"/>
    <mergeCell ref="I42:M42"/>
    <mergeCell ref="N42:R42"/>
    <mergeCell ref="A35:B35"/>
    <mergeCell ref="D36:G36"/>
    <mergeCell ref="I36:M36"/>
    <mergeCell ref="N36:R36"/>
    <mergeCell ref="A37:B37"/>
    <mergeCell ref="A38:A39"/>
    <mergeCell ref="B38:B39"/>
    <mergeCell ref="D39:G39"/>
    <mergeCell ref="I39:M39"/>
    <mergeCell ref="N39:R39"/>
    <mergeCell ref="N33:R33"/>
    <mergeCell ref="AV43:AY43"/>
    <mergeCell ref="A44:C44"/>
    <mergeCell ref="D44:G44"/>
    <mergeCell ref="I44:M44"/>
    <mergeCell ref="N44:R44"/>
    <mergeCell ref="S44:V44"/>
    <mergeCell ref="W44:Y44"/>
    <mergeCell ref="Z44:AC44"/>
    <mergeCell ref="AD44:AF44"/>
    <mergeCell ref="AG44:AJ44"/>
    <mergeCell ref="Z43:AC43"/>
    <mergeCell ref="AD43:AF43"/>
    <mergeCell ref="AG43:AJ43"/>
    <mergeCell ref="AK43:AN43"/>
    <mergeCell ref="AO43:AR43"/>
    <mergeCell ref="AS43:AU43"/>
    <mergeCell ref="A43:C43"/>
    <mergeCell ref="D43:G43"/>
    <mergeCell ref="I43:M43"/>
    <mergeCell ref="N43:R43"/>
    <mergeCell ref="S43:V43"/>
    <mergeCell ref="W43:Y43"/>
    <mergeCell ref="S71:U71"/>
    <mergeCell ref="V71:X71"/>
    <mergeCell ref="Y71:AA71"/>
    <mergeCell ref="AC71:AD71"/>
    <mergeCell ref="AO45:AR45"/>
    <mergeCell ref="A47:C47"/>
    <mergeCell ref="A48:BE64"/>
    <mergeCell ref="A67:C67"/>
    <mergeCell ref="D67:H67"/>
    <mergeCell ref="A70:C70"/>
    <mergeCell ref="D70:F70"/>
    <mergeCell ref="G70:I70"/>
    <mergeCell ref="J70:L70"/>
    <mergeCell ref="M70:O70"/>
    <mergeCell ref="AK44:AN44"/>
    <mergeCell ref="AO44:AR44"/>
    <mergeCell ref="AS44:AU44"/>
    <mergeCell ref="AV44:AY44"/>
    <mergeCell ref="S45:V45"/>
    <mergeCell ref="W45:Y45"/>
    <mergeCell ref="Z45:AC45"/>
    <mergeCell ref="AD45:AF45"/>
    <mergeCell ref="AG45:AJ45"/>
    <mergeCell ref="AK45:AN45"/>
    <mergeCell ref="AE71:AG71"/>
    <mergeCell ref="AN71:AP71"/>
    <mergeCell ref="AQ71:AS71"/>
    <mergeCell ref="AW71:AY71"/>
    <mergeCell ref="AZ71:BB71"/>
    <mergeCell ref="A72:C72"/>
    <mergeCell ref="D72:F72"/>
    <mergeCell ref="G72:I72"/>
    <mergeCell ref="J72:L72"/>
    <mergeCell ref="M72:O72"/>
    <mergeCell ref="A71:C71"/>
    <mergeCell ref="D71:F71"/>
    <mergeCell ref="G71:I71"/>
    <mergeCell ref="J71:L71"/>
    <mergeCell ref="M71:O71"/>
    <mergeCell ref="P71:R71"/>
    <mergeCell ref="AM70:AM77"/>
    <mergeCell ref="AN70:AP70"/>
    <mergeCell ref="AQ70:AS70"/>
    <mergeCell ref="AV70:AV75"/>
    <mergeCell ref="AW70:AY70"/>
    <mergeCell ref="AZ70:BB70"/>
    <mergeCell ref="AN73:AP73"/>
    <mergeCell ref="AQ73:AS73"/>
    <mergeCell ref="AW73:AY73"/>
    <mergeCell ref="AZ73:BB73"/>
    <mergeCell ref="P70:R70"/>
    <mergeCell ref="S70:U70"/>
    <mergeCell ref="V70:X70"/>
    <mergeCell ref="Y70:AA70"/>
    <mergeCell ref="AC70:AG70"/>
    <mergeCell ref="AH70:AK71"/>
    <mergeCell ref="P73:R73"/>
    <mergeCell ref="S73:U73"/>
    <mergeCell ref="V73:X73"/>
    <mergeCell ref="Y73:AA73"/>
    <mergeCell ref="AC73:AD73"/>
    <mergeCell ref="AE73:AG73"/>
    <mergeCell ref="AH72:AK79"/>
    <mergeCell ref="AN72:AP72"/>
    <mergeCell ref="AQ72:AS72"/>
    <mergeCell ref="AW72:AY72"/>
    <mergeCell ref="AZ72:BB72"/>
    <mergeCell ref="A73:C73"/>
    <mergeCell ref="D73:F73"/>
    <mergeCell ref="G73:I73"/>
    <mergeCell ref="J73:L73"/>
    <mergeCell ref="M73:O73"/>
    <mergeCell ref="P72:R72"/>
    <mergeCell ref="S72:U72"/>
    <mergeCell ref="V72:X72"/>
    <mergeCell ref="Y72:AA72"/>
    <mergeCell ref="AC72:AD72"/>
    <mergeCell ref="AE72:AG72"/>
    <mergeCell ref="Y75:AA75"/>
    <mergeCell ref="AC75:AG79"/>
    <mergeCell ref="AN75:AP77"/>
    <mergeCell ref="AQ75:AS77"/>
    <mergeCell ref="AW75:AY75"/>
    <mergeCell ref="AZ75:BB75"/>
    <mergeCell ref="AW74:AY74"/>
    <mergeCell ref="AZ74:BB74"/>
    <mergeCell ref="A75:C75"/>
    <mergeCell ref="D75:F75"/>
    <mergeCell ref="G75:I75"/>
    <mergeCell ref="J75:L75"/>
    <mergeCell ref="M75:O75"/>
    <mergeCell ref="P75:R75"/>
    <mergeCell ref="S75:U75"/>
    <mergeCell ref="V75:X75"/>
    <mergeCell ref="S74:U74"/>
    <mergeCell ref="V74:X74"/>
    <mergeCell ref="Y74:AA74"/>
    <mergeCell ref="AC74:AG74"/>
    <mergeCell ref="AN74:AP74"/>
    <mergeCell ref="AQ74:AS74"/>
    <mergeCell ref="A74:C74"/>
    <mergeCell ref="D74:F74"/>
    <mergeCell ref="G74:I74"/>
    <mergeCell ref="J74:L74"/>
    <mergeCell ref="M74:O74"/>
    <mergeCell ref="P74:R74"/>
    <mergeCell ref="V77:X77"/>
    <mergeCell ref="Y77:AA77"/>
    <mergeCell ref="AV77:AV79"/>
    <mergeCell ref="AW77:AY77"/>
    <mergeCell ref="AZ77:BB77"/>
    <mergeCell ref="BC77:BE77"/>
    <mergeCell ref="S76:U76"/>
    <mergeCell ref="V76:X76"/>
    <mergeCell ref="Y76:AA76"/>
    <mergeCell ref="A77:C77"/>
    <mergeCell ref="D77:F77"/>
    <mergeCell ref="G77:I77"/>
    <mergeCell ref="J77:L77"/>
    <mergeCell ref="M77:O77"/>
    <mergeCell ref="P77:R77"/>
    <mergeCell ref="S77:U77"/>
    <mergeCell ref="A76:C76"/>
    <mergeCell ref="D76:F76"/>
    <mergeCell ref="G76:I76"/>
    <mergeCell ref="J76:L76"/>
    <mergeCell ref="M76:O76"/>
    <mergeCell ref="P76:R76"/>
    <mergeCell ref="BC79:BE79"/>
    <mergeCell ref="A79:C79"/>
    <mergeCell ref="D79:F79"/>
    <mergeCell ref="G79:I79"/>
    <mergeCell ref="J79:L79"/>
    <mergeCell ref="M79:O79"/>
    <mergeCell ref="P79:R79"/>
    <mergeCell ref="S78:U78"/>
    <mergeCell ref="V78:X78"/>
    <mergeCell ref="Y78:AA78"/>
    <mergeCell ref="AW78:AY78"/>
    <mergeCell ref="AZ78:BB78"/>
    <mergeCell ref="BC78:BE78"/>
    <mergeCell ref="A78:C78"/>
    <mergeCell ref="D78:F78"/>
    <mergeCell ref="G78:I78"/>
    <mergeCell ref="J78:L78"/>
    <mergeCell ref="M78:O78"/>
    <mergeCell ref="P78:R78"/>
    <mergeCell ref="A81:A84"/>
    <mergeCell ref="B81:C81"/>
    <mergeCell ref="D81:F81"/>
    <mergeCell ref="G81:I81"/>
    <mergeCell ref="J81:L81"/>
    <mergeCell ref="O81:O91"/>
    <mergeCell ref="B82:C82"/>
    <mergeCell ref="D82:F82"/>
    <mergeCell ref="G82:I82"/>
    <mergeCell ref="J82:L82"/>
    <mergeCell ref="S79:U79"/>
    <mergeCell ref="V79:X79"/>
    <mergeCell ref="Y79:AA79"/>
    <mergeCell ref="AW79:AY79"/>
    <mergeCell ref="T84:U84"/>
    <mergeCell ref="V84:W84"/>
    <mergeCell ref="X84:Y84"/>
    <mergeCell ref="Z84:AA84"/>
    <mergeCell ref="AB84:AD84"/>
    <mergeCell ref="AE84:AG84"/>
    <mergeCell ref="B84:C84"/>
    <mergeCell ref="D84:F84"/>
    <mergeCell ref="G84:I84"/>
    <mergeCell ref="J84:L84"/>
    <mergeCell ref="P84:Q84"/>
    <mergeCell ref="R84:S84"/>
    <mergeCell ref="AV82:AX83"/>
    <mergeCell ref="AY82:BA83"/>
    <mergeCell ref="AY85:BA85"/>
    <mergeCell ref="AZ79:BB79"/>
    <mergeCell ref="BB82:BD83"/>
    <mergeCell ref="B83:C83"/>
    <mergeCell ref="D83:F83"/>
    <mergeCell ref="G83:I83"/>
    <mergeCell ref="J83:L83"/>
    <mergeCell ref="AE82:AG83"/>
    <mergeCell ref="AH82:AJ83"/>
    <mergeCell ref="AK82:AL83"/>
    <mergeCell ref="AM82:AO83"/>
    <mergeCell ref="AP82:AR83"/>
    <mergeCell ref="AS82:AU83"/>
    <mergeCell ref="P81:Q83"/>
    <mergeCell ref="R81:S83"/>
    <mergeCell ref="T81:U83"/>
    <mergeCell ref="V81:Y81"/>
    <mergeCell ref="Z81:AJ81"/>
    <mergeCell ref="AK81:BD81"/>
    <mergeCell ref="V82:W83"/>
    <mergeCell ref="X82:Y83"/>
    <mergeCell ref="Z82:AA83"/>
    <mergeCell ref="AB82:AD83"/>
    <mergeCell ref="BB85:BD85"/>
    <mergeCell ref="A86:A91"/>
    <mergeCell ref="B86:J86"/>
    <mergeCell ref="P86:Q86"/>
    <mergeCell ref="R86:S86"/>
    <mergeCell ref="T86:U86"/>
    <mergeCell ref="V86:W86"/>
    <mergeCell ref="X86:Y86"/>
    <mergeCell ref="Z86:AA86"/>
    <mergeCell ref="AH85:AJ85"/>
    <mergeCell ref="AK85:AL85"/>
    <mergeCell ref="AM85:AO85"/>
    <mergeCell ref="AP85:AR85"/>
    <mergeCell ref="AS85:AU85"/>
    <mergeCell ref="AV85:AX85"/>
    <mergeCell ref="AY84:BA84"/>
    <mergeCell ref="BB84:BD84"/>
    <mergeCell ref="P85:Q85"/>
    <mergeCell ref="R85:S85"/>
    <mergeCell ref="T85:U85"/>
    <mergeCell ref="V85:W85"/>
    <mergeCell ref="X85:Y85"/>
    <mergeCell ref="Z85:AA85"/>
    <mergeCell ref="AB85:AD85"/>
    <mergeCell ref="AE85:AG85"/>
    <mergeCell ref="AH84:AJ84"/>
    <mergeCell ref="AK84:AL84"/>
    <mergeCell ref="AM84:AO84"/>
    <mergeCell ref="AP84:AR84"/>
    <mergeCell ref="AS84:AU84"/>
    <mergeCell ref="AV84:AX84"/>
    <mergeCell ref="V87:W87"/>
    <mergeCell ref="AS86:AU86"/>
    <mergeCell ref="AV86:AX86"/>
    <mergeCell ref="AY86:BA86"/>
    <mergeCell ref="BB86:BD86"/>
    <mergeCell ref="B87:D88"/>
    <mergeCell ref="E87:G88"/>
    <mergeCell ref="H87:J88"/>
    <mergeCell ref="P87:Q87"/>
    <mergeCell ref="R87:S87"/>
    <mergeCell ref="T87:U87"/>
    <mergeCell ref="AB86:AD86"/>
    <mergeCell ref="AE86:AG86"/>
    <mergeCell ref="AH86:AJ86"/>
    <mergeCell ref="AK86:AL86"/>
    <mergeCell ref="AM86:AO86"/>
    <mergeCell ref="AP86:AR86"/>
    <mergeCell ref="BB88:BD88"/>
    <mergeCell ref="AK88:AL88"/>
    <mergeCell ref="AM88:AO88"/>
    <mergeCell ref="AP88:AR88"/>
    <mergeCell ref="AS88:AU88"/>
    <mergeCell ref="AV88:AX88"/>
    <mergeCell ref="AY88:BA88"/>
    <mergeCell ref="BB87:BD87"/>
    <mergeCell ref="P88:Q88"/>
    <mergeCell ref="R88:S88"/>
    <mergeCell ref="T88:U88"/>
    <mergeCell ref="V88:W88"/>
    <mergeCell ref="X88:Y88"/>
    <mergeCell ref="Z88:AA88"/>
    <mergeCell ref="AB88:AD88"/>
    <mergeCell ref="AE88:AG88"/>
    <mergeCell ref="AH88:AJ88"/>
    <mergeCell ref="AK87:AL87"/>
    <mergeCell ref="AM87:AO87"/>
    <mergeCell ref="AP87:AR87"/>
    <mergeCell ref="AS87:AU87"/>
    <mergeCell ref="AV87:AX87"/>
    <mergeCell ref="AY87:BA87"/>
    <mergeCell ref="X87:Y87"/>
    <mergeCell ref="Z87:AA87"/>
    <mergeCell ref="AB87:AD87"/>
    <mergeCell ref="AE87:AG87"/>
    <mergeCell ref="AH87:AJ87"/>
    <mergeCell ref="V90:W90"/>
    <mergeCell ref="X90:Y90"/>
    <mergeCell ref="Z90:AA90"/>
    <mergeCell ref="AB90:AD90"/>
    <mergeCell ref="AE90:AG90"/>
    <mergeCell ref="AH90:AJ90"/>
    <mergeCell ref="AS89:AU89"/>
    <mergeCell ref="AV89:AX89"/>
    <mergeCell ref="AY89:BA89"/>
    <mergeCell ref="BB89:BD89"/>
    <mergeCell ref="B90:D90"/>
    <mergeCell ref="E90:G90"/>
    <mergeCell ref="H90:J90"/>
    <mergeCell ref="P90:Q90"/>
    <mergeCell ref="R90:S90"/>
    <mergeCell ref="T90:U90"/>
    <mergeCell ref="AB89:AD89"/>
    <mergeCell ref="AE89:AG89"/>
    <mergeCell ref="AH89:AJ89"/>
    <mergeCell ref="AK89:AL89"/>
    <mergeCell ref="AM89:AO89"/>
    <mergeCell ref="AP89:AR89"/>
    <mergeCell ref="B89:D89"/>
    <mergeCell ref="E89:G89"/>
    <mergeCell ref="H89:J89"/>
    <mergeCell ref="P89:Q89"/>
    <mergeCell ref="R89:S89"/>
    <mergeCell ref="T89:U89"/>
    <mergeCell ref="V89:W89"/>
    <mergeCell ref="X89:Y89"/>
    <mergeCell ref="Z89:AA89"/>
    <mergeCell ref="AS91:AU91"/>
    <mergeCell ref="AV91:AX91"/>
    <mergeCell ref="AY91:BA91"/>
    <mergeCell ref="BB91:BD91"/>
    <mergeCell ref="A93:A108"/>
    <mergeCell ref="B93:C93"/>
    <mergeCell ref="D93:F93"/>
    <mergeCell ref="H93:J93"/>
    <mergeCell ref="K93:M93"/>
    <mergeCell ref="N93:R93"/>
    <mergeCell ref="AB91:AD91"/>
    <mergeCell ref="AE91:AG91"/>
    <mergeCell ref="AH91:AJ91"/>
    <mergeCell ref="AK91:AL91"/>
    <mergeCell ref="AM91:AO91"/>
    <mergeCell ref="AP91:AR91"/>
    <mergeCell ref="BB90:BD90"/>
    <mergeCell ref="B91:D91"/>
    <mergeCell ref="E91:G91"/>
    <mergeCell ref="H91:J91"/>
    <mergeCell ref="P91:Q91"/>
    <mergeCell ref="R91:S91"/>
    <mergeCell ref="T91:U91"/>
    <mergeCell ref="V91:W91"/>
    <mergeCell ref="X91:Y91"/>
    <mergeCell ref="Z91:AA91"/>
    <mergeCell ref="AK90:AL90"/>
    <mergeCell ref="AM90:AO90"/>
    <mergeCell ref="AP90:AR90"/>
    <mergeCell ref="AS90:AU90"/>
    <mergeCell ref="AV90:AX90"/>
    <mergeCell ref="AY90:BA90"/>
    <mergeCell ref="AN94:AQ94"/>
    <mergeCell ref="AR94:AU94"/>
    <mergeCell ref="AV94:AY94"/>
    <mergeCell ref="AZ94:BC94"/>
    <mergeCell ref="C95:E95"/>
    <mergeCell ref="F95:H95"/>
    <mergeCell ref="I95:K95"/>
    <mergeCell ref="L95:O95"/>
    <mergeCell ref="P95:R95"/>
    <mergeCell ref="V95:AA95"/>
    <mergeCell ref="AR93:AU93"/>
    <mergeCell ref="AV93:AY93"/>
    <mergeCell ref="AZ93:BC93"/>
    <mergeCell ref="BG93:BJ93"/>
    <mergeCell ref="B94:B107"/>
    <mergeCell ref="C94:E94"/>
    <mergeCell ref="F94:H94"/>
    <mergeCell ref="I94:K94"/>
    <mergeCell ref="L94:O94"/>
    <mergeCell ref="P94:R94"/>
    <mergeCell ref="U93:U107"/>
    <mergeCell ref="V93:AA93"/>
    <mergeCell ref="AB93:AE93"/>
    <mergeCell ref="AF93:AI93"/>
    <mergeCell ref="AJ93:AM93"/>
    <mergeCell ref="AN93:AQ93"/>
    <mergeCell ref="V94:AA94"/>
    <mergeCell ref="AB94:AE94"/>
    <mergeCell ref="AF94:AI94"/>
    <mergeCell ref="AJ94:AM94"/>
    <mergeCell ref="AN96:AQ96"/>
    <mergeCell ref="AR96:AU96"/>
    <mergeCell ref="AV96:AY96"/>
    <mergeCell ref="AZ96:BC96"/>
    <mergeCell ref="C97:E97"/>
    <mergeCell ref="F97:H97"/>
    <mergeCell ref="I97:K97"/>
    <mergeCell ref="L97:O97"/>
    <mergeCell ref="P97:R97"/>
    <mergeCell ref="V97:AA97"/>
    <mergeCell ref="AZ95:BC95"/>
    <mergeCell ref="C96:E96"/>
    <mergeCell ref="F96:H96"/>
    <mergeCell ref="I96:K96"/>
    <mergeCell ref="L96:O96"/>
    <mergeCell ref="P96:R96"/>
    <mergeCell ref="V96:AA96"/>
    <mergeCell ref="AB96:AE96"/>
    <mergeCell ref="AF96:AI96"/>
    <mergeCell ref="AJ96:AM96"/>
    <mergeCell ref="AB95:AE95"/>
    <mergeCell ref="AF95:AI95"/>
    <mergeCell ref="AJ95:AM95"/>
    <mergeCell ref="AN95:AQ95"/>
    <mergeCell ref="AR95:AU95"/>
    <mergeCell ref="AV95:AY95"/>
    <mergeCell ref="AN98:AQ98"/>
    <mergeCell ref="AR98:AU98"/>
    <mergeCell ref="AV98:AY98"/>
    <mergeCell ref="AZ98:BC98"/>
    <mergeCell ref="C99:E99"/>
    <mergeCell ref="F99:H99"/>
    <mergeCell ref="I99:K99"/>
    <mergeCell ref="L99:O99"/>
    <mergeCell ref="P99:R99"/>
    <mergeCell ref="V99:AA99"/>
    <mergeCell ref="AZ97:BC97"/>
    <mergeCell ref="C98:E98"/>
    <mergeCell ref="F98:H98"/>
    <mergeCell ref="I98:K98"/>
    <mergeCell ref="L98:O98"/>
    <mergeCell ref="P98:R98"/>
    <mergeCell ref="V98:AA98"/>
    <mergeCell ref="AB98:AE98"/>
    <mergeCell ref="AF98:AI98"/>
    <mergeCell ref="AJ98:AM98"/>
    <mergeCell ref="AB97:AE97"/>
    <mergeCell ref="AF97:AI97"/>
    <mergeCell ref="AJ97:AM97"/>
    <mergeCell ref="AN97:AQ97"/>
    <mergeCell ref="AR97:AU97"/>
    <mergeCell ref="AV97:AY97"/>
    <mergeCell ref="AT100:AU100"/>
    <mergeCell ref="AV100:AW100"/>
    <mergeCell ref="AX100:AY100"/>
    <mergeCell ref="AZ100:BA100"/>
    <mergeCell ref="BB100:BC100"/>
    <mergeCell ref="C101:E101"/>
    <mergeCell ref="F101:H101"/>
    <mergeCell ref="I101:K101"/>
    <mergeCell ref="L101:O101"/>
    <mergeCell ref="P101:R101"/>
    <mergeCell ref="AH100:AI100"/>
    <mergeCell ref="AJ100:AK100"/>
    <mergeCell ref="AL100:AM100"/>
    <mergeCell ref="AN100:AO100"/>
    <mergeCell ref="AP100:AQ100"/>
    <mergeCell ref="AR100:AS100"/>
    <mergeCell ref="AZ99:BB99"/>
    <mergeCell ref="C100:E100"/>
    <mergeCell ref="F100:H100"/>
    <mergeCell ref="I100:K100"/>
    <mergeCell ref="L100:O100"/>
    <mergeCell ref="P100:R100"/>
    <mergeCell ref="V100:AA100"/>
    <mergeCell ref="AB100:AC100"/>
    <mergeCell ref="AD100:AE100"/>
    <mergeCell ref="AF100:AG100"/>
    <mergeCell ref="AB99:AD99"/>
    <mergeCell ref="AF99:AH99"/>
    <mergeCell ref="AJ99:AL99"/>
    <mergeCell ref="AN99:AP99"/>
    <mergeCell ref="AR99:AT99"/>
    <mergeCell ref="AV99:AX99"/>
    <mergeCell ref="AD102:AE102"/>
    <mergeCell ref="AF102:AG102"/>
    <mergeCell ref="AH102:AI102"/>
    <mergeCell ref="AJ102:AK102"/>
    <mergeCell ref="AL102:AM102"/>
    <mergeCell ref="AN102:AO102"/>
    <mergeCell ref="AX101:AY101"/>
    <mergeCell ref="AZ101:BA101"/>
    <mergeCell ref="BB101:BC101"/>
    <mergeCell ref="C102:E102"/>
    <mergeCell ref="F102:H102"/>
    <mergeCell ref="I102:K102"/>
    <mergeCell ref="L102:O102"/>
    <mergeCell ref="P102:R102"/>
    <mergeCell ref="V102:AA102"/>
    <mergeCell ref="AB102:AC102"/>
    <mergeCell ref="AL101:AM101"/>
    <mergeCell ref="AN101:AO101"/>
    <mergeCell ref="AP101:AQ101"/>
    <mergeCell ref="AR101:AS101"/>
    <mergeCell ref="AT101:AU101"/>
    <mergeCell ref="AV101:AW101"/>
    <mergeCell ref="V101:AA101"/>
    <mergeCell ref="AB101:AC101"/>
    <mergeCell ref="AD101:AE101"/>
    <mergeCell ref="AF101:AG101"/>
    <mergeCell ref="AH101:AI101"/>
    <mergeCell ref="AJ101:AK101"/>
    <mergeCell ref="AT103:AU103"/>
    <mergeCell ref="AV103:AW103"/>
    <mergeCell ref="AX103:AY103"/>
    <mergeCell ref="AZ103:BA103"/>
    <mergeCell ref="BB103:BC103"/>
    <mergeCell ref="C104:E104"/>
    <mergeCell ref="F104:H104"/>
    <mergeCell ref="I104:K104"/>
    <mergeCell ref="L104:O104"/>
    <mergeCell ref="P104:R104"/>
    <mergeCell ref="AH103:AI103"/>
    <mergeCell ref="AJ103:AK103"/>
    <mergeCell ref="AL103:AM103"/>
    <mergeCell ref="AN103:AO103"/>
    <mergeCell ref="AP103:AQ103"/>
    <mergeCell ref="AR103:AS103"/>
    <mergeCell ref="BB102:BC102"/>
    <mergeCell ref="C103:E103"/>
    <mergeCell ref="F103:H103"/>
    <mergeCell ref="I103:K103"/>
    <mergeCell ref="L103:O103"/>
    <mergeCell ref="P103:R103"/>
    <mergeCell ref="V103:AA103"/>
    <mergeCell ref="AB103:AC103"/>
    <mergeCell ref="AD103:AE103"/>
    <mergeCell ref="AF103:AG103"/>
    <mergeCell ref="AP102:AQ102"/>
    <mergeCell ref="AR102:AS102"/>
    <mergeCell ref="AT102:AU102"/>
    <mergeCell ref="AV102:AW102"/>
    <mergeCell ref="AX102:AY102"/>
    <mergeCell ref="AZ102:BA102"/>
    <mergeCell ref="AX104:AY104"/>
    <mergeCell ref="AZ104:BA104"/>
    <mergeCell ref="BB104:BC104"/>
    <mergeCell ref="C105:E105"/>
    <mergeCell ref="F105:H105"/>
    <mergeCell ref="I105:K105"/>
    <mergeCell ref="L105:O105"/>
    <mergeCell ref="P105:R105"/>
    <mergeCell ref="V105:AA105"/>
    <mergeCell ref="AB105:AC105"/>
    <mergeCell ref="AL104:AM104"/>
    <mergeCell ref="AN104:AO104"/>
    <mergeCell ref="AP104:AQ104"/>
    <mergeCell ref="AR104:AS104"/>
    <mergeCell ref="AT104:AU104"/>
    <mergeCell ref="AV104:AW104"/>
    <mergeCell ref="V104:AA104"/>
    <mergeCell ref="AB104:AC104"/>
    <mergeCell ref="AD104:AE104"/>
    <mergeCell ref="AF104:AG104"/>
    <mergeCell ref="AH104:AI104"/>
    <mergeCell ref="AJ104:AK104"/>
    <mergeCell ref="AN106:AQ106"/>
    <mergeCell ref="AR106:AU106"/>
    <mergeCell ref="AV106:AY106"/>
    <mergeCell ref="AZ106:BC106"/>
    <mergeCell ref="C107:E107"/>
    <mergeCell ref="F107:H107"/>
    <mergeCell ref="I107:K107"/>
    <mergeCell ref="L107:O107"/>
    <mergeCell ref="P107:R107"/>
    <mergeCell ref="V107:AA107"/>
    <mergeCell ref="BB105:BC105"/>
    <mergeCell ref="C106:E106"/>
    <mergeCell ref="F106:H106"/>
    <mergeCell ref="I106:K106"/>
    <mergeCell ref="L106:O106"/>
    <mergeCell ref="P106:R106"/>
    <mergeCell ref="V106:AA106"/>
    <mergeCell ref="AB106:AE106"/>
    <mergeCell ref="AF106:AI106"/>
    <mergeCell ref="AJ106:AM106"/>
    <mergeCell ref="AP105:AQ105"/>
    <mergeCell ref="AR105:AS105"/>
    <mergeCell ref="AT105:AU105"/>
    <mergeCell ref="AV105:AW105"/>
    <mergeCell ref="AX105:AY105"/>
    <mergeCell ref="AZ105:BA105"/>
    <mergeCell ref="AD105:AE105"/>
    <mergeCell ref="AF105:AG105"/>
    <mergeCell ref="AH105:AI105"/>
    <mergeCell ref="AJ105:AK105"/>
    <mergeCell ref="AL105:AM105"/>
    <mergeCell ref="AN105:AO105"/>
    <mergeCell ref="AZ107:BC107"/>
    <mergeCell ref="B108:E108"/>
    <mergeCell ref="F108:H108"/>
    <mergeCell ref="I108:K108"/>
    <mergeCell ref="L108:O108"/>
    <mergeCell ref="P108:R108"/>
    <mergeCell ref="AB107:AE107"/>
    <mergeCell ref="AF107:AI107"/>
    <mergeCell ref="AJ107:AM107"/>
    <mergeCell ref="AN107:AQ107"/>
    <mergeCell ref="AR107:AU107"/>
    <mergeCell ref="AV107:AY107"/>
    <mergeCell ref="AN112:AQ112"/>
    <mergeCell ref="AR112:AT112"/>
    <mergeCell ref="F113:H113"/>
    <mergeCell ref="I113:K113"/>
    <mergeCell ref="L113:N113"/>
    <mergeCell ref="O113:Q113"/>
    <mergeCell ref="V113:X113"/>
    <mergeCell ref="Y113:AA113"/>
    <mergeCell ref="AB113:AD113"/>
    <mergeCell ref="AE113:AG113"/>
    <mergeCell ref="E111:E122"/>
    <mergeCell ref="F111:H111"/>
    <mergeCell ref="I111:K111"/>
    <mergeCell ref="L111:N111"/>
    <mergeCell ref="O111:Q111"/>
    <mergeCell ref="U111:U120"/>
    <mergeCell ref="F122:H122"/>
    <mergeCell ref="I122:K122"/>
    <mergeCell ref="L122:N122"/>
    <mergeCell ref="O122:Q122"/>
    <mergeCell ref="AN111:AQ111"/>
    <mergeCell ref="AR111:AT111"/>
    <mergeCell ref="F112:H112"/>
    <mergeCell ref="I112:J112"/>
    <mergeCell ref="L112:M112"/>
    <mergeCell ref="O112:P112"/>
    <mergeCell ref="V112:X112"/>
    <mergeCell ref="Y112:Z112"/>
    <mergeCell ref="AB112:AC112"/>
    <mergeCell ref="AE112:AF112"/>
    <mergeCell ref="V111:X111"/>
    <mergeCell ref="Y111:AA111"/>
    <mergeCell ref="AB111:AD111"/>
    <mergeCell ref="AE111:AG111"/>
    <mergeCell ref="AH111:AJ114"/>
    <mergeCell ref="AM111:AM115"/>
    <mergeCell ref="F115:H115"/>
    <mergeCell ref="I115:K115"/>
    <mergeCell ref="L115:N115"/>
    <mergeCell ref="O115:Q115"/>
    <mergeCell ref="V115:X115"/>
    <mergeCell ref="Y115:AA115"/>
    <mergeCell ref="AN113:AQ113"/>
    <mergeCell ref="AR113:AT113"/>
    <mergeCell ref="F114:H114"/>
    <mergeCell ref="I114:K114"/>
    <mergeCell ref="L114:N114"/>
    <mergeCell ref="O114:Q114"/>
    <mergeCell ref="V114:X114"/>
    <mergeCell ref="Y114:AA114"/>
    <mergeCell ref="AB114:AD114"/>
    <mergeCell ref="AE114:AG114"/>
    <mergeCell ref="I118:K118"/>
    <mergeCell ref="L118:N118"/>
    <mergeCell ref="O118:Q118"/>
    <mergeCell ref="V118:X118"/>
    <mergeCell ref="AH116:AJ116"/>
    <mergeCell ref="AH115:AJ115"/>
    <mergeCell ref="AN114:AQ114"/>
    <mergeCell ref="AR114:AT114"/>
    <mergeCell ref="F117:H117"/>
    <mergeCell ref="I117:K117"/>
    <mergeCell ref="L117:N117"/>
    <mergeCell ref="O117:Q117"/>
    <mergeCell ref="V117:X117"/>
    <mergeCell ref="Y117:AA117"/>
    <mergeCell ref="AB117:AD117"/>
    <mergeCell ref="F116:H116"/>
    <mergeCell ref="I116:K116"/>
    <mergeCell ref="L116:N116"/>
    <mergeCell ref="V119:X119"/>
    <mergeCell ref="Y119:AA119"/>
    <mergeCell ref="AB119:AD119"/>
    <mergeCell ref="AE119:AG119"/>
    <mergeCell ref="Y118:AA118"/>
    <mergeCell ref="AB118:AD118"/>
    <mergeCell ref="O116:Q116"/>
    <mergeCell ref="V116:X116"/>
    <mergeCell ref="Y116:AA116"/>
    <mergeCell ref="AB116:AD116"/>
    <mergeCell ref="AE116:AG116"/>
    <mergeCell ref="AH119:AJ119"/>
    <mergeCell ref="AN119:AQ119"/>
    <mergeCell ref="AE118:AG118"/>
    <mergeCell ref="AH118:AJ118"/>
    <mergeCell ref="AN115:AQ115"/>
    <mergeCell ref="AR115:AT115"/>
    <mergeCell ref="AT118:AX118"/>
    <mergeCell ref="AE117:AG117"/>
    <mergeCell ref="AR117:AS117"/>
    <mergeCell ref="AT117:AX117"/>
    <mergeCell ref="AH117:AJ117"/>
    <mergeCell ref="AB115:AD115"/>
    <mergeCell ref="AE115:AG115"/>
    <mergeCell ref="F120:H120"/>
    <mergeCell ref="I120:K120"/>
    <mergeCell ref="L120:N120"/>
    <mergeCell ref="O120:Q120"/>
    <mergeCell ref="V120:X120"/>
    <mergeCell ref="X124:Z124"/>
    <mergeCell ref="AA124:AB124"/>
    <mergeCell ref="AC124:AD124"/>
    <mergeCell ref="AE124:AF124"/>
    <mergeCell ref="AG124:AH124"/>
    <mergeCell ref="AI124:AJ124"/>
    <mergeCell ref="Y120:AA120"/>
    <mergeCell ref="AB120:AD120"/>
    <mergeCell ref="AE120:AG120"/>
    <mergeCell ref="AH120:AJ120"/>
    <mergeCell ref="AN120:AQ120"/>
    <mergeCell ref="AR120:AS120"/>
    <mergeCell ref="AY117:AZ117"/>
    <mergeCell ref="F118:H118"/>
    <mergeCell ref="AN122:AQ122"/>
    <mergeCell ref="AR122:AS122"/>
    <mergeCell ref="AT122:AX122"/>
    <mergeCell ref="AY122:AZ122"/>
    <mergeCell ref="AN123:AQ123"/>
    <mergeCell ref="AR123:AS123"/>
    <mergeCell ref="AT123:AX123"/>
    <mergeCell ref="AY123:AZ123"/>
    <mergeCell ref="AT120:AX120"/>
    <mergeCell ref="AY120:AZ120"/>
    <mergeCell ref="F121:H121"/>
    <mergeCell ref="I121:K121"/>
    <mergeCell ref="L121:N121"/>
    <mergeCell ref="O121:Q121"/>
    <mergeCell ref="AN121:AQ121"/>
    <mergeCell ref="AR121:AS121"/>
    <mergeCell ref="AT121:AX121"/>
    <mergeCell ref="AY121:AZ121"/>
    <mergeCell ref="AY119:AZ119"/>
    <mergeCell ref="AY118:AZ118"/>
    <mergeCell ref="F119:H119"/>
    <mergeCell ref="I119:K119"/>
    <mergeCell ref="L119:N119"/>
    <mergeCell ref="O119:Q119"/>
    <mergeCell ref="AR119:AS119"/>
    <mergeCell ref="AT119:AX119"/>
    <mergeCell ref="AN118:AQ118"/>
    <mergeCell ref="AR118:AS118"/>
    <mergeCell ref="AM117:AM123"/>
    <mergeCell ref="AN117:AQ117"/>
    <mergeCell ref="A131:C131"/>
    <mergeCell ref="A132:C132"/>
    <mergeCell ref="A133:C133"/>
    <mergeCell ref="A138:C139"/>
    <mergeCell ref="A140:C140"/>
    <mergeCell ref="X126:Z126"/>
    <mergeCell ref="AA126:AB126"/>
    <mergeCell ref="AC126:AD126"/>
    <mergeCell ref="AE126:AF126"/>
    <mergeCell ref="AG126:AH126"/>
    <mergeCell ref="AI126:AJ126"/>
    <mergeCell ref="X125:Z125"/>
    <mergeCell ref="AA125:AB125"/>
    <mergeCell ref="AC125:AD125"/>
    <mergeCell ref="AE125:AF125"/>
    <mergeCell ref="AG125:AH125"/>
    <mergeCell ref="AI125:AJ125"/>
    <mergeCell ref="E124:G125"/>
    <mergeCell ref="H124:H125"/>
    <mergeCell ref="L124:M125"/>
    <mergeCell ref="N124:P125"/>
    <mergeCell ref="Q124:S125"/>
    <mergeCell ref="T124:V125"/>
    <mergeCell ref="F159:J159"/>
    <mergeCell ref="A160:E160"/>
    <mergeCell ref="A163:C163"/>
    <mergeCell ref="A164:B164"/>
    <mergeCell ref="A147:A149"/>
    <mergeCell ref="B147:C147"/>
    <mergeCell ref="B148:C148"/>
    <mergeCell ref="B149:C149"/>
    <mergeCell ref="A156:E156"/>
    <mergeCell ref="F156:J156"/>
    <mergeCell ref="A141:C141"/>
    <mergeCell ref="A142:C142"/>
    <mergeCell ref="A143:A146"/>
    <mergeCell ref="B143:C143"/>
    <mergeCell ref="B144:C144"/>
    <mergeCell ref="B145:C145"/>
    <mergeCell ref="B146:C146"/>
    <mergeCell ref="D199:F199"/>
    <mergeCell ref="G199:I199"/>
    <mergeCell ref="J199:L199"/>
    <mergeCell ref="A200:C200"/>
    <mergeCell ref="D200:F200"/>
    <mergeCell ref="G200:I200"/>
    <mergeCell ref="J200:L200"/>
    <mergeCell ref="AD190:AF190"/>
    <mergeCell ref="M191:P191"/>
    <mergeCell ref="R191:S191"/>
    <mergeCell ref="T191:V191"/>
    <mergeCell ref="A194:D194"/>
    <mergeCell ref="F194:I194"/>
    <mergeCell ref="R189:S189"/>
    <mergeCell ref="T189:V189"/>
    <mergeCell ref="W189:Z189"/>
    <mergeCell ref="AB189:AC189"/>
    <mergeCell ref="AD189:AF189"/>
    <mergeCell ref="M190:P190"/>
    <mergeCell ref="R190:S190"/>
    <mergeCell ref="T190:V190"/>
    <mergeCell ref="W190:Z190"/>
    <mergeCell ref="AB190:AC190"/>
    <mergeCell ref="M189:P189"/>
    <mergeCell ref="G207:I207"/>
    <mergeCell ref="J207:L207"/>
    <mergeCell ref="A208:C208"/>
    <mergeCell ref="D208:F208"/>
    <mergeCell ref="G208:I208"/>
    <mergeCell ref="J208:L208"/>
    <mergeCell ref="A203:C203"/>
    <mergeCell ref="D203:F203"/>
    <mergeCell ref="G203:I203"/>
    <mergeCell ref="J203:L203"/>
    <mergeCell ref="A206:C206"/>
    <mergeCell ref="D206:F206"/>
    <mergeCell ref="G206:I206"/>
    <mergeCell ref="J206:L206"/>
    <mergeCell ref="A201:C201"/>
    <mergeCell ref="D201:F201"/>
    <mergeCell ref="G201:I201"/>
    <mergeCell ref="J201:L201"/>
    <mergeCell ref="A202:C202"/>
    <mergeCell ref="D202:F202"/>
    <mergeCell ref="G202:I202"/>
    <mergeCell ref="J202:L202"/>
    <mergeCell ref="A207:C207"/>
    <mergeCell ref="D207:F207"/>
    <mergeCell ref="I250:J251"/>
    <mergeCell ref="K250:L251"/>
    <mergeCell ref="M250:N251"/>
    <mergeCell ref="O250:Q251"/>
    <mergeCell ref="R250:T251"/>
    <mergeCell ref="U250:W251"/>
    <mergeCell ref="X250:Y251"/>
    <mergeCell ref="Z250:AB251"/>
    <mergeCell ref="AC250:AE251"/>
    <mergeCell ref="B249:B359"/>
    <mergeCell ref="C249:D251"/>
    <mergeCell ref="E249:F251"/>
    <mergeCell ref="G249:H251"/>
    <mergeCell ref="I249:L249"/>
    <mergeCell ref="M249:W249"/>
    <mergeCell ref="O252:Q252"/>
    <mergeCell ref="R252:T252"/>
    <mergeCell ref="U252:W252"/>
    <mergeCell ref="C253:D253"/>
    <mergeCell ref="E253:F253"/>
    <mergeCell ref="G253:H253"/>
    <mergeCell ref="I253:J253"/>
    <mergeCell ref="K253:L253"/>
    <mergeCell ref="M253:N253"/>
    <mergeCell ref="O253:Q253"/>
    <mergeCell ref="R253:T253"/>
    <mergeCell ref="U253:W253"/>
    <mergeCell ref="X252:Y252"/>
    <mergeCell ref="Z252:AB252"/>
    <mergeCell ref="AC252:AE252"/>
    <mergeCell ref="C252:D252"/>
    <mergeCell ref="E252:F252"/>
    <mergeCell ref="G252:H252"/>
    <mergeCell ref="I252:J252"/>
    <mergeCell ref="K252:L252"/>
    <mergeCell ref="M252:N252"/>
    <mergeCell ref="AO254:AQ254"/>
    <mergeCell ref="C255:D255"/>
    <mergeCell ref="E255:F255"/>
    <mergeCell ref="G255:H255"/>
    <mergeCell ref="I255:J255"/>
    <mergeCell ref="K255:L255"/>
    <mergeCell ref="M255:N255"/>
    <mergeCell ref="O255:Q255"/>
    <mergeCell ref="R255:T255"/>
    <mergeCell ref="U255:W255"/>
    <mergeCell ref="X254:Y254"/>
    <mergeCell ref="Z254:AB254"/>
    <mergeCell ref="AC254:AE254"/>
    <mergeCell ref="AF254:AH254"/>
    <mergeCell ref="AI254:AK254"/>
    <mergeCell ref="AL254:AN254"/>
    <mergeCell ref="AO253:AQ253"/>
    <mergeCell ref="C254:D254"/>
    <mergeCell ref="E254:F254"/>
    <mergeCell ref="G254:H254"/>
    <mergeCell ref="I254:J254"/>
    <mergeCell ref="K254:L254"/>
    <mergeCell ref="M254:N254"/>
    <mergeCell ref="O254:Q254"/>
    <mergeCell ref="R254:T254"/>
    <mergeCell ref="U254:W254"/>
    <mergeCell ref="X253:Y253"/>
    <mergeCell ref="Z253:AB253"/>
    <mergeCell ref="G257:H257"/>
    <mergeCell ref="I257:J257"/>
    <mergeCell ref="K257:L257"/>
    <mergeCell ref="M257:N257"/>
    <mergeCell ref="O257:Q257"/>
    <mergeCell ref="R257:T257"/>
    <mergeCell ref="U257:W257"/>
    <mergeCell ref="X256:Y256"/>
    <mergeCell ref="Z256:AB256"/>
    <mergeCell ref="AC256:AE256"/>
    <mergeCell ref="AF256:AH256"/>
    <mergeCell ref="AI256:AK256"/>
    <mergeCell ref="AL256:AN256"/>
    <mergeCell ref="AO255:AQ255"/>
    <mergeCell ref="C256:D256"/>
    <mergeCell ref="E256:F256"/>
    <mergeCell ref="G256:H256"/>
    <mergeCell ref="I256:J256"/>
    <mergeCell ref="K256:L256"/>
    <mergeCell ref="M256:N256"/>
    <mergeCell ref="O256:Q256"/>
    <mergeCell ref="R256:T256"/>
    <mergeCell ref="U256:W256"/>
    <mergeCell ref="X255:Y255"/>
    <mergeCell ref="Z255:AB255"/>
    <mergeCell ref="AC255:AE255"/>
    <mergeCell ref="AF255:AH255"/>
    <mergeCell ref="AI255:AK255"/>
    <mergeCell ref="AL255:AN255"/>
    <mergeCell ref="E259:F259"/>
    <mergeCell ref="G259:H259"/>
    <mergeCell ref="I259:J259"/>
    <mergeCell ref="K259:L259"/>
    <mergeCell ref="M259:N259"/>
    <mergeCell ref="O259:Q259"/>
    <mergeCell ref="R259:T259"/>
    <mergeCell ref="U259:W259"/>
    <mergeCell ref="X258:Y258"/>
    <mergeCell ref="Z258:AB258"/>
    <mergeCell ref="AC258:AE258"/>
    <mergeCell ref="AF258:AH258"/>
    <mergeCell ref="AI258:AK258"/>
    <mergeCell ref="AL258:AN258"/>
    <mergeCell ref="AO257:AQ257"/>
    <mergeCell ref="C258:D258"/>
    <mergeCell ref="E258:F258"/>
    <mergeCell ref="G258:H258"/>
    <mergeCell ref="I258:J258"/>
    <mergeCell ref="K258:L258"/>
    <mergeCell ref="M258:N258"/>
    <mergeCell ref="O258:Q258"/>
    <mergeCell ref="R258:T258"/>
    <mergeCell ref="U258:W258"/>
    <mergeCell ref="X257:Y257"/>
    <mergeCell ref="Z257:AB257"/>
    <mergeCell ref="AC257:AE257"/>
    <mergeCell ref="AF257:AH257"/>
    <mergeCell ref="AI257:AK257"/>
    <mergeCell ref="AL257:AN257"/>
    <mergeCell ref="C257:D257"/>
    <mergeCell ref="E257:F257"/>
    <mergeCell ref="C261:D261"/>
    <mergeCell ref="E261:F261"/>
    <mergeCell ref="G261:H261"/>
    <mergeCell ref="I261:J261"/>
    <mergeCell ref="K261:L261"/>
    <mergeCell ref="M261:N261"/>
    <mergeCell ref="O261:Q261"/>
    <mergeCell ref="R261:T261"/>
    <mergeCell ref="U261:W261"/>
    <mergeCell ref="X260:Y260"/>
    <mergeCell ref="Z260:AB260"/>
    <mergeCell ref="AC260:AE260"/>
    <mergeCell ref="AF260:AH260"/>
    <mergeCell ref="AI260:AK260"/>
    <mergeCell ref="AL260:AN260"/>
    <mergeCell ref="AO259:AQ259"/>
    <mergeCell ref="C260:D260"/>
    <mergeCell ref="E260:F260"/>
    <mergeCell ref="G260:H260"/>
    <mergeCell ref="I260:J260"/>
    <mergeCell ref="K260:L260"/>
    <mergeCell ref="M260:N260"/>
    <mergeCell ref="O260:Q260"/>
    <mergeCell ref="R260:T260"/>
    <mergeCell ref="U260:W260"/>
    <mergeCell ref="X259:Y259"/>
    <mergeCell ref="Z259:AB259"/>
    <mergeCell ref="AC259:AE259"/>
    <mergeCell ref="AF259:AH259"/>
    <mergeCell ref="AI259:AK259"/>
    <mergeCell ref="AL259:AN259"/>
    <mergeCell ref="C259:D259"/>
    <mergeCell ref="AO262:AQ262"/>
    <mergeCell ref="C263:D263"/>
    <mergeCell ref="E263:F263"/>
    <mergeCell ref="G263:H263"/>
    <mergeCell ref="I263:J263"/>
    <mergeCell ref="K263:L263"/>
    <mergeCell ref="M263:N263"/>
    <mergeCell ref="O263:Q263"/>
    <mergeCell ref="R263:T263"/>
    <mergeCell ref="U263:W263"/>
    <mergeCell ref="X262:Y262"/>
    <mergeCell ref="Z262:AB262"/>
    <mergeCell ref="AC262:AE262"/>
    <mergeCell ref="AF262:AH262"/>
    <mergeCell ref="AI262:AK262"/>
    <mergeCell ref="AL262:AN262"/>
    <mergeCell ref="AO261:AQ261"/>
    <mergeCell ref="C262:D262"/>
    <mergeCell ref="E262:F262"/>
    <mergeCell ref="G262:H262"/>
    <mergeCell ref="I262:J262"/>
    <mergeCell ref="K262:L262"/>
    <mergeCell ref="M262:N262"/>
    <mergeCell ref="O262:Q262"/>
    <mergeCell ref="R262:T262"/>
    <mergeCell ref="U262:W262"/>
    <mergeCell ref="X261:Y261"/>
    <mergeCell ref="Z261:AB261"/>
    <mergeCell ref="AC261:AE261"/>
    <mergeCell ref="AF261:AH261"/>
    <mergeCell ref="AI261:AK261"/>
    <mergeCell ref="AL261:AN261"/>
    <mergeCell ref="AO264:AQ264"/>
    <mergeCell ref="C265:D265"/>
    <mergeCell ref="E265:F265"/>
    <mergeCell ref="G265:H265"/>
    <mergeCell ref="I265:J265"/>
    <mergeCell ref="K265:L265"/>
    <mergeCell ref="M265:N265"/>
    <mergeCell ref="O265:Q265"/>
    <mergeCell ref="R265:T265"/>
    <mergeCell ref="U265:W265"/>
    <mergeCell ref="X264:Y264"/>
    <mergeCell ref="Z264:AB264"/>
    <mergeCell ref="AC264:AE264"/>
    <mergeCell ref="AF264:AH264"/>
    <mergeCell ref="AI264:AK264"/>
    <mergeCell ref="AL264:AN264"/>
    <mergeCell ref="AO263:AQ263"/>
    <mergeCell ref="C264:D264"/>
    <mergeCell ref="E264:F264"/>
    <mergeCell ref="G264:H264"/>
    <mergeCell ref="I264:J264"/>
    <mergeCell ref="K264:L264"/>
    <mergeCell ref="M264:N264"/>
    <mergeCell ref="O264:Q264"/>
    <mergeCell ref="R264:T264"/>
    <mergeCell ref="U264:W264"/>
    <mergeCell ref="X263:Y263"/>
    <mergeCell ref="Z263:AB263"/>
    <mergeCell ref="AC263:AE263"/>
    <mergeCell ref="AF263:AH263"/>
    <mergeCell ref="AI263:AK263"/>
    <mergeCell ref="AL263:AN263"/>
    <mergeCell ref="AO266:AQ266"/>
    <mergeCell ref="C267:D267"/>
    <mergeCell ref="E267:F267"/>
    <mergeCell ref="G267:H267"/>
    <mergeCell ref="I267:J267"/>
    <mergeCell ref="K267:L267"/>
    <mergeCell ref="M267:N267"/>
    <mergeCell ref="O267:Q267"/>
    <mergeCell ref="R267:T267"/>
    <mergeCell ref="U267:W267"/>
    <mergeCell ref="X266:Y266"/>
    <mergeCell ref="Z266:AB266"/>
    <mergeCell ref="AC266:AE266"/>
    <mergeCell ref="AF266:AH266"/>
    <mergeCell ref="AI266:AK266"/>
    <mergeCell ref="AL266:AN266"/>
    <mergeCell ref="AO265:AQ265"/>
    <mergeCell ref="C266:D266"/>
    <mergeCell ref="E266:F266"/>
    <mergeCell ref="G266:H266"/>
    <mergeCell ref="I266:J266"/>
    <mergeCell ref="K266:L266"/>
    <mergeCell ref="M266:N266"/>
    <mergeCell ref="O266:Q266"/>
    <mergeCell ref="R266:T266"/>
    <mergeCell ref="U266:W266"/>
    <mergeCell ref="X265:Y265"/>
    <mergeCell ref="Z265:AB265"/>
    <mergeCell ref="AC265:AE265"/>
    <mergeCell ref="AF265:AH265"/>
    <mergeCell ref="AI265:AK265"/>
    <mergeCell ref="AL265:AN265"/>
    <mergeCell ref="AO268:AQ268"/>
    <mergeCell ref="C269:D269"/>
    <mergeCell ref="E269:F269"/>
    <mergeCell ref="G269:H269"/>
    <mergeCell ref="I269:J269"/>
    <mergeCell ref="K269:L269"/>
    <mergeCell ref="M269:N269"/>
    <mergeCell ref="O269:Q269"/>
    <mergeCell ref="R269:T269"/>
    <mergeCell ref="U269:W269"/>
    <mergeCell ref="X268:Y268"/>
    <mergeCell ref="Z268:AB268"/>
    <mergeCell ref="AC268:AE268"/>
    <mergeCell ref="AF268:AH268"/>
    <mergeCell ref="AI268:AK268"/>
    <mergeCell ref="AL268:AN268"/>
    <mergeCell ref="AO267:AQ267"/>
    <mergeCell ref="C268:D268"/>
    <mergeCell ref="E268:F268"/>
    <mergeCell ref="G268:H268"/>
    <mergeCell ref="I268:J268"/>
    <mergeCell ref="K268:L268"/>
    <mergeCell ref="M268:N268"/>
    <mergeCell ref="O268:Q268"/>
    <mergeCell ref="R268:T268"/>
    <mergeCell ref="U268:W268"/>
    <mergeCell ref="X267:Y267"/>
    <mergeCell ref="Z267:AB267"/>
    <mergeCell ref="AC267:AE267"/>
    <mergeCell ref="AF267:AH267"/>
    <mergeCell ref="AI267:AK267"/>
    <mergeCell ref="AL267:AN267"/>
    <mergeCell ref="AO270:AQ270"/>
    <mergeCell ref="C271:D271"/>
    <mergeCell ref="E271:F271"/>
    <mergeCell ref="G271:H271"/>
    <mergeCell ref="I271:J271"/>
    <mergeCell ref="K271:L271"/>
    <mergeCell ref="M271:N271"/>
    <mergeCell ref="O271:Q271"/>
    <mergeCell ref="R271:T271"/>
    <mergeCell ref="U271:W271"/>
    <mergeCell ref="X270:Y270"/>
    <mergeCell ref="Z270:AB270"/>
    <mergeCell ref="AC270:AE270"/>
    <mergeCell ref="AF270:AH270"/>
    <mergeCell ref="AI270:AK270"/>
    <mergeCell ref="AL270:AN270"/>
    <mergeCell ref="AO269:AQ269"/>
    <mergeCell ref="C270:D270"/>
    <mergeCell ref="E270:F270"/>
    <mergeCell ref="G270:H270"/>
    <mergeCell ref="I270:J270"/>
    <mergeCell ref="K270:L270"/>
    <mergeCell ref="M270:N270"/>
    <mergeCell ref="O270:Q270"/>
    <mergeCell ref="R270:T270"/>
    <mergeCell ref="U270:W270"/>
    <mergeCell ref="X269:Y269"/>
    <mergeCell ref="Z269:AB269"/>
    <mergeCell ref="AC269:AE269"/>
    <mergeCell ref="AF269:AH269"/>
    <mergeCell ref="AI269:AK269"/>
    <mergeCell ref="AL269:AN269"/>
    <mergeCell ref="AO272:AQ272"/>
    <mergeCell ref="C273:D273"/>
    <mergeCell ref="E273:F273"/>
    <mergeCell ref="G273:H273"/>
    <mergeCell ref="I273:J273"/>
    <mergeCell ref="K273:L273"/>
    <mergeCell ref="M273:N273"/>
    <mergeCell ref="O273:Q273"/>
    <mergeCell ref="R273:T273"/>
    <mergeCell ref="U273:W273"/>
    <mergeCell ref="X272:Y272"/>
    <mergeCell ref="Z272:AB272"/>
    <mergeCell ref="AC272:AE272"/>
    <mergeCell ref="AF272:AH272"/>
    <mergeCell ref="AI272:AK272"/>
    <mergeCell ref="AL272:AN272"/>
    <mergeCell ref="AO271:AQ271"/>
    <mergeCell ref="C272:D272"/>
    <mergeCell ref="E272:F272"/>
    <mergeCell ref="G272:H272"/>
    <mergeCell ref="I272:J272"/>
    <mergeCell ref="K272:L272"/>
    <mergeCell ref="M272:N272"/>
    <mergeCell ref="O272:Q272"/>
    <mergeCell ref="R272:T272"/>
    <mergeCell ref="U272:W272"/>
    <mergeCell ref="X271:Y271"/>
    <mergeCell ref="Z271:AB271"/>
    <mergeCell ref="AC271:AE271"/>
    <mergeCell ref="AF271:AH271"/>
    <mergeCell ref="AI271:AK271"/>
    <mergeCell ref="AL271:AN271"/>
    <mergeCell ref="AO274:AQ274"/>
    <mergeCell ref="C275:D275"/>
    <mergeCell ref="E275:F275"/>
    <mergeCell ref="G275:H275"/>
    <mergeCell ref="I275:J275"/>
    <mergeCell ref="K275:L275"/>
    <mergeCell ref="M275:N275"/>
    <mergeCell ref="O275:Q275"/>
    <mergeCell ref="R275:T275"/>
    <mergeCell ref="U275:W275"/>
    <mergeCell ref="X274:Y274"/>
    <mergeCell ref="Z274:AB274"/>
    <mergeCell ref="AC274:AE274"/>
    <mergeCell ref="AF274:AH274"/>
    <mergeCell ref="AI274:AK274"/>
    <mergeCell ref="AL274:AN274"/>
    <mergeCell ref="AO273:AQ273"/>
    <mergeCell ref="C274:D274"/>
    <mergeCell ref="E274:F274"/>
    <mergeCell ref="G274:H274"/>
    <mergeCell ref="I274:J274"/>
    <mergeCell ref="K274:L274"/>
    <mergeCell ref="M274:N274"/>
    <mergeCell ref="O274:Q274"/>
    <mergeCell ref="R274:T274"/>
    <mergeCell ref="U274:W274"/>
    <mergeCell ref="X273:Y273"/>
    <mergeCell ref="Z273:AB273"/>
    <mergeCell ref="AC273:AE273"/>
    <mergeCell ref="AF273:AH273"/>
    <mergeCell ref="AI273:AK273"/>
    <mergeCell ref="AL273:AN273"/>
    <mergeCell ref="AO276:AQ276"/>
    <mergeCell ref="C277:D277"/>
    <mergeCell ref="E277:F277"/>
    <mergeCell ref="G277:H277"/>
    <mergeCell ref="I277:J277"/>
    <mergeCell ref="K277:L277"/>
    <mergeCell ref="M277:N277"/>
    <mergeCell ref="O277:Q277"/>
    <mergeCell ref="R277:T277"/>
    <mergeCell ref="U277:W277"/>
    <mergeCell ref="X276:Y276"/>
    <mergeCell ref="Z276:AB276"/>
    <mergeCell ref="AC276:AE276"/>
    <mergeCell ref="AF276:AH276"/>
    <mergeCell ref="AI276:AK276"/>
    <mergeCell ref="AL276:AN276"/>
    <mergeCell ref="AO275:AQ275"/>
    <mergeCell ref="C276:D276"/>
    <mergeCell ref="E276:F276"/>
    <mergeCell ref="G276:H276"/>
    <mergeCell ref="I276:J276"/>
    <mergeCell ref="K276:L276"/>
    <mergeCell ref="M276:N276"/>
    <mergeCell ref="O276:Q276"/>
    <mergeCell ref="R276:T276"/>
    <mergeCell ref="U276:W276"/>
    <mergeCell ref="X275:Y275"/>
    <mergeCell ref="Z275:AB275"/>
    <mergeCell ref="AC275:AE275"/>
    <mergeCell ref="AF275:AH275"/>
    <mergeCell ref="AI275:AK275"/>
    <mergeCell ref="AL275:AN275"/>
    <mergeCell ref="AO278:AQ278"/>
    <mergeCell ref="C279:D279"/>
    <mergeCell ref="E279:F279"/>
    <mergeCell ref="G279:H279"/>
    <mergeCell ref="I279:J279"/>
    <mergeCell ref="K279:L279"/>
    <mergeCell ref="M279:N279"/>
    <mergeCell ref="O279:Q279"/>
    <mergeCell ref="R279:T279"/>
    <mergeCell ref="U279:W279"/>
    <mergeCell ref="X278:Y278"/>
    <mergeCell ref="Z278:AB278"/>
    <mergeCell ref="AC278:AE278"/>
    <mergeCell ref="AF278:AH278"/>
    <mergeCell ref="AI278:AK278"/>
    <mergeCell ref="AL278:AN278"/>
    <mergeCell ref="AO277:AQ277"/>
    <mergeCell ref="C278:D278"/>
    <mergeCell ref="E278:F278"/>
    <mergeCell ref="G278:H278"/>
    <mergeCell ref="I278:J278"/>
    <mergeCell ref="K278:L278"/>
    <mergeCell ref="M278:N278"/>
    <mergeCell ref="O278:Q278"/>
    <mergeCell ref="R278:T278"/>
    <mergeCell ref="U278:W278"/>
    <mergeCell ref="X277:Y277"/>
    <mergeCell ref="Z277:AB277"/>
    <mergeCell ref="AC277:AE277"/>
    <mergeCell ref="AF277:AH277"/>
    <mergeCell ref="AI277:AK277"/>
    <mergeCell ref="AL277:AN277"/>
    <mergeCell ref="AO280:AQ280"/>
    <mergeCell ref="C281:D281"/>
    <mergeCell ref="E281:F281"/>
    <mergeCell ref="G281:H281"/>
    <mergeCell ref="I281:J281"/>
    <mergeCell ref="K281:L281"/>
    <mergeCell ref="M281:N281"/>
    <mergeCell ref="O281:Q281"/>
    <mergeCell ref="R281:T281"/>
    <mergeCell ref="U281:W281"/>
    <mergeCell ref="X280:Y280"/>
    <mergeCell ref="Z280:AB280"/>
    <mergeCell ref="AC280:AE280"/>
    <mergeCell ref="AF280:AH280"/>
    <mergeCell ref="AI280:AK280"/>
    <mergeCell ref="AL280:AN280"/>
    <mergeCell ref="AO279:AQ279"/>
    <mergeCell ref="C280:D280"/>
    <mergeCell ref="E280:F280"/>
    <mergeCell ref="G280:H280"/>
    <mergeCell ref="I280:J280"/>
    <mergeCell ref="K280:L280"/>
    <mergeCell ref="M280:N280"/>
    <mergeCell ref="O280:Q280"/>
    <mergeCell ref="R280:T280"/>
    <mergeCell ref="U280:W280"/>
    <mergeCell ref="X279:Y279"/>
    <mergeCell ref="Z279:AB279"/>
    <mergeCell ref="AC279:AE279"/>
    <mergeCell ref="AF279:AH279"/>
    <mergeCell ref="AI279:AK279"/>
    <mergeCell ref="AL279:AN279"/>
    <mergeCell ref="AO282:AQ282"/>
    <mergeCell ref="C283:D283"/>
    <mergeCell ref="E283:F283"/>
    <mergeCell ref="G283:H283"/>
    <mergeCell ref="I283:J283"/>
    <mergeCell ref="K283:L283"/>
    <mergeCell ref="M283:N283"/>
    <mergeCell ref="O283:Q283"/>
    <mergeCell ref="R283:T283"/>
    <mergeCell ref="U283:W283"/>
    <mergeCell ref="X282:Y282"/>
    <mergeCell ref="Z282:AB282"/>
    <mergeCell ref="AC282:AE282"/>
    <mergeCell ref="AF282:AH282"/>
    <mergeCell ref="AI282:AK282"/>
    <mergeCell ref="AL282:AN282"/>
    <mergeCell ref="AO281:AQ281"/>
    <mergeCell ref="C282:D282"/>
    <mergeCell ref="E282:F282"/>
    <mergeCell ref="G282:H282"/>
    <mergeCell ref="I282:J282"/>
    <mergeCell ref="K282:L282"/>
    <mergeCell ref="M282:N282"/>
    <mergeCell ref="O282:Q282"/>
    <mergeCell ref="R282:T282"/>
    <mergeCell ref="U282:W282"/>
    <mergeCell ref="X281:Y281"/>
    <mergeCell ref="Z281:AB281"/>
    <mergeCell ref="AC281:AE281"/>
    <mergeCell ref="AF281:AH281"/>
    <mergeCell ref="AI281:AK281"/>
    <mergeCell ref="AL281:AN281"/>
    <mergeCell ref="AO284:AQ284"/>
    <mergeCell ref="C285:D285"/>
    <mergeCell ref="E285:F285"/>
    <mergeCell ref="G285:H285"/>
    <mergeCell ref="I285:J285"/>
    <mergeCell ref="K285:L285"/>
    <mergeCell ref="M285:N285"/>
    <mergeCell ref="O285:Q285"/>
    <mergeCell ref="R285:T285"/>
    <mergeCell ref="U285:W285"/>
    <mergeCell ref="X284:Y284"/>
    <mergeCell ref="Z284:AB284"/>
    <mergeCell ref="AC284:AE284"/>
    <mergeCell ref="AF284:AH284"/>
    <mergeCell ref="AI284:AK284"/>
    <mergeCell ref="AL284:AN284"/>
    <mergeCell ref="AO283:AQ283"/>
    <mergeCell ref="C284:D284"/>
    <mergeCell ref="E284:F284"/>
    <mergeCell ref="G284:H284"/>
    <mergeCell ref="I284:J284"/>
    <mergeCell ref="K284:L284"/>
    <mergeCell ref="M284:N284"/>
    <mergeCell ref="O284:Q284"/>
    <mergeCell ref="R284:T284"/>
    <mergeCell ref="U284:W284"/>
    <mergeCell ref="X283:Y283"/>
    <mergeCell ref="Z283:AB283"/>
    <mergeCell ref="AC283:AE283"/>
    <mergeCell ref="AF283:AH283"/>
    <mergeCell ref="AI283:AK283"/>
    <mergeCell ref="AL283:AN283"/>
    <mergeCell ref="AO286:AQ286"/>
    <mergeCell ref="C287:D287"/>
    <mergeCell ref="E287:F287"/>
    <mergeCell ref="G287:H287"/>
    <mergeCell ref="I287:J287"/>
    <mergeCell ref="K287:L287"/>
    <mergeCell ref="M287:N287"/>
    <mergeCell ref="O287:Q287"/>
    <mergeCell ref="R287:T287"/>
    <mergeCell ref="U287:W287"/>
    <mergeCell ref="X286:Y286"/>
    <mergeCell ref="Z286:AB286"/>
    <mergeCell ref="AC286:AE286"/>
    <mergeCell ref="AF286:AH286"/>
    <mergeCell ref="AI286:AK286"/>
    <mergeCell ref="AL286:AN286"/>
    <mergeCell ref="AO285:AQ285"/>
    <mergeCell ref="C286:D286"/>
    <mergeCell ref="E286:F286"/>
    <mergeCell ref="G286:H286"/>
    <mergeCell ref="I286:J286"/>
    <mergeCell ref="K286:L286"/>
    <mergeCell ref="M286:N286"/>
    <mergeCell ref="O286:Q286"/>
    <mergeCell ref="R286:T286"/>
    <mergeCell ref="U286:W286"/>
    <mergeCell ref="X285:Y285"/>
    <mergeCell ref="Z285:AB285"/>
    <mergeCell ref="AC285:AE285"/>
    <mergeCell ref="AF285:AH285"/>
    <mergeCell ref="AI285:AK285"/>
    <mergeCell ref="AL285:AN285"/>
    <mergeCell ref="AO288:AQ288"/>
    <mergeCell ref="C289:D289"/>
    <mergeCell ref="E289:F289"/>
    <mergeCell ref="G289:H289"/>
    <mergeCell ref="I289:J289"/>
    <mergeCell ref="K289:L289"/>
    <mergeCell ref="M289:N289"/>
    <mergeCell ref="O289:Q289"/>
    <mergeCell ref="R289:T289"/>
    <mergeCell ref="U289:W289"/>
    <mergeCell ref="X288:Y288"/>
    <mergeCell ref="Z288:AB288"/>
    <mergeCell ref="AC288:AE288"/>
    <mergeCell ref="AF288:AH288"/>
    <mergeCell ref="AI288:AK288"/>
    <mergeCell ref="AL288:AN288"/>
    <mergeCell ref="AO287:AQ287"/>
    <mergeCell ref="C288:D288"/>
    <mergeCell ref="E288:F288"/>
    <mergeCell ref="G288:H288"/>
    <mergeCell ref="I288:J288"/>
    <mergeCell ref="K288:L288"/>
    <mergeCell ref="M288:N288"/>
    <mergeCell ref="O288:Q288"/>
    <mergeCell ref="R288:T288"/>
    <mergeCell ref="U288:W288"/>
    <mergeCell ref="X287:Y287"/>
    <mergeCell ref="Z287:AB287"/>
    <mergeCell ref="AC287:AE287"/>
    <mergeCell ref="AF287:AH287"/>
    <mergeCell ref="AI287:AK287"/>
    <mergeCell ref="AL287:AN287"/>
    <mergeCell ref="AO290:AQ290"/>
    <mergeCell ref="C291:D291"/>
    <mergeCell ref="E291:F291"/>
    <mergeCell ref="G291:H291"/>
    <mergeCell ref="I291:J291"/>
    <mergeCell ref="K291:L291"/>
    <mergeCell ref="M291:N291"/>
    <mergeCell ref="O291:Q291"/>
    <mergeCell ref="R291:T291"/>
    <mergeCell ref="U291:W291"/>
    <mergeCell ref="X290:Y290"/>
    <mergeCell ref="Z290:AB290"/>
    <mergeCell ref="AC290:AE290"/>
    <mergeCell ref="AF290:AH290"/>
    <mergeCell ref="AI290:AK290"/>
    <mergeCell ref="AL290:AN290"/>
    <mergeCell ref="AO289:AQ289"/>
    <mergeCell ref="C290:D290"/>
    <mergeCell ref="E290:F290"/>
    <mergeCell ref="G290:H290"/>
    <mergeCell ref="I290:J290"/>
    <mergeCell ref="K290:L290"/>
    <mergeCell ref="M290:N290"/>
    <mergeCell ref="O290:Q290"/>
    <mergeCell ref="R290:T290"/>
    <mergeCell ref="U290:W290"/>
    <mergeCell ref="X289:Y289"/>
    <mergeCell ref="Z289:AB289"/>
    <mergeCell ref="AC289:AE289"/>
    <mergeCell ref="AF289:AH289"/>
    <mergeCell ref="AI289:AK289"/>
    <mergeCell ref="AL289:AN289"/>
    <mergeCell ref="AO292:AQ292"/>
    <mergeCell ref="C293:D293"/>
    <mergeCell ref="E293:F293"/>
    <mergeCell ref="G293:H293"/>
    <mergeCell ref="I293:J293"/>
    <mergeCell ref="K293:L293"/>
    <mergeCell ref="M293:N293"/>
    <mergeCell ref="O293:Q293"/>
    <mergeCell ref="R293:T293"/>
    <mergeCell ref="U293:W293"/>
    <mergeCell ref="X292:Y292"/>
    <mergeCell ref="Z292:AB292"/>
    <mergeCell ref="AC292:AE292"/>
    <mergeCell ref="AF292:AH292"/>
    <mergeCell ref="AI292:AK292"/>
    <mergeCell ref="AL292:AN292"/>
    <mergeCell ref="AO291:AQ291"/>
    <mergeCell ref="C292:D292"/>
    <mergeCell ref="E292:F292"/>
    <mergeCell ref="G292:H292"/>
    <mergeCell ref="I292:J292"/>
    <mergeCell ref="K292:L292"/>
    <mergeCell ref="M292:N292"/>
    <mergeCell ref="O292:Q292"/>
    <mergeCell ref="R292:T292"/>
    <mergeCell ref="U292:W292"/>
    <mergeCell ref="X291:Y291"/>
    <mergeCell ref="Z291:AB291"/>
    <mergeCell ref="AC291:AE291"/>
    <mergeCell ref="AF291:AH291"/>
    <mergeCell ref="AI291:AK291"/>
    <mergeCell ref="AL291:AN291"/>
    <mergeCell ref="AO294:AQ294"/>
    <mergeCell ref="C295:D295"/>
    <mergeCell ref="E295:F295"/>
    <mergeCell ref="G295:H295"/>
    <mergeCell ref="I295:J295"/>
    <mergeCell ref="K295:L295"/>
    <mergeCell ref="M295:N295"/>
    <mergeCell ref="O295:Q295"/>
    <mergeCell ref="R295:T295"/>
    <mergeCell ref="U295:W295"/>
    <mergeCell ref="X294:Y294"/>
    <mergeCell ref="Z294:AB294"/>
    <mergeCell ref="AC294:AE294"/>
    <mergeCell ref="AF294:AH294"/>
    <mergeCell ref="AI294:AK294"/>
    <mergeCell ref="AL294:AN294"/>
    <mergeCell ref="AO293:AQ293"/>
    <mergeCell ref="C294:D294"/>
    <mergeCell ref="E294:F294"/>
    <mergeCell ref="G294:H294"/>
    <mergeCell ref="I294:J294"/>
    <mergeCell ref="K294:L294"/>
    <mergeCell ref="M294:N294"/>
    <mergeCell ref="O294:Q294"/>
    <mergeCell ref="R294:T294"/>
    <mergeCell ref="U294:W294"/>
    <mergeCell ref="X293:Y293"/>
    <mergeCell ref="Z293:AB293"/>
    <mergeCell ref="AC293:AE293"/>
    <mergeCell ref="AF293:AH293"/>
    <mergeCell ref="AI293:AK293"/>
    <mergeCell ref="AL293:AN293"/>
    <mergeCell ref="AO296:AQ296"/>
    <mergeCell ref="C297:D297"/>
    <mergeCell ref="E297:F297"/>
    <mergeCell ref="G297:H297"/>
    <mergeCell ref="I297:J297"/>
    <mergeCell ref="K297:L297"/>
    <mergeCell ref="M297:N297"/>
    <mergeCell ref="O297:Q297"/>
    <mergeCell ref="R297:T297"/>
    <mergeCell ref="U297:W297"/>
    <mergeCell ref="X296:Y296"/>
    <mergeCell ref="Z296:AB296"/>
    <mergeCell ref="AC296:AE296"/>
    <mergeCell ref="AF296:AH296"/>
    <mergeCell ref="AI296:AK296"/>
    <mergeCell ref="AL296:AN296"/>
    <mergeCell ref="AO295:AQ295"/>
    <mergeCell ref="C296:D296"/>
    <mergeCell ref="E296:F296"/>
    <mergeCell ref="G296:H296"/>
    <mergeCell ref="I296:J296"/>
    <mergeCell ref="K296:L296"/>
    <mergeCell ref="M296:N296"/>
    <mergeCell ref="O296:Q296"/>
    <mergeCell ref="R296:T296"/>
    <mergeCell ref="U296:W296"/>
    <mergeCell ref="X295:Y295"/>
    <mergeCell ref="Z295:AB295"/>
    <mergeCell ref="AC295:AE295"/>
    <mergeCell ref="AF295:AH295"/>
    <mergeCell ref="AI295:AK295"/>
    <mergeCell ref="AL295:AN295"/>
    <mergeCell ref="AO298:AQ298"/>
    <mergeCell ref="C299:D299"/>
    <mergeCell ref="E299:F299"/>
    <mergeCell ref="G299:H299"/>
    <mergeCell ref="I299:J299"/>
    <mergeCell ref="K299:L299"/>
    <mergeCell ref="M299:N299"/>
    <mergeCell ref="O299:Q299"/>
    <mergeCell ref="R299:T299"/>
    <mergeCell ref="U299:W299"/>
    <mergeCell ref="X298:Y298"/>
    <mergeCell ref="Z298:AB298"/>
    <mergeCell ref="AC298:AE298"/>
    <mergeCell ref="AF298:AH298"/>
    <mergeCell ref="AI298:AK298"/>
    <mergeCell ref="AL298:AN298"/>
    <mergeCell ref="AO297:AQ297"/>
    <mergeCell ref="C298:D298"/>
    <mergeCell ref="E298:F298"/>
    <mergeCell ref="G298:H298"/>
    <mergeCell ref="I298:J298"/>
    <mergeCell ref="K298:L298"/>
    <mergeCell ref="M298:N298"/>
    <mergeCell ref="O298:Q298"/>
    <mergeCell ref="R298:T298"/>
    <mergeCell ref="U298:W298"/>
    <mergeCell ref="X297:Y297"/>
    <mergeCell ref="Z297:AB297"/>
    <mergeCell ref="AC297:AE297"/>
    <mergeCell ref="AF297:AH297"/>
    <mergeCell ref="AI297:AK297"/>
    <mergeCell ref="AL297:AN297"/>
    <mergeCell ref="AO300:AQ300"/>
    <mergeCell ref="C301:D301"/>
    <mergeCell ref="E301:F301"/>
    <mergeCell ref="G301:H301"/>
    <mergeCell ref="I301:J301"/>
    <mergeCell ref="K301:L301"/>
    <mergeCell ref="M301:N301"/>
    <mergeCell ref="O301:Q301"/>
    <mergeCell ref="R301:T301"/>
    <mergeCell ref="U301:W301"/>
    <mergeCell ref="X300:Y300"/>
    <mergeCell ref="Z300:AB300"/>
    <mergeCell ref="AC300:AE300"/>
    <mergeCell ref="AF300:AH300"/>
    <mergeCell ref="AI300:AK300"/>
    <mergeCell ref="AL300:AN300"/>
    <mergeCell ref="AO299:AQ299"/>
    <mergeCell ref="C300:D300"/>
    <mergeCell ref="E300:F300"/>
    <mergeCell ref="G300:H300"/>
    <mergeCell ref="I300:J300"/>
    <mergeCell ref="K300:L300"/>
    <mergeCell ref="M300:N300"/>
    <mergeCell ref="O300:Q300"/>
    <mergeCell ref="R300:T300"/>
    <mergeCell ref="U300:W300"/>
    <mergeCell ref="X299:Y299"/>
    <mergeCell ref="Z299:AB299"/>
    <mergeCell ref="AC299:AE299"/>
    <mergeCell ref="AF299:AH299"/>
    <mergeCell ref="AI299:AK299"/>
    <mergeCell ref="AL299:AN299"/>
    <mergeCell ref="AO302:AQ302"/>
    <mergeCell ref="C303:D303"/>
    <mergeCell ref="E303:F303"/>
    <mergeCell ref="G303:H303"/>
    <mergeCell ref="I303:J303"/>
    <mergeCell ref="K303:L303"/>
    <mergeCell ref="M303:N303"/>
    <mergeCell ref="O303:Q303"/>
    <mergeCell ref="R303:T303"/>
    <mergeCell ref="U303:W303"/>
    <mergeCell ref="X302:Y302"/>
    <mergeCell ref="Z302:AB302"/>
    <mergeCell ref="AC302:AE302"/>
    <mergeCell ref="AF302:AH302"/>
    <mergeCell ref="AI302:AK302"/>
    <mergeCell ref="AL302:AN302"/>
    <mergeCell ref="AO301:AQ301"/>
    <mergeCell ref="C302:D302"/>
    <mergeCell ref="E302:F302"/>
    <mergeCell ref="G302:H302"/>
    <mergeCell ref="I302:J302"/>
    <mergeCell ref="K302:L302"/>
    <mergeCell ref="M302:N302"/>
    <mergeCell ref="O302:Q302"/>
    <mergeCell ref="R302:T302"/>
    <mergeCell ref="U302:W302"/>
    <mergeCell ref="X301:Y301"/>
    <mergeCell ref="Z301:AB301"/>
    <mergeCell ref="AC301:AE301"/>
    <mergeCell ref="AF301:AH301"/>
    <mergeCell ref="AI301:AK301"/>
    <mergeCell ref="AL301:AN301"/>
    <mergeCell ref="AO304:AQ304"/>
    <mergeCell ref="C305:D305"/>
    <mergeCell ref="E305:F305"/>
    <mergeCell ref="G305:H305"/>
    <mergeCell ref="I305:J305"/>
    <mergeCell ref="K305:L305"/>
    <mergeCell ref="M305:N305"/>
    <mergeCell ref="O305:Q305"/>
    <mergeCell ref="R305:T305"/>
    <mergeCell ref="U305:W305"/>
    <mergeCell ref="X304:Y304"/>
    <mergeCell ref="Z304:AB304"/>
    <mergeCell ref="AC304:AE304"/>
    <mergeCell ref="AF304:AH304"/>
    <mergeCell ref="AI304:AK304"/>
    <mergeCell ref="AL304:AN304"/>
    <mergeCell ref="AO303:AQ303"/>
    <mergeCell ref="C304:D304"/>
    <mergeCell ref="E304:F304"/>
    <mergeCell ref="G304:H304"/>
    <mergeCell ref="I304:J304"/>
    <mergeCell ref="K304:L304"/>
    <mergeCell ref="M304:N304"/>
    <mergeCell ref="O304:Q304"/>
    <mergeCell ref="R304:T304"/>
    <mergeCell ref="U304:W304"/>
    <mergeCell ref="X303:Y303"/>
    <mergeCell ref="Z303:AB303"/>
    <mergeCell ref="AC303:AE303"/>
    <mergeCell ref="AF303:AH303"/>
    <mergeCell ref="AI303:AK303"/>
    <mergeCell ref="AL303:AN303"/>
    <mergeCell ref="AO306:AQ306"/>
    <mergeCell ref="C307:D307"/>
    <mergeCell ref="E307:F307"/>
    <mergeCell ref="G307:H307"/>
    <mergeCell ref="I307:J307"/>
    <mergeCell ref="K307:L307"/>
    <mergeCell ref="M307:N307"/>
    <mergeCell ref="O307:Q307"/>
    <mergeCell ref="R307:T307"/>
    <mergeCell ref="U307:W307"/>
    <mergeCell ref="X306:Y306"/>
    <mergeCell ref="Z306:AB306"/>
    <mergeCell ref="AC306:AE306"/>
    <mergeCell ref="AF306:AH306"/>
    <mergeCell ref="AI306:AK306"/>
    <mergeCell ref="AL306:AN306"/>
    <mergeCell ref="AO305:AQ305"/>
    <mergeCell ref="C306:D306"/>
    <mergeCell ref="E306:F306"/>
    <mergeCell ref="G306:H306"/>
    <mergeCell ref="I306:J306"/>
    <mergeCell ref="K306:L306"/>
    <mergeCell ref="M306:N306"/>
    <mergeCell ref="O306:Q306"/>
    <mergeCell ref="R306:T306"/>
    <mergeCell ref="U306:W306"/>
    <mergeCell ref="X305:Y305"/>
    <mergeCell ref="Z305:AB305"/>
    <mergeCell ref="AC305:AE305"/>
    <mergeCell ref="AF305:AH305"/>
    <mergeCell ref="AI305:AK305"/>
    <mergeCell ref="AL305:AN305"/>
    <mergeCell ref="AO308:AQ308"/>
    <mergeCell ref="C309:D309"/>
    <mergeCell ref="E309:F309"/>
    <mergeCell ref="G309:H309"/>
    <mergeCell ref="I309:J309"/>
    <mergeCell ref="K309:L309"/>
    <mergeCell ref="M309:N309"/>
    <mergeCell ref="O309:Q309"/>
    <mergeCell ref="R309:T309"/>
    <mergeCell ref="U309:W309"/>
    <mergeCell ref="X308:Y308"/>
    <mergeCell ref="Z308:AB308"/>
    <mergeCell ref="AC308:AE308"/>
    <mergeCell ref="AF308:AH308"/>
    <mergeCell ref="AI308:AK308"/>
    <mergeCell ref="AL308:AN308"/>
    <mergeCell ref="AO307:AQ307"/>
    <mergeCell ref="C308:D308"/>
    <mergeCell ref="E308:F308"/>
    <mergeCell ref="G308:H308"/>
    <mergeCell ref="I308:J308"/>
    <mergeCell ref="K308:L308"/>
    <mergeCell ref="M308:N308"/>
    <mergeCell ref="O308:Q308"/>
    <mergeCell ref="R308:T308"/>
    <mergeCell ref="U308:W308"/>
    <mergeCell ref="X307:Y307"/>
    <mergeCell ref="Z307:AB307"/>
    <mergeCell ref="AC307:AE307"/>
    <mergeCell ref="AF307:AH307"/>
    <mergeCell ref="AI307:AK307"/>
    <mergeCell ref="AL307:AN307"/>
    <mergeCell ref="AO310:AQ310"/>
    <mergeCell ref="C311:D311"/>
    <mergeCell ref="E311:F311"/>
    <mergeCell ref="G311:H311"/>
    <mergeCell ref="I311:J311"/>
    <mergeCell ref="K311:L311"/>
    <mergeCell ref="M311:N311"/>
    <mergeCell ref="O311:Q311"/>
    <mergeCell ref="R311:T311"/>
    <mergeCell ref="U311:W311"/>
    <mergeCell ref="X310:Y310"/>
    <mergeCell ref="Z310:AB310"/>
    <mergeCell ref="AC310:AE310"/>
    <mergeCell ref="AF310:AH310"/>
    <mergeCell ref="AI310:AK310"/>
    <mergeCell ref="AL310:AN310"/>
    <mergeCell ref="AO309:AQ309"/>
    <mergeCell ref="C310:D310"/>
    <mergeCell ref="E310:F310"/>
    <mergeCell ref="G310:H310"/>
    <mergeCell ref="I310:J310"/>
    <mergeCell ref="K310:L310"/>
    <mergeCell ref="M310:N310"/>
    <mergeCell ref="O310:Q310"/>
    <mergeCell ref="R310:T310"/>
    <mergeCell ref="U310:W310"/>
    <mergeCell ref="X309:Y309"/>
    <mergeCell ref="Z309:AB309"/>
    <mergeCell ref="AC309:AE309"/>
    <mergeCell ref="AF309:AH309"/>
    <mergeCell ref="AI309:AK309"/>
    <mergeCell ref="AL309:AN309"/>
    <mergeCell ref="AO312:AQ312"/>
    <mergeCell ref="C313:D313"/>
    <mergeCell ref="E313:F313"/>
    <mergeCell ref="G313:H313"/>
    <mergeCell ref="I313:J313"/>
    <mergeCell ref="K313:L313"/>
    <mergeCell ref="M313:N313"/>
    <mergeCell ref="O313:Q313"/>
    <mergeCell ref="R313:T313"/>
    <mergeCell ref="U313:W313"/>
    <mergeCell ref="X312:Y312"/>
    <mergeCell ref="Z312:AB312"/>
    <mergeCell ref="AC312:AE312"/>
    <mergeCell ref="AF312:AH312"/>
    <mergeCell ref="AI312:AK312"/>
    <mergeCell ref="AL312:AN312"/>
    <mergeCell ref="AO311:AQ311"/>
    <mergeCell ref="C312:D312"/>
    <mergeCell ref="E312:F312"/>
    <mergeCell ref="G312:H312"/>
    <mergeCell ref="I312:J312"/>
    <mergeCell ref="K312:L312"/>
    <mergeCell ref="M312:N312"/>
    <mergeCell ref="O312:Q312"/>
    <mergeCell ref="R312:T312"/>
    <mergeCell ref="U312:W312"/>
    <mergeCell ref="X311:Y311"/>
    <mergeCell ref="Z311:AB311"/>
    <mergeCell ref="AC311:AE311"/>
    <mergeCell ref="AF311:AH311"/>
    <mergeCell ref="AI311:AK311"/>
    <mergeCell ref="AL311:AN311"/>
    <mergeCell ref="AO314:AQ314"/>
    <mergeCell ref="C315:D315"/>
    <mergeCell ref="E315:F315"/>
    <mergeCell ref="G315:H315"/>
    <mergeCell ref="I315:J315"/>
    <mergeCell ref="K315:L315"/>
    <mergeCell ref="M315:N315"/>
    <mergeCell ref="O315:Q315"/>
    <mergeCell ref="R315:T315"/>
    <mergeCell ref="U315:W315"/>
    <mergeCell ref="X314:Y314"/>
    <mergeCell ref="Z314:AB314"/>
    <mergeCell ref="AC314:AE314"/>
    <mergeCell ref="AF314:AH314"/>
    <mergeCell ref="AI314:AK314"/>
    <mergeCell ref="AL314:AN314"/>
    <mergeCell ref="AO313:AQ313"/>
    <mergeCell ref="C314:D314"/>
    <mergeCell ref="E314:F314"/>
    <mergeCell ref="G314:H314"/>
    <mergeCell ref="I314:J314"/>
    <mergeCell ref="K314:L314"/>
    <mergeCell ref="M314:N314"/>
    <mergeCell ref="O314:Q314"/>
    <mergeCell ref="R314:T314"/>
    <mergeCell ref="U314:W314"/>
    <mergeCell ref="X313:Y313"/>
    <mergeCell ref="Z313:AB313"/>
    <mergeCell ref="AC313:AE313"/>
    <mergeCell ref="AF313:AH313"/>
    <mergeCell ref="AI313:AK313"/>
    <mergeCell ref="AL313:AN313"/>
    <mergeCell ref="AO316:AQ316"/>
    <mergeCell ref="C317:D317"/>
    <mergeCell ref="E317:F317"/>
    <mergeCell ref="G317:H317"/>
    <mergeCell ref="I317:J317"/>
    <mergeCell ref="K317:L317"/>
    <mergeCell ref="M317:N317"/>
    <mergeCell ref="O317:Q317"/>
    <mergeCell ref="R317:T317"/>
    <mergeCell ref="U317:W317"/>
    <mergeCell ref="X316:Y316"/>
    <mergeCell ref="Z316:AB316"/>
    <mergeCell ref="AC316:AE316"/>
    <mergeCell ref="AF316:AH316"/>
    <mergeCell ref="AI316:AK316"/>
    <mergeCell ref="AL316:AN316"/>
    <mergeCell ref="AO315:AQ315"/>
    <mergeCell ref="C316:D316"/>
    <mergeCell ref="E316:F316"/>
    <mergeCell ref="G316:H316"/>
    <mergeCell ref="I316:J316"/>
    <mergeCell ref="K316:L316"/>
    <mergeCell ref="M316:N316"/>
    <mergeCell ref="O316:Q316"/>
    <mergeCell ref="R316:T316"/>
    <mergeCell ref="U316:W316"/>
    <mergeCell ref="X315:Y315"/>
    <mergeCell ref="Z315:AB315"/>
    <mergeCell ref="AC315:AE315"/>
    <mergeCell ref="AF315:AH315"/>
    <mergeCell ref="AI315:AK315"/>
    <mergeCell ref="AL315:AN315"/>
    <mergeCell ref="AO318:AQ318"/>
    <mergeCell ref="C319:D319"/>
    <mergeCell ref="E319:F319"/>
    <mergeCell ref="G319:H319"/>
    <mergeCell ref="I319:J319"/>
    <mergeCell ref="K319:L319"/>
    <mergeCell ref="M319:N319"/>
    <mergeCell ref="O319:Q319"/>
    <mergeCell ref="R319:T319"/>
    <mergeCell ref="U319:W319"/>
    <mergeCell ref="X318:Y318"/>
    <mergeCell ref="Z318:AB318"/>
    <mergeCell ref="AC318:AE318"/>
    <mergeCell ref="AF318:AH318"/>
    <mergeCell ref="AI318:AK318"/>
    <mergeCell ref="AL318:AN318"/>
    <mergeCell ref="AO317:AQ317"/>
    <mergeCell ref="C318:D318"/>
    <mergeCell ref="E318:F318"/>
    <mergeCell ref="G318:H318"/>
    <mergeCell ref="I318:J318"/>
    <mergeCell ref="K318:L318"/>
    <mergeCell ref="M318:N318"/>
    <mergeCell ref="O318:Q318"/>
    <mergeCell ref="R318:T318"/>
    <mergeCell ref="U318:W318"/>
    <mergeCell ref="X317:Y317"/>
    <mergeCell ref="Z317:AB317"/>
    <mergeCell ref="AC317:AE317"/>
    <mergeCell ref="AF317:AH317"/>
    <mergeCell ref="AI317:AK317"/>
    <mergeCell ref="AL317:AN317"/>
    <mergeCell ref="AO320:AQ320"/>
    <mergeCell ref="C321:D321"/>
    <mergeCell ref="E321:F321"/>
    <mergeCell ref="G321:H321"/>
    <mergeCell ref="I321:J321"/>
    <mergeCell ref="K321:L321"/>
    <mergeCell ref="M321:N321"/>
    <mergeCell ref="O321:Q321"/>
    <mergeCell ref="R321:T321"/>
    <mergeCell ref="U321:W321"/>
    <mergeCell ref="X320:Y320"/>
    <mergeCell ref="Z320:AB320"/>
    <mergeCell ref="AC320:AE320"/>
    <mergeCell ref="AF320:AH320"/>
    <mergeCell ref="AI320:AK320"/>
    <mergeCell ref="AL320:AN320"/>
    <mergeCell ref="AO319:AQ319"/>
    <mergeCell ref="C320:D320"/>
    <mergeCell ref="E320:F320"/>
    <mergeCell ref="G320:H320"/>
    <mergeCell ref="I320:J320"/>
    <mergeCell ref="K320:L320"/>
    <mergeCell ref="M320:N320"/>
    <mergeCell ref="O320:Q320"/>
    <mergeCell ref="R320:T320"/>
    <mergeCell ref="U320:W320"/>
    <mergeCell ref="X319:Y319"/>
    <mergeCell ref="Z319:AB319"/>
    <mergeCell ref="AC319:AE319"/>
    <mergeCell ref="AF319:AH319"/>
    <mergeCell ref="AI319:AK319"/>
    <mergeCell ref="AL319:AN319"/>
    <mergeCell ref="AO322:AQ322"/>
    <mergeCell ref="C323:D323"/>
    <mergeCell ref="E323:F323"/>
    <mergeCell ref="G323:H323"/>
    <mergeCell ref="I323:J323"/>
    <mergeCell ref="K323:L323"/>
    <mergeCell ref="M323:N323"/>
    <mergeCell ref="O323:Q323"/>
    <mergeCell ref="R323:T323"/>
    <mergeCell ref="U323:W323"/>
    <mergeCell ref="X322:Y322"/>
    <mergeCell ref="Z322:AB322"/>
    <mergeCell ref="AC322:AE322"/>
    <mergeCell ref="AF322:AH322"/>
    <mergeCell ref="AI322:AK322"/>
    <mergeCell ref="AL322:AN322"/>
    <mergeCell ref="AO321:AQ321"/>
    <mergeCell ref="C322:D322"/>
    <mergeCell ref="E322:F322"/>
    <mergeCell ref="G322:H322"/>
    <mergeCell ref="I322:J322"/>
    <mergeCell ref="K322:L322"/>
    <mergeCell ref="M322:N322"/>
    <mergeCell ref="O322:Q322"/>
    <mergeCell ref="R322:T322"/>
    <mergeCell ref="U322:W322"/>
    <mergeCell ref="X321:Y321"/>
    <mergeCell ref="Z321:AB321"/>
    <mergeCell ref="AC321:AE321"/>
    <mergeCell ref="AF321:AH321"/>
    <mergeCell ref="AI321:AK321"/>
    <mergeCell ref="AL321:AN321"/>
    <mergeCell ref="AO324:AQ324"/>
    <mergeCell ref="C325:D325"/>
    <mergeCell ref="E325:F325"/>
    <mergeCell ref="G325:H325"/>
    <mergeCell ref="I325:J325"/>
    <mergeCell ref="K325:L325"/>
    <mergeCell ref="M325:N325"/>
    <mergeCell ref="O325:Q325"/>
    <mergeCell ref="R325:T325"/>
    <mergeCell ref="U325:W325"/>
    <mergeCell ref="X324:Y324"/>
    <mergeCell ref="Z324:AB324"/>
    <mergeCell ref="AC324:AE324"/>
    <mergeCell ref="AF324:AH324"/>
    <mergeCell ref="AI324:AK324"/>
    <mergeCell ref="AL324:AN324"/>
    <mergeCell ref="AO323:AQ323"/>
    <mergeCell ref="C324:D324"/>
    <mergeCell ref="E324:F324"/>
    <mergeCell ref="G324:H324"/>
    <mergeCell ref="I324:J324"/>
    <mergeCell ref="K324:L324"/>
    <mergeCell ref="M324:N324"/>
    <mergeCell ref="O324:Q324"/>
    <mergeCell ref="R324:T324"/>
    <mergeCell ref="U324:W324"/>
    <mergeCell ref="X323:Y323"/>
    <mergeCell ref="Z323:AB323"/>
    <mergeCell ref="AC323:AE323"/>
    <mergeCell ref="AF323:AH323"/>
    <mergeCell ref="AI323:AK323"/>
    <mergeCell ref="AL323:AN323"/>
    <mergeCell ref="AO326:AQ326"/>
    <mergeCell ref="C327:D327"/>
    <mergeCell ref="E327:F327"/>
    <mergeCell ref="G327:H327"/>
    <mergeCell ref="I327:J327"/>
    <mergeCell ref="K327:L327"/>
    <mergeCell ref="M327:N327"/>
    <mergeCell ref="O327:Q327"/>
    <mergeCell ref="R327:T327"/>
    <mergeCell ref="U327:W327"/>
    <mergeCell ref="X326:Y326"/>
    <mergeCell ref="Z326:AB326"/>
    <mergeCell ref="AC326:AE326"/>
    <mergeCell ref="AF326:AH326"/>
    <mergeCell ref="AI326:AK326"/>
    <mergeCell ref="AL326:AN326"/>
    <mergeCell ref="AO325:AQ325"/>
    <mergeCell ref="C326:D326"/>
    <mergeCell ref="E326:F326"/>
    <mergeCell ref="G326:H326"/>
    <mergeCell ref="I326:J326"/>
    <mergeCell ref="K326:L326"/>
    <mergeCell ref="M326:N326"/>
    <mergeCell ref="O326:Q326"/>
    <mergeCell ref="R326:T326"/>
    <mergeCell ref="U326:W326"/>
    <mergeCell ref="X325:Y325"/>
    <mergeCell ref="Z325:AB325"/>
    <mergeCell ref="AC325:AE325"/>
    <mergeCell ref="AF325:AH325"/>
    <mergeCell ref="AI325:AK325"/>
    <mergeCell ref="AL325:AN325"/>
    <mergeCell ref="AO328:AQ328"/>
    <mergeCell ref="C329:D329"/>
    <mergeCell ref="E329:F329"/>
    <mergeCell ref="G329:H329"/>
    <mergeCell ref="I329:J329"/>
    <mergeCell ref="K329:L329"/>
    <mergeCell ref="M329:N329"/>
    <mergeCell ref="O329:Q329"/>
    <mergeCell ref="R329:T329"/>
    <mergeCell ref="U329:W329"/>
    <mergeCell ref="X328:Y328"/>
    <mergeCell ref="Z328:AB328"/>
    <mergeCell ref="AC328:AE328"/>
    <mergeCell ref="AF328:AH328"/>
    <mergeCell ref="AI328:AK328"/>
    <mergeCell ref="AL328:AN328"/>
    <mergeCell ref="AO327:AQ327"/>
    <mergeCell ref="C328:D328"/>
    <mergeCell ref="E328:F328"/>
    <mergeCell ref="G328:H328"/>
    <mergeCell ref="I328:J328"/>
    <mergeCell ref="K328:L328"/>
    <mergeCell ref="M328:N328"/>
    <mergeCell ref="O328:Q328"/>
    <mergeCell ref="R328:T328"/>
    <mergeCell ref="U328:W328"/>
    <mergeCell ref="X327:Y327"/>
    <mergeCell ref="Z327:AB327"/>
    <mergeCell ref="AC327:AE327"/>
    <mergeCell ref="AF327:AH327"/>
    <mergeCell ref="AI327:AK327"/>
    <mergeCell ref="AL327:AN327"/>
    <mergeCell ref="AO330:AQ330"/>
    <mergeCell ref="C331:D331"/>
    <mergeCell ref="E331:F331"/>
    <mergeCell ref="G331:H331"/>
    <mergeCell ref="I331:J331"/>
    <mergeCell ref="K331:L331"/>
    <mergeCell ref="M331:N331"/>
    <mergeCell ref="O331:Q331"/>
    <mergeCell ref="R331:T331"/>
    <mergeCell ref="U331:W331"/>
    <mergeCell ref="X330:Y330"/>
    <mergeCell ref="Z330:AB330"/>
    <mergeCell ref="AC330:AE330"/>
    <mergeCell ref="AF330:AH330"/>
    <mergeCell ref="AI330:AK330"/>
    <mergeCell ref="AL330:AN330"/>
    <mergeCell ref="AO329:AQ329"/>
    <mergeCell ref="C330:D330"/>
    <mergeCell ref="E330:F330"/>
    <mergeCell ref="G330:H330"/>
    <mergeCell ref="I330:J330"/>
    <mergeCell ref="K330:L330"/>
    <mergeCell ref="M330:N330"/>
    <mergeCell ref="O330:Q330"/>
    <mergeCell ref="R330:T330"/>
    <mergeCell ref="U330:W330"/>
    <mergeCell ref="X329:Y329"/>
    <mergeCell ref="Z329:AB329"/>
    <mergeCell ref="AC329:AE329"/>
    <mergeCell ref="AF329:AH329"/>
    <mergeCell ref="AI329:AK329"/>
    <mergeCell ref="AL329:AN329"/>
    <mergeCell ref="AO332:AQ332"/>
    <mergeCell ref="C333:D333"/>
    <mergeCell ref="E333:F333"/>
    <mergeCell ref="G333:H333"/>
    <mergeCell ref="I333:J333"/>
    <mergeCell ref="K333:L333"/>
    <mergeCell ref="M333:N333"/>
    <mergeCell ref="O333:Q333"/>
    <mergeCell ref="R333:T333"/>
    <mergeCell ref="U333:W333"/>
    <mergeCell ref="X332:Y332"/>
    <mergeCell ref="Z332:AB332"/>
    <mergeCell ref="AC332:AE332"/>
    <mergeCell ref="AF332:AH332"/>
    <mergeCell ref="AI332:AK332"/>
    <mergeCell ref="AL332:AN332"/>
    <mergeCell ref="AO331:AQ331"/>
    <mergeCell ref="C332:D332"/>
    <mergeCell ref="E332:F332"/>
    <mergeCell ref="G332:H332"/>
    <mergeCell ref="I332:J332"/>
    <mergeCell ref="K332:L332"/>
    <mergeCell ref="M332:N332"/>
    <mergeCell ref="O332:Q332"/>
    <mergeCell ref="R332:T332"/>
    <mergeCell ref="U332:W332"/>
    <mergeCell ref="X331:Y331"/>
    <mergeCell ref="Z331:AB331"/>
    <mergeCell ref="AC331:AE331"/>
    <mergeCell ref="AF331:AH331"/>
    <mergeCell ref="AI331:AK331"/>
    <mergeCell ref="AL331:AN331"/>
    <mergeCell ref="AO334:AQ334"/>
    <mergeCell ref="C335:D335"/>
    <mergeCell ref="E335:F335"/>
    <mergeCell ref="G335:H335"/>
    <mergeCell ref="I335:J335"/>
    <mergeCell ref="K335:L335"/>
    <mergeCell ref="M335:N335"/>
    <mergeCell ref="O335:Q335"/>
    <mergeCell ref="R335:T335"/>
    <mergeCell ref="U335:W335"/>
    <mergeCell ref="X334:Y334"/>
    <mergeCell ref="Z334:AB334"/>
    <mergeCell ref="AC334:AE334"/>
    <mergeCell ref="AF334:AH334"/>
    <mergeCell ref="AI334:AK334"/>
    <mergeCell ref="AL334:AN334"/>
    <mergeCell ref="AO333:AQ333"/>
    <mergeCell ref="C334:D334"/>
    <mergeCell ref="E334:F334"/>
    <mergeCell ref="G334:H334"/>
    <mergeCell ref="I334:J334"/>
    <mergeCell ref="K334:L334"/>
    <mergeCell ref="M334:N334"/>
    <mergeCell ref="O334:Q334"/>
    <mergeCell ref="R334:T334"/>
    <mergeCell ref="U334:W334"/>
    <mergeCell ref="X333:Y333"/>
    <mergeCell ref="Z333:AB333"/>
    <mergeCell ref="AC333:AE333"/>
    <mergeCell ref="AF333:AH333"/>
    <mergeCell ref="AI333:AK333"/>
    <mergeCell ref="AL333:AN333"/>
    <mergeCell ref="X336:Y336"/>
    <mergeCell ref="Z336:AB336"/>
    <mergeCell ref="AC336:AE336"/>
    <mergeCell ref="AF336:AH336"/>
    <mergeCell ref="AI336:AK336"/>
    <mergeCell ref="AL336:AN336"/>
    <mergeCell ref="AO335:AQ335"/>
    <mergeCell ref="C336:D336"/>
    <mergeCell ref="E336:F336"/>
    <mergeCell ref="G336:H336"/>
    <mergeCell ref="I336:J336"/>
    <mergeCell ref="K336:L336"/>
    <mergeCell ref="M336:N336"/>
    <mergeCell ref="O336:Q336"/>
    <mergeCell ref="R336:T336"/>
    <mergeCell ref="U336:W336"/>
    <mergeCell ref="X335:Y335"/>
    <mergeCell ref="Z335:AB335"/>
    <mergeCell ref="AC335:AE335"/>
    <mergeCell ref="AF335:AH335"/>
    <mergeCell ref="AI335:AK335"/>
    <mergeCell ref="AL335:AN335"/>
    <mergeCell ref="X338:Y338"/>
    <mergeCell ref="Z338:AB338"/>
    <mergeCell ref="AC338:AE338"/>
    <mergeCell ref="AF338:AH338"/>
    <mergeCell ref="AI338:AK338"/>
    <mergeCell ref="AL338:AN338"/>
    <mergeCell ref="AO337:AQ337"/>
    <mergeCell ref="C338:D338"/>
    <mergeCell ref="E338:F338"/>
    <mergeCell ref="G338:H338"/>
    <mergeCell ref="I338:J338"/>
    <mergeCell ref="K338:L338"/>
    <mergeCell ref="M338:N338"/>
    <mergeCell ref="O338:Q338"/>
    <mergeCell ref="R338:T338"/>
    <mergeCell ref="U338:W338"/>
    <mergeCell ref="X337:Y337"/>
    <mergeCell ref="Z337:AB337"/>
    <mergeCell ref="AC337:AE337"/>
    <mergeCell ref="AF337:AH337"/>
    <mergeCell ref="AI337:AK337"/>
    <mergeCell ref="AL337:AN337"/>
    <mergeCell ref="C337:D337"/>
    <mergeCell ref="E337:F337"/>
    <mergeCell ref="G337:H337"/>
    <mergeCell ref="I337:J337"/>
    <mergeCell ref="K337:L337"/>
    <mergeCell ref="M337:N337"/>
    <mergeCell ref="O337:Q337"/>
    <mergeCell ref="R337:T337"/>
    <mergeCell ref="U337:W337"/>
    <mergeCell ref="X340:Y340"/>
    <mergeCell ref="Z340:AB340"/>
    <mergeCell ref="AC340:AE340"/>
    <mergeCell ref="AF340:AH340"/>
    <mergeCell ref="AI340:AK340"/>
    <mergeCell ref="AL340:AN340"/>
    <mergeCell ref="AO339:AQ339"/>
    <mergeCell ref="C340:D340"/>
    <mergeCell ref="E340:F340"/>
    <mergeCell ref="G340:H340"/>
    <mergeCell ref="I340:J340"/>
    <mergeCell ref="K340:L340"/>
    <mergeCell ref="M340:N340"/>
    <mergeCell ref="O340:Q340"/>
    <mergeCell ref="R340:T340"/>
    <mergeCell ref="U340:W340"/>
    <mergeCell ref="X339:Y339"/>
    <mergeCell ref="Z339:AB339"/>
    <mergeCell ref="AC339:AE339"/>
    <mergeCell ref="AF339:AH339"/>
    <mergeCell ref="AI339:AK339"/>
    <mergeCell ref="AL339:AN339"/>
    <mergeCell ref="C339:D339"/>
    <mergeCell ref="E339:F339"/>
    <mergeCell ref="G339:H339"/>
    <mergeCell ref="I339:J339"/>
    <mergeCell ref="K339:L339"/>
    <mergeCell ref="M339:N339"/>
    <mergeCell ref="O339:Q339"/>
    <mergeCell ref="R339:T339"/>
    <mergeCell ref="U339:W339"/>
    <mergeCell ref="X342:Y342"/>
    <mergeCell ref="Z342:AB342"/>
    <mergeCell ref="AC342:AE342"/>
    <mergeCell ref="AF342:AH342"/>
    <mergeCell ref="AI342:AK342"/>
    <mergeCell ref="AL342:AN342"/>
    <mergeCell ref="AO341:AQ341"/>
    <mergeCell ref="C342:D342"/>
    <mergeCell ref="E342:F342"/>
    <mergeCell ref="G342:H342"/>
    <mergeCell ref="I342:J342"/>
    <mergeCell ref="K342:L342"/>
    <mergeCell ref="M342:N342"/>
    <mergeCell ref="O342:Q342"/>
    <mergeCell ref="R342:T342"/>
    <mergeCell ref="U342:W342"/>
    <mergeCell ref="X341:Y341"/>
    <mergeCell ref="Z341:AB341"/>
    <mergeCell ref="AC341:AE341"/>
    <mergeCell ref="AF341:AH341"/>
    <mergeCell ref="AI341:AK341"/>
    <mergeCell ref="AL341:AN341"/>
    <mergeCell ref="C341:D341"/>
    <mergeCell ref="E341:F341"/>
    <mergeCell ref="G341:H341"/>
    <mergeCell ref="I341:J341"/>
    <mergeCell ref="K341:L341"/>
    <mergeCell ref="M341:N341"/>
    <mergeCell ref="O341:Q341"/>
    <mergeCell ref="R341:T341"/>
    <mergeCell ref="U341:W341"/>
    <mergeCell ref="Z344:AB344"/>
    <mergeCell ref="AC344:AE344"/>
    <mergeCell ref="AF344:AH344"/>
    <mergeCell ref="AI344:AK344"/>
    <mergeCell ref="AL344:AN344"/>
    <mergeCell ref="AO343:AQ343"/>
    <mergeCell ref="C344:D344"/>
    <mergeCell ref="E344:F344"/>
    <mergeCell ref="G344:H344"/>
    <mergeCell ref="I344:J344"/>
    <mergeCell ref="K344:L344"/>
    <mergeCell ref="M344:N344"/>
    <mergeCell ref="O344:Q344"/>
    <mergeCell ref="R344:T344"/>
    <mergeCell ref="U344:W344"/>
    <mergeCell ref="X343:Y343"/>
    <mergeCell ref="Z343:AB343"/>
    <mergeCell ref="AC343:AE343"/>
    <mergeCell ref="AF343:AH343"/>
    <mergeCell ref="AI343:AK343"/>
    <mergeCell ref="AL343:AN343"/>
    <mergeCell ref="C343:D343"/>
    <mergeCell ref="E343:F343"/>
    <mergeCell ref="G343:H343"/>
    <mergeCell ref="I343:J343"/>
    <mergeCell ref="K343:L343"/>
    <mergeCell ref="M343:N343"/>
    <mergeCell ref="O343:Q343"/>
    <mergeCell ref="R343:T343"/>
    <mergeCell ref="U343:W343"/>
    <mergeCell ref="AO345:AQ345"/>
    <mergeCell ref="C346:D346"/>
    <mergeCell ref="E346:F346"/>
    <mergeCell ref="G346:H346"/>
    <mergeCell ref="I346:J346"/>
    <mergeCell ref="K346:L346"/>
    <mergeCell ref="M346:N346"/>
    <mergeCell ref="O346:Q346"/>
    <mergeCell ref="R346:T346"/>
    <mergeCell ref="U346:W346"/>
    <mergeCell ref="X345:Y345"/>
    <mergeCell ref="Z345:AB345"/>
    <mergeCell ref="AC345:AE345"/>
    <mergeCell ref="AF345:AH345"/>
    <mergeCell ref="AI345:AK345"/>
    <mergeCell ref="AL345:AN345"/>
    <mergeCell ref="C345:D345"/>
    <mergeCell ref="E345:F345"/>
    <mergeCell ref="G345:H345"/>
    <mergeCell ref="I345:J345"/>
    <mergeCell ref="K345:L345"/>
    <mergeCell ref="M345:N345"/>
    <mergeCell ref="O345:Q345"/>
    <mergeCell ref="R345:T345"/>
    <mergeCell ref="U345:W345"/>
    <mergeCell ref="AO347:AQ347"/>
    <mergeCell ref="C348:D348"/>
    <mergeCell ref="E348:F348"/>
    <mergeCell ref="G348:H348"/>
    <mergeCell ref="I348:J348"/>
    <mergeCell ref="K348:L348"/>
    <mergeCell ref="M348:N348"/>
    <mergeCell ref="O348:Q348"/>
    <mergeCell ref="R348:T348"/>
    <mergeCell ref="U348:W348"/>
    <mergeCell ref="X347:Y347"/>
    <mergeCell ref="Z347:AB347"/>
    <mergeCell ref="AC347:AE347"/>
    <mergeCell ref="AF347:AH347"/>
    <mergeCell ref="AI347:AK347"/>
    <mergeCell ref="AL347:AN347"/>
    <mergeCell ref="AO346:AQ346"/>
    <mergeCell ref="C347:D347"/>
    <mergeCell ref="E347:F347"/>
    <mergeCell ref="G347:H347"/>
    <mergeCell ref="I347:J347"/>
    <mergeCell ref="K347:L347"/>
    <mergeCell ref="M347:N347"/>
    <mergeCell ref="O347:Q347"/>
    <mergeCell ref="R347:T347"/>
    <mergeCell ref="U347:W347"/>
    <mergeCell ref="X346:Y346"/>
    <mergeCell ref="Z346:AB346"/>
    <mergeCell ref="AC346:AE346"/>
    <mergeCell ref="AF346:AH346"/>
    <mergeCell ref="AI346:AK346"/>
    <mergeCell ref="AL346:AN346"/>
    <mergeCell ref="AO349:AQ349"/>
    <mergeCell ref="C350:D350"/>
    <mergeCell ref="E350:F350"/>
    <mergeCell ref="G350:H350"/>
    <mergeCell ref="I350:J350"/>
    <mergeCell ref="K350:L350"/>
    <mergeCell ref="M350:N350"/>
    <mergeCell ref="O350:Q350"/>
    <mergeCell ref="R350:T350"/>
    <mergeCell ref="U350:W350"/>
    <mergeCell ref="X349:Y349"/>
    <mergeCell ref="Z349:AB349"/>
    <mergeCell ref="AC349:AE349"/>
    <mergeCell ref="AF349:AH349"/>
    <mergeCell ref="AI349:AK349"/>
    <mergeCell ref="AL349:AN349"/>
    <mergeCell ref="AO348:AQ348"/>
    <mergeCell ref="C349:D349"/>
    <mergeCell ref="E349:F349"/>
    <mergeCell ref="G349:H349"/>
    <mergeCell ref="I349:J349"/>
    <mergeCell ref="K349:L349"/>
    <mergeCell ref="M349:N349"/>
    <mergeCell ref="O349:Q349"/>
    <mergeCell ref="R349:T349"/>
    <mergeCell ref="U349:W349"/>
    <mergeCell ref="X348:Y348"/>
    <mergeCell ref="Z348:AB348"/>
    <mergeCell ref="AC348:AE348"/>
    <mergeCell ref="AF348:AH348"/>
    <mergeCell ref="AI348:AK348"/>
    <mergeCell ref="AL348:AN348"/>
    <mergeCell ref="AO351:AQ351"/>
    <mergeCell ref="C352:D352"/>
    <mergeCell ref="E352:F352"/>
    <mergeCell ref="G352:H352"/>
    <mergeCell ref="I352:J352"/>
    <mergeCell ref="K352:L352"/>
    <mergeCell ref="M352:N352"/>
    <mergeCell ref="O352:Q352"/>
    <mergeCell ref="R352:T352"/>
    <mergeCell ref="U352:W352"/>
    <mergeCell ref="X351:Y351"/>
    <mergeCell ref="Z351:AB351"/>
    <mergeCell ref="AC351:AE351"/>
    <mergeCell ref="AF351:AH351"/>
    <mergeCell ref="AI351:AK351"/>
    <mergeCell ref="AL351:AN351"/>
    <mergeCell ref="AO350:AQ350"/>
    <mergeCell ref="C351:D351"/>
    <mergeCell ref="E351:F351"/>
    <mergeCell ref="G351:H351"/>
    <mergeCell ref="I351:J351"/>
    <mergeCell ref="K351:L351"/>
    <mergeCell ref="M351:N351"/>
    <mergeCell ref="O351:Q351"/>
    <mergeCell ref="R351:T351"/>
    <mergeCell ref="U351:W351"/>
    <mergeCell ref="X350:Y350"/>
    <mergeCell ref="Z350:AB350"/>
    <mergeCell ref="AC350:AE350"/>
    <mergeCell ref="AF350:AH350"/>
    <mergeCell ref="AI350:AK350"/>
    <mergeCell ref="AL350:AN350"/>
    <mergeCell ref="AO353:AQ353"/>
    <mergeCell ref="C354:D354"/>
    <mergeCell ref="E354:F354"/>
    <mergeCell ref="G354:H354"/>
    <mergeCell ref="I354:J354"/>
    <mergeCell ref="K354:L354"/>
    <mergeCell ref="M354:N354"/>
    <mergeCell ref="O354:Q354"/>
    <mergeCell ref="R354:T354"/>
    <mergeCell ref="U354:W354"/>
    <mergeCell ref="X353:Y353"/>
    <mergeCell ref="Z353:AB353"/>
    <mergeCell ref="AC353:AE353"/>
    <mergeCell ref="AF353:AH353"/>
    <mergeCell ref="AI353:AK353"/>
    <mergeCell ref="AL353:AN353"/>
    <mergeCell ref="AO352:AQ352"/>
    <mergeCell ref="C353:D353"/>
    <mergeCell ref="E353:F353"/>
    <mergeCell ref="G353:H353"/>
    <mergeCell ref="I353:J353"/>
    <mergeCell ref="K353:L353"/>
    <mergeCell ref="M353:N353"/>
    <mergeCell ref="O353:Q353"/>
    <mergeCell ref="R353:T353"/>
    <mergeCell ref="U353:W353"/>
    <mergeCell ref="X352:Y352"/>
    <mergeCell ref="Z352:AB352"/>
    <mergeCell ref="AC352:AE352"/>
    <mergeCell ref="AF352:AH352"/>
    <mergeCell ref="AI352:AK352"/>
    <mergeCell ref="AL352:AN352"/>
    <mergeCell ref="AO355:AQ355"/>
    <mergeCell ref="C356:D356"/>
    <mergeCell ref="E356:F356"/>
    <mergeCell ref="G356:H356"/>
    <mergeCell ref="I356:J356"/>
    <mergeCell ref="K356:L356"/>
    <mergeCell ref="M356:N356"/>
    <mergeCell ref="O356:Q356"/>
    <mergeCell ref="R356:T356"/>
    <mergeCell ref="U356:W356"/>
    <mergeCell ref="X355:Y355"/>
    <mergeCell ref="Z355:AB355"/>
    <mergeCell ref="AC355:AE355"/>
    <mergeCell ref="AF355:AH355"/>
    <mergeCell ref="AI355:AK355"/>
    <mergeCell ref="AL355:AN355"/>
    <mergeCell ref="AO354:AQ354"/>
    <mergeCell ref="C355:D355"/>
    <mergeCell ref="E355:F355"/>
    <mergeCell ref="G355:H355"/>
    <mergeCell ref="I355:J355"/>
    <mergeCell ref="K355:L355"/>
    <mergeCell ref="M355:N355"/>
    <mergeCell ref="O355:Q355"/>
    <mergeCell ref="R355:T355"/>
    <mergeCell ref="U355:W355"/>
    <mergeCell ref="X354:Y354"/>
    <mergeCell ref="Z354:AB354"/>
    <mergeCell ref="AC354:AE354"/>
    <mergeCell ref="AF354:AH354"/>
    <mergeCell ref="AI354:AK354"/>
    <mergeCell ref="AL354:AN354"/>
    <mergeCell ref="AO357:AQ357"/>
    <mergeCell ref="C358:D358"/>
    <mergeCell ref="E358:F358"/>
    <mergeCell ref="I358:J358"/>
    <mergeCell ref="K358:L358"/>
    <mergeCell ref="M358:N358"/>
    <mergeCell ref="O358:Q358"/>
    <mergeCell ref="R358:T358"/>
    <mergeCell ref="U358:W358"/>
    <mergeCell ref="X357:Y357"/>
    <mergeCell ref="Z357:AB357"/>
    <mergeCell ref="AC357:AE357"/>
    <mergeCell ref="AF357:AH357"/>
    <mergeCell ref="AI357:AK357"/>
    <mergeCell ref="AL357:AN357"/>
    <mergeCell ref="AO356:AQ356"/>
    <mergeCell ref="C357:D357"/>
    <mergeCell ref="E357:F357"/>
    <mergeCell ref="G357:H357"/>
    <mergeCell ref="I357:J357"/>
    <mergeCell ref="K357:L357"/>
    <mergeCell ref="M357:N357"/>
    <mergeCell ref="O357:Q357"/>
    <mergeCell ref="R357:T357"/>
    <mergeCell ref="U357:W357"/>
    <mergeCell ref="X356:Y356"/>
    <mergeCell ref="Z356:AB356"/>
    <mergeCell ref="AC356:AE356"/>
    <mergeCell ref="AF356:AH356"/>
    <mergeCell ref="AI356:AK356"/>
    <mergeCell ref="AL356:AN356"/>
    <mergeCell ref="AO361:AQ362"/>
    <mergeCell ref="O361:Q362"/>
    <mergeCell ref="R361:T362"/>
    <mergeCell ref="U361:W362"/>
    <mergeCell ref="X361:Y362"/>
    <mergeCell ref="Z361:AB362"/>
    <mergeCell ref="AC361:AE362"/>
    <mergeCell ref="AO359:AQ359"/>
    <mergeCell ref="L212:O212"/>
    <mergeCell ref="A213:C213"/>
    <mergeCell ref="L213:O213"/>
    <mergeCell ref="A214:C214"/>
    <mergeCell ref="L214:O214"/>
    <mergeCell ref="Y214:AA214"/>
    <mergeCell ref="A215:C215"/>
    <mergeCell ref="L215:O215"/>
    <mergeCell ref="Y215:AA215"/>
    <mergeCell ref="A216:C216"/>
    <mergeCell ref="Y216:AA216"/>
    <mergeCell ref="A218:C218"/>
    <mergeCell ref="A219:C219"/>
    <mergeCell ref="A220:B220"/>
    <mergeCell ref="C220:C221"/>
    <mergeCell ref="A221:B221"/>
    <mergeCell ref="C360:D362"/>
    <mergeCell ref="E360:F362"/>
    <mergeCell ref="G360:H362"/>
    <mergeCell ref="I360:L360"/>
    <mergeCell ref="M360:W360"/>
    <mergeCell ref="AO358:AQ358"/>
    <mergeCell ref="C359:D359"/>
    <mergeCell ref="E359:F359"/>
    <mergeCell ref="I361:J362"/>
    <mergeCell ref="K361:L362"/>
    <mergeCell ref="M361:N362"/>
    <mergeCell ref="X359:Y359"/>
    <mergeCell ref="Z359:AB359"/>
    <mergeCell ref="AC359:AE359"/>
    <mergeCell ref="AF359:AH359"/>
    <mergeCell ref="AI359:AK359"/>
    <mergeCell ref="AL359:AN359"/>
    <mergeCell ref="G358:H358"/>
    <mergeCell ref="A239:C239"/>
    <mergeCell ref="A240:C240"/>
    <mergeCell ref="A241:C241"/>
    <mergeCell ref="A242:C242"/>
    <mergeCell ref="A243:C243"/>
    <mergeCell ref="AF361:AH362"/>
    <mergeCell ref="AI361:AK362"/>
    <mergeCell ref="AL361:AN362"/>
    <mergeCell ref="G359:H359"/>
    <mergeCell ref="I359:J359"/>
    <mergeCell ref="K359:L359"/>
    <mergeCell ref="M359:N359"/>
    <mergeCell ref="O359:Q359"/>
    <mergeCell ref="R359:T359"/>
    <mergeCell ref="U359:W359"/>
    <mergeCell ref="X358:Y358"/>
    <mergeCell ref="Z358:AB358"/>
    <mergeCell ref="AC358:AE358"/>
    <mergeCell ref="AF358:AH358"/>
    <mergeCell ref="AI358:AK358"/>
    <mergeCell ref="AL358:AN358"/>
    <mergeCell ref="X344:Y344"/>
    <mergeCell ref="A212:C212"/>
    <mergeCell ref="A13:C13"/>
    <mergeCell ref="A222:C222"/>
    <mergeCell ref="A223:C223"/>
    <mergeCell ref="A224:C224"/>
    <mergeCell ref="A225:C225"/>
    <mergeCell ref="A226:C226"/>
    <mergeCell ref="A227:C227"/>
    <mergeCell ref="A228:C228"/>
    <mergeCell ref="A229:C229"/>
    <mergeCell ref="A230:C230"/>
    <mergeCell ref="A233:C233"/>
    <mergeCell ref="B234:C234"/>
    <mergeCell ref="B235:C235"/>
    <mergeCell ref="A236:C236"/>
    <mergeCell ref="A237:C237"/>
    <mergeCell ref="A238:C238"/>
    <mergeCell ref="A199:C199"/>
    <mergeCell ref="A173:B173"/>
    <mergeCell ref="A174:B174"/>
    <mergeCell ref="A177:B177"/>
    <mergeCell ref="B178:C178"/>
    <mergeCell ref="B179:C179"/>
    <mergeCell ref="A165:B165"/>
    <mergeCell ref="A166:B166"/>
    <mergeCell ref="A167:B167"/>
    <mergeCell ref="A169:C169"/>
    <mergeCell ref="A170:B170"/>
    <mergeCell ref="A172:B172"/>
    <mergeCell ref="A157:E157"/>
    <mergeCell ref="A159:E159"/>
    <mergeCell ref="A130:C130"/>
  </mergeCells>
  <phoneticPr fontId="1"/>
  <conditionalFormatting sqref="Y138:Y139">
    <cfRule type="top10" dxfId="134" priority="105" percent="1" bottom="1" rank="33"/>
    <cfRule type="top10" dxfId="133" priority="106" percent="1" rank="33"/>
  </conditionalFormatting>
  <conditionalFormatting sqref="Z138:Z139 Z135">
    <cfRule type="top10" dxfId="132" priority="107" percent="1" bottom="1" rank="33"/>
    <cfRule type="top10" dxfId="131" priority="108" percent="1" rank="33"/>
  </conditionalFormatting>
  <conditionalFormatting sqref="AA138:AA139 AA135">
    <cfRule type="top10" dxfId="130" priority="109" percent="1" bottom="1" rank="33"/>
    <cfRule type="top10" dxfId="129" priority="110" percent="1" rank="33"/>
  </conditionalFormatting>
  <conditionalFormatting sqref="AC138:AC139 AC135">
    <cfRule type="top10" dxfId="128" priority="121" percent="1" bottom="1" rank="33"/>
    <cfRule type="top10" dxfId="127" priority="122" percent="1" rank="33"/>
  </conditionalFormatting>
  <conditionalFormatting sqref="AB138:AB139 AB135">
    <cfRule type="top10" dxfId="126" priority="123" percent="1" bottom="1" rank="33"/>
    <cfRule type="top10" dxfId="125" priority="124" percent="1" rank="33"/>
  </conditionalFormatting>
  <conditionalFormatting sqref="AD138:AD139 AD135">
    <cfRule type="top10" dxfId="124" priority="125" percent="1" bottom="1" rank="33"/>
    <cfRule type="top10" dxfId="123" priority="126" percent="1" rank="33"/>
  </conditionalFormatting>
  <conditionalFormatting sqref="AE138:AE139 AE135">
    <cfRule type="top10" dxfId="122" priority="127" percent="1" bottom="1" rank="33"/>
    <cfRule type="top10" dxfId="121" priority="128" percent="1" rank="33"/>
  </conditionalFormatting>
  <conditionalFormatting sqref="AF138:AF139 AF135">
    <cfRule type="top10" dxfId="120" priority="129" percent="1" bottom="1" rank="33"/>
    <cfRule type="top10" dxfId="119" priority="130" percent="1" rank="33"/>
  </conditionalFormatting>
  <conditionalFormatting sqref="AG138:AG139 AG135">
    <cfRule type="top10" dxfId="118" priority="131" percent="1" bottom="1" rank="33"/>
    <cfRule type="top10" dxfId="117" priority="132" percent="1" rank="33"/>
  </conditionalFormatting>
  <conditionalFormatting sqref="AH138:AH139 AH135">
    <cfRule type="top10" dxfId="116" priority="133" percent="1" bottom="1" rank="33"/>
    <cfRule type="top10" dxfId="115" priority="134" percent="1" rank="33"/>
  </conditionalFormatting>
  <conditionalFormatting sqref="AI138:AI139 AI135">
    <cfRule type="top10" dxfId="114" priority="135" percent="1" bottom="1" rank="33"/>
    <cfRule type="top10" dxfId="113" priority="136" percent="1" rank="33"/>
  </conditionalFormatting>
  <conditionalFormatting sqref="AJ138:AJ139 AJ135">
    <cfRule type="top10" dxfId="112" priority="137" percent="1" bottom="1" rank="33"/>
    <cfRule type="top10" dxfId="111" priority="138" percent="1" rank="33"/>
  </conditionalFormatting>
  <conditionalFormatting sqref="AK138:AK139 AK135">
    <cfRule type="top10" dxfId="110" priority="139" percent="1" bottom="1" rank="33"/>
    <cfRule type="top10" dxfId="109" priority="140" percent="1" rank="33"/>
  </conditionalFormatting>
  <conditionalFormatting sqref="AL138:AL139 AL135">
    <cfRule type="top10" dxfId="108" priority="141" percent="1" bottom="1" rank="33"/>
    <cfRule type="top10" dxfId="107" priority="142" percent="1" rank="33"/>
  </conditionalFormatting>
  <conditionalFormatting sqref="AM138:AM139 AM135">
    <cfRule type="top10" dxfId="106" priority="143" percent="1" bottom="1" rank="33"/>
    <cfRule type="top10" dxfId="105" priority="144" percent="1" rank="33"/>
  </conditionalFormatting>
  <conditionalFormatting sqref="AN138:AN139 AN135">
    <cfRule type="top10" dxfId="104" priority="145" percent="1" bottom="1" rank="33"/>
    <cfRule type="top10" dxfId="103" priority="146" percent="1" rank="33"/>
  </conditionalFormatting>
  <conditionalFormatting sqref="AO138:AO139 AO135">
    <cfRule type="top10" dxfId="102" priority="147" percent="1" bottom="1" rank="33"/>
    <cfRule type="top10" dxfId="101" priority="148" percent="1" rank="33"/>
  </conditionalFormatting>
  <conditionalFormatting sqref="AP138:AP139 AP135">
    <cfRule type="top10" dxfId="100" priority="149" percent="1" bottom="1" rank="33"/>
    <cfRule type="top10" dxfId="99" priority="150" percent="1" rank="33"/>
  </conditionalFormatting>
  <conditionalFormatting sqref="AQ138:AQ139 AQ135">
    <cfRule type="top10" dxfId="98" priority="151" percent="1" bottom="1" rank="33"/>
    <cfRule type="top10" dxfId="97" priority="152" percent="1" rank="33"/>
  </conditionalFormatting>
  <conditionalFormatting sqref="AR138:AR139 AR135">
    <cfRule type="top10" dxfId="96" priority="153" percent="1" bottom="1" rank="33"/>
    <cfRule type="top10" dxfId="95" priority="154" percent="1" rank="33"/>
  </conditionalFormatting>
  <conditionalFormatting sqref="AS138:AS139 AS135">
    <cfRule type="top10" dxfId="94" priority="155" percent="1" bottom="1" rank="33"/>
    <cfRule type="top10" dxfId="93" priority="156" percent="1" rank="33"/>
  </conditionalFormatting>
  <conditionalFormatting sqref="AT138:AT139 AT135">
    <cfRule type="top10" dxfId="92" priority="157" percent="1" bottom="1" rank="33"/>
    <cfRule type="top10" dxfId="91" priority="158" percent="1" rank="33"/>
  </conditionalFormatting>
  <conditionalFormatting sqref="AU138:AU139 AU135">
    <cfRule type="top10" dxfId="90" priority="159" percent="1" bottom="1" rank="33"/>
    <cfRule type="top10" dxfId="89" priority="160" percent="1" rank="33"/>
  </conditionalFormatting>
  <conditionalFormatting sqref="AV138:AV139 AV135">
    <cfRule type="top10" dxfId="88" priority="161" percent="1" bottom="1" rank="33"/>
    <cfRule type="top10" dxfId="87" priority="162" percent="1" rank="33"/>
  </conditionalFormatting>
  <conditionalFormatting sqref="AW138:AW139 AW135">
    <cfRule type="top10" dxfId="86" priority="163" percent="1" bottom="1" rank="33"/>
    <cfRule type="top10" dxfId="85" priority="164" percent="1" rank="33"/>
  </conditionalFormatting>
  <conditionalFormatting sqref="AX138:AX139 AX135">
    <cfRule type="top10" dxfId="84" priority="165" percent="1" bottom="1" rank="33"/>
    <cfRule type="top10" dxfId="83" priority="166" percent="1" rank="33"/>
  </conditionalFormatting>
  <conditionalFormatting sqref="AY138:AY139 AY135">
    <cfRule type="top10" dxfId="82" priority="167" percent="1" bottom="1" rank="33"/>
    <cfRule type="top10" dxfId="81" priority="168" percent="1" rank="33"/>
  </conditionalFormatting>
  <conditionalFormatting sqref="AZ138:AZ139 AZ135">
    <cfRule type="top10" dxfId="80" priority="169" percent="1" bottom="1" rank="33"/>
    <cfRule type="top10" dxfId="79" priority="170" percent="1" rank="33"/>
  </conditionalFormatting>
  <conditionalFormatting sqref="BA138:BA139 BA135">
    <cfRule type="top10" dxfId="78" priority="171" percent="1" bottom="1" rank="33"/>
    <cfRule type="top10" dxfId="77" priority="172" percent="1" rank="33"/>
  </conditionalFormatting>
  <conditionalFormatting sqref="BB138:BB139 BB135">
    <cfRule type="top10" dxfId="76" priority="173" percent="1" bottom="1" rank="33"/>
    <cfRule type="top10" dxfId="75" priority="174" percent="1" rank="33"/>
  </conditionalFormatting>
  <conditionalFormatting sqref="BC138:BC139 BC135">
    <cfRule type="top10" dxfId="74" priority="175" percent="1" bottom="1" rank="33"/>
    <cfRule type="top10" dxfId="73" priority="176" percent="1" rank="33"/>
  </conditionalFormatting>
  <conditionalFormatting sqref="BD138:BD139 BD135">
    <cfRule type="top10" dxfId="72" priority="177" percent="1" bottom="1" rank="33"/>
    <cfRule type="top10" dxfId="71" priority="178" percent="1" rank="33"/>
  </conditionalFormatting>
  <conditionalFormatting sqref="H4:I4 N4 D2 S31:AA33 AG31:AO33 AX31 BA31 AX33 AD43:AN45 AS43:AY44 W43:Y45 I43:R44 D43:G44 AR117:AR121 AY117:AY121 D67 D71:R71 S74 V77:AA77 Y71:AA76 AZ75 D75:R76 H89:J91 AR115 AH115 AH118 Y118:AG119 I118 AB106:AB107 AB96:AB97 AZ96:AZ97 I120:Q121 AF96:AF97 AJ96:AJ97 AN96:AN97 AR96:AR97 AV96:AV97 R84:AA91 AF107 AJ107 AN107 AR107 AV107 S21:BE30">
    <cfRule type="expression" dxfId="70" priority="101">
      <formula>IF($V$2="カラー","TRUE","FALSE")</formula>
    </cfRule>
  </conditionalFormatting>
  <conditionalFormatting sqref="S4:BE4">
    <cfRule type="expression" dxfId="69" priority="100">
      <formula>IF($V$2="カラー","TRUE","FALSE")</formula>
    </cfRule>
  </conditionalFormatting>
  <conditionalFormatting sqref="D78:R78">
    <cfRule type="expression" dxfId="68" priority="96">
      <formula>IF($V$2="カラー","TRUE","FALSE")</formula>
    </cfRule>
  </conditionalFormatting>
  <conditionalFormatting sqref="G79:R79">
    <cfRule type="expression" dxfId="67" priority="95">
      <formula>IF($V$2="カラー","TRUE","FALSE")</formula>
    </cfRule>
  </conditionalFormatting>
  <conditionalFormatting sqref="S20:BE20">
    <cfRule type="expression" dxfId="66" priority="93">
      <formula>IF($V$2="カラー","TRUE","FALSE")</formula>
    </cfRule>
  </conditionalFormatting>
  <conditionalFormatting sqref="AR113">
    <cfRule type="expression" dxfId="65" priority="92">
      <formula>IF($V$2="カラー","TRUE","FALSE")</formula>
    </cfRule>
  </conditionalFormatting>
  <conditionalFormatting sqref="AF106">
    <cfRule type="expression" dxfId="64" priority="91">
      <formula>IF($V$2="カラー","TRUE","FALSE")</formula>
    </cfRule>
  </conditionalFormatting>
  <conditionalFormatting sqref="AJ106">
    <cfRule type="expression" dxfId="63" priority="90">
      <formula>IF($V$2="カラー","TRUE","FALSE")</formula>
    </cfRule>
  </conditionalFormatting>
  <conditionalFormatting sqref="AN106">
    <cfRule type="expression" dxfId="62" priority="89">
      <formula>IF($V$2="カラー","TRUE","FALSE")</formula>
    </cfRule>
  </conditionalFormatting>
  <conditionalFormatting sqref="AR106">
    <cfRule type="expression" dxfId="61" priority="88">
      <formula>IF($V$2="カラー","TRUE","FALSE")</formula>
    </cfRule>
  </conditionalFormatting>
  <conditionalFormatting sqref="AV106">
    <cfRule type="expression" dxfId="60" priority="87">
      <formula>IF($V$2="カラー","TRUE","FALSE")</formula>
    </cfRule>
  </conditionalFormatting>
  <conditionalFormatting sqref="AZ106">
    <cfRule type="expression" dxfId="59" priority="86">
      <formula>IF($V$2="カラー","TRUE","FALSE")</formula>
    </cfRule>
  </conditionalFormatting>
  <conditionalFormatting sqref="L118">
    <cfRule type="expression" dxfId="58" priority="85">
      <formula>IF($V$2="カラー","TRUE","FALSE")</formula>
    </cfRule>
  </conditionalFormatting>
  <conditionalFormatting sqref="O118">
    <cfRule type="expression" dxfId="57" priority="84">
      <formula>IF($V$2="カラー","TRUE","FALSE")</formula>
    </cfRule>
  </conditionalFormatting>
  <conditionalFormatting sqref="D221">
    <cfRule type="expression" dxfId="56" priority="47" stopIfTrue="1">
      <formula>IF(NOT(D$14=""),TRUE,FALSE)</formula>
    </cfRule>
  </conditionalFormatting>
  <conditionalFormatting sqref="D221">
    <cfRule type="expression" priority="48" stopIfTrue="1">
      <formula>D$15=""</formula>
    </cfRule>
  </conditionalFormatting>
  <conditionalFormatting sqref="E227:AQ229 E219:AQ219">
    <cfRule type="cellIs" dxfId="55" priority="46" operator="equal">
      <formula>0</formula>
    </cfRule>
  </conditionalFormatting>
  <conditionalFormatting sqref="E227:AQ227 E219:AQ219 D213:H216">
    <cfRule type="expression" dxfId="54" priority="45">
      <formula>IF($U$1="カラー","TRUE","FALSE")</formula>
    </cfRule>
  </conditionalFormatting>
  <conditionalFormatting sqref="J213:J216">
    <cfRule type="expression" dxfId="53" priority="44">
      <formula>IF($U$1="カラー","TRUE","FALSE")</formula>
    </cfRule>
  </conditionalFormatting>
  <conditionalFormatting sqref="I216">
    <cfRule type="expression" dxfId="52" priority="43">
      <formula>IF($U$1="カラー","TRUE","FALSE")</formula>
    </cfRule>
  </conditionalFormatting>
  <conditionalFormatting sqref="D230:AQ230">
    <cfRule type="expression" dxfId="51" priority="40">
      <formula>IF($U$1="カラー","TRUE","FALSE")</formula>
    </cfRule>
  </conditionalFormatting>
  <conditionalFormatting sqref="E220:AQ222">
    <cfRule type="expression" dxfId="50" priority="42">
      <formula>IF($U$1="カラー","TRUE","FALSE")</formula>
    </cfRule>
  </conditionalFormatting>
  <conditionalFormatting sqref="D230:AQ230">
    <cfRule type="cellIs" dxfId="49" priority="41" operator="equal">
      <formula>0</formula>
    </cfRule>
  </conditionalFormatting>
  <conditionalFormatting sqref="E223:AQ223">
    <cfRule type="cellIs" dxfId="48" priority="39" operator="equal">
      <formula>0</formula>
    </cfRule>
  </conditionalFormatting>
  <conditionalFormatting sqref="E223:AQ223">
    <cfRule type="expression" dxfId="47" priority="38">
      <formula>IF($U$1="カラー","TRUE","FALSE")</formula>
    </cfRule>
  </conditionalFormatting>
  <conditionalFormatting sqref="E224:AQ230">
    <cfRule type="expression" dxfId="46" priority="36">
      <formula>IF($U$1="カラー","TRUE","FALSE")</formula>
    </cfRule>
  </conditionalFormatting>
  <conditionalFormatting sqref="E224:AQ230">
    <cfRule type="cellIs" dxfId="45" priority="37" operator="equal">
      <formula>0</formula>
    </cfRule>
  </conditionalFormatting>
  <conditionalFormatting sqref="AF259:AH263">
    <cfRule type="expression" dxfId="44" priority="34">
      <formula>IF($V$2="カラー","TRUE","FALSE")</formula>
    </cfRule>
  </conditionalFormatting>
  <conditionalFormatting sqref="AF264:AH269">
    <cfRule type="expression" dxfId="43" priority="33">
      <formula>IF($V$2="カラー","TRUE","FALSE")</formula>
    </cfRule>
  </conditionalFormatting>
  <conditionalFormatting sqref="AF270:AH270 AF356:AH358">
    <cfRule type="expression" dxfId="42" priority="32">
      <formula>IF($V$2="カラー","TRUE","FALSE")</formula>
    </cfRule>
  </conditionalFormatting>
  <conditionalFormatting sqref="AF271:AH272 AF286:AH287 AF345:AH346">
    <cfRule type="expression" dxfId="41" priority="31">
      <formula>IF($V$2="カラー","TRUE","FALSE")</formula>
    </cfRule>
  </conditionalFormatting>
  <conditionalFormatting sqref="AF352:AH355">
    <cfRule type="expression" dxfId="40" priority="29">
      <formula>IF($V$2="カラー","TRUE","FALSE")</formula>
    </cfRule>
  </conditionalFormatting>
  <conditionalFormatting sqref="AF273:AH276">
    <cfRule type="expression" dxfId="39" priority="28">
      <formula>IF($V$2="カラー","TRUE","FALSE")</formula>
    </cfRule>
  </conditionalFormatting>
  <conditionalFormatting sqref="AF283:AH283">
    <cfRule type="expression" dxfId="38" priority="26">
      <formula>IF($V$2="カラー","TRUE","FALSE")</formula>
    </cfRule>
  </conditionalFormatting>
  <conditionalFormatting sqref="AF284:AH285">
    <cfRule type="expression" dxfId="37" priority="25">
      <formula>IF($V$2="カラー","TRUE","FALSE")</formula>
    </cfRule>
  </conditionalFormatting>
  <conditionalFormatting sqref="AF288:AH288">
    <cfRule type="expression" dxfId="36" priority="24">
      <formula>IF($V$2="カラー","TRUE","FALSE")</formula>
    </cfRule>
  </conditionalFormatting>
  <conditionalFormatting sqref="AF289:AH290 AF344:AH344">
    <cfRule type="expression" dxfId="35" priority="23">
      <formula>IF($V$2="カラー","TRUE","FALSE")</formula>
    </cfRule>
  </conditionalFormatting>
  <conditionalFormatting sqref="AF295:AH300">
    <cfRule type="expression" dxfId="34" priority="21">
      <formula>IF($V$2="カラー","TRUE","FALSE")</formula>
    </cfRule>
  </conditionalFormatting>
  <conditionalFormatting sqref="AF341:AH342">
    <cfRule type="expression" dxfId="33" priority="19">
      <formula>IF($V$2="カラー","TRUE","FALSE")</formula>
    </cfRule>
  </conditionalFormatting>
  <conditionalFormatting sqref="AF301:AH301 AF315:AH316">
    <cfRule type="expression" dxfId="32" priority="18">
      <formula>IF($V$2="カラー","TRUE","FALSE")</formula>
    </cfRule>
  </conditionalFormatting>
  <conditionalFormatting sqref="AF302:AH305">
    <cfRule type="expression" dxfId="31" priority="17">
      <formula>IF($V$2="カラー","TRUE","FALSE")</formula>
    </cfRule>
  </conditionalFormatting>
  <conditionalFormatting sqref="AF306:AH311">
    <cfRule type="expression" dxfId="30" priority="16">
      <formula>IF($V$2="カラー","TRUE","FALSE")</formula>
    </cfRule>
  </conditionalFormatting>
  <conditionalFormatting sqref="AF313:AH314">
    <cfRule type="expression" dxfId="29" priority="14">
      <formula>IF($V$2="カラー","TRUE","FALSE")</formula>
    </cfRule>
  </conditionalFormatting>
  <conditionalFormatting sqref="AF317:AH317">
    <cfRule type="expression" dxfId="28" priority="13">
      <formula>IF($V$2="カラー","TRUE","FALSE")</formula>
    </cfRule>
  </conditionalFormatting>
  <conditionalFormatting sqref="AF320:AH323">
    <cfRule type="expression" dxfId="27" priority="11">
      <formula>IF($V$2="カラー","TRUE","FALSE")</formula>
    </cfRule>
  </conditionalFormatting>
  <conditionalFormatting sqref="AF324:AH326 AF339:AH339">
    <cfRule type="expression" dxfId="26" priority="10">
      <formula>IF($V$2="カラー","TRUE","FALSE")</formula>
    </cfRule>
  </conditionalFormatting>
  <conditionalFormatting sqref="R327:W338 AC327:AE338">
    <cfRule type="expression" dxfId="25" priority="9">
      <formula>IF($V$2="カラー","TRUE","FALSE")</formula>
    </cfRule>
  </conditionalFormatting>
  <conditionalFormatting sqref="AF328:AH329">
    <cfRule type="expression" dxfId="24" priority="8">
      <formula>IF($V$2="カラー","TRUE","FALSE")</formula>
    </cfRule>
  </conditionalFormatting>
  <conditionalFormatting sqref="AF327:AH327">
    <cfRule type="expression" dxfId="23" priority="7">
      <formula>IF($V$2="カラー","TRUE","FALSE")</formula>
    </cfRule>
  </conditionalFormatting>
  <conditionalFormatting sqref="AF330:AH330">
    <cfRule type="expression" dxfId="22" priority="6">
      <formula>IF($V$2="カラー","TRUE","FALSE")</formula>
    </cfRule>
  </conditionalFormatting>
  <conditionalFormatting sqref="AF331:AH332">
    <cfRule type="expression" dxfId="21" priority="5">
      <formula>IF($V$2="カラー","TRUE","FALSE")</formula>
    </cfRule>
  </conditionalFormatting>
  <conditionalFormatting sqref="AF333:AH336">
    <cfRule type="expression" dxfId="20" priority="4">
      <formula>IF($V$2="カラー","TRUE","FALSE")</formula>
    </cfRule>
  </conditionalFormatting>
  <conditionalFormatting sqref="AF337:AH338">
    <cfRule type="expression" dxfId="19" priority="3">
      <formula>IF($V$2="カラー","TRUE","FALSE")</formula>
    </cfRule>
  </conditionalFormatting>
  <conditionalFormatting sqref="AC343:AE343 R343:W343">
    <cfRule type="expression" dxfId="18" priority="2">
      <formula>IF($V$2="カラー","TRUE","FALSE")</formula>
    </cfRule>
  </conditionalFormatting>
  <conditionalFormatting sqref="AF343:AH343">
    <cfRule type="expression" dxfId="17" priority="1">
      <formula>IF($V$2="カラー","TRUE","FALSE")</formula>
    </cfRule>
  </conditionalFormatting>
  <conditionalFormatting sqref="AC252:AH252 AF359:AH359 R252:W326 AF253:AH258 AC253:AE326 AC339:AE342 R339:W342 R344:W359 AC344:AE359 AO252:AT259">
    <cfRule type="expression" dxfId="16" priority="35">
      <formula>IF($V$2="カラー","TRUE","FALSE")</formula>
    </cfRule>
  </conditionalFormatting>
  <conditionalFormatting sqref="AF347:AH351">
    <cfRule type="expression" dxfId="15" priority="30">
      <formula>IF($V$2="カラー","TRUE","FALSE")</formula>
    </cfRule>
  </conditionalFormatting>
  <conditionalFormatting sqref="AF277:AH282">
    <cfRule type="expression" dxfId="14" priority="27">
      <formula>IF($V$2="カラー","TRUE","FALSE")</formula>
    </cfRule>
  </conditionalFormatting>
  <conditionalFormatting sqref="AF291:AH294">
    <cfRule type="expression" dxfId="13" priority="22">
      <formula>IF($V$2="カラー","TRUE","FALSE")</formula>
    </cfRule>
  </conditionalFormatting>
  <conditionalFormatting sqref="AF340:AH340">
    <cfRule type="expression" dxfId="12" priority="20">
      <formula>IF($V$2="カラー","TRUE","FALSE")</formula>
    </cfRule>
  </conditionalFormatting>
  <conditionalFormatting sqref="AF312:AH312">
    <cfRule type="expression" dxfId="11" priority="15">
      <formula>IF($V$2="カラー","TRUE","FALSE")</formula>
    </cfRule>
  </conditionalFormatting>
  <conditionalFormatting sqref="AF318:AH319">
    <cfRule type="expression" dxfId="10" priority="12">
      <formula>IF($V$2="カラー","TRUE","FALSE")</formula>
    </cfRule>
  </conditionalFormatting>
  <conditionalFormatting sqref="S12:BE13">
    <cfRule type="expression" dxfId="9" priority="1673">
      <formula>S12&gt;#REF!</formula>
    </cfRule>
  </conditionalFormatting>
  <conditionalFormatting sqref="S16:BE16">
    <cfRule type="expression" priority="1674" stopIfTrue="1">
      <formula>S16=""</formula>
    </cfRule>
    <cfRule type="cellIs" dxfId="8" priority="1675" operator="greaterThan">
      <formula>#REF!</formula>
    </cfRule>
  </conditionalFormatting>
  <conditionalFormatting sqref="S20:BE21">
    <cfRule type="cellIs" dxfId="7" priority="1676" operator="lessThan">
      <formula>#REF!</formula>
    </cfRule>
  </conditionalFormatting>
  <conditionalFormatting sqref="S17:BE17">
    <cfRule type="expression" priority="1681" stopIfTrue="1">
      <formula>S$17=""</formula>
    </cfRule>
    <cfRule type="cellIs" dxfId="6" priority="1682" operator="greaterThan">
      <formula>#REF!</formula>
    </cfRule>
  </conditionalFormatting>
  <conditionalFormatting sqref="S14:BE14">
    <cfRule type="expression" dxfId="5" priority="1683" stopIfTrue="1">
      <formula>IF(NOT(S$15=""),TRUE,FALSE)</formula>
    </cfRule>
    <cfRule type="expression" priority="1684" stopIfTrue="1">
      <formula>S$14=""</formula>
    </cfRule>
    <cfRule type="cellIs" dxfId="4" priority="1685" operator="greaterThan">
      <formula>#REF!</formula>
    </cfRule>
  </conditionalFormatting>
  <conditionalFormatting sqref="S15:BE15">
    <cfRule type="expression" dxfId="3" priority="1686" stopIfTrue="1">
      <formula>IF(NOT(S$14=""),TRUE,FALSE)</formula>
    </cfRule>
    <cfRule type="expression" priority="1687" stopIfTrue="1">
      <formula>S$15=""</formula>
    </cfRule>
    <cfRule type="cellIs" dxfId="2" priority="1688" operator="greaterThan">
      <formula>#REF!</formula>
    </cfRule>
  </conditionalFormatting>
  <conditionalFormatting sqref="S18:BE18">
    <cfRule type="expression" priority="1689" stopIfTrue="1">
      <formula>S$18=""</formula>
    </cfRule>
    <cfRule type="cellIs" dxfId="1" priority="1690" operator="greaterThan">
      <formula>#REF!</formula>
    </cfRule>
  </conditionalFormatting>
  <dataValidations count="47">
    <dataValidation type="decimal" allowBlank="1" showInputMessage="1" showErrorMessage="1" error="入力できる数値は-100~30です。" sqref="Y117:AG117" xr:uid="{77F3EAED-579A-4E52-A724-43F397F78ABA}">
      <formula1>-100</formula1>
      <formula2>30</formula2>
    </dataValidation>
    <dataValidation type="decimal" allowBlank="1" showInputMessage="1" showErrorMessage="1" error="入力できる数値は0.5~1.5です。" sqref="AR114:AT114" xr:uid="{DC438C22-9E4B-4F73-9801-47BD2B2B3FEA}">
      <formula1>0.5</formula1>
      <formula2>1.5</formula2>
    </dataValidation>
    <dataValidation type="decimal" allowBlank="1" showInputMessage="1" showErrorMessage="1" error="入力できる数値は0～10000_x000a_です。" sqref="AR112:AT112" xr:uid="{9407CA51-92E8-4CE2-9EEE-B9456D2B8DDE}">
      <formula1>0</formula1>
      <formula2>10000</formula2>
    </dataValidation>
    <dataValidation type="decimal" allowBlank="1" showInputMessage="1" showErrorMessage="1" error="入力できる数値は-100~100です。" sqref="AB104:AY104" xr:uid="{746BF8B0-54B6-4411-91C3-5F51B1759619}">
      <formula1>-100</formula1>
      <formula2>100</formula2>
    </dataValidation>
    <dataValidation type="decimal" allowBlank="1" showInputMessage="1" showErrorMessage="1" error="入力できる数値は0~95です。" sqref="AB103:AY103" xr:uid="{40D3CE33-15C0-4FC1-A313-F35673F1F3C4}">
      <formula1>0</formula1>
      <formula2>95</formula2>
    </dataValidation>
    <dataValidation type="decimal" allowBlank="1" showInputMessage="1" showErrorMessage="1" error="入力できる数値は-10~40です。" sqref="AB102:AY102 Y114:AG114" xr:uid="{FF429F9C-FCF4-41ED-B0D9-DA153B4AAD7F}">
      <formula1>-10</formula1>
      <formula2>40</formula2>
    </dataValidation>
    <dataValidation type="decimal" allowBlank="1" showInputMessage="1" showErrorMessage="1" error="入力できる数値は0～95です。" sqref="AB95:AY95" xr:uid="{D8324FB2-5D13-4E15-AFA1-34D43C2FD852}">
      <formula1>0</formula1>
      <formula2>95</formula2>
    </dataValidation>
    <dataValidation type="decimal" allowBlank="1" showInputMessage="1" showErrorMessage="1" error="入力できる数値は-100～30までです。" sqref="I117:Q117" xr:uid="{9327E18C-C7C2-44A2-97C3-DC2331ECE5C8}">
      <formula1>-100</formula1>
      <formula2>30</formula2>
    </dataValidation>
    <dataValidation type="decimal" allowBlank="1" showInputMessage="1" showErrorMessage="1" error="入力できる数値は0～22です。" sqref="I116:Q116 Y116:AG116" xr:uid="{7C855E9B-ED28-49B7-A8E6-7A0E4FAE812D}">
      <formula1>0</formula1>
      <formula2>22</formula2>
    </dataValidation>
    <dataValidation type="date" operator="greaterThanOrEqual" allowBlank="1" showInputMessage="1" showErrorMessage="1" error="2024/1/1以降の日付を入力してください。" sqref="I111:Q111 Y111:AA111 AE111:AG111 AB93:AY93" xr:uid="{98D7ACA0-2ED7-4A2E-8B1A-A5D7CB6A8FB2}">
      <formula1>45292</formula1>
    </dataValidation>
    <dataValidation type="decimal" allowBlank="1" showInputMessage="1" showErrorMessage="1" error="入力できる数値は0~100000です。" sqref="AB105:AY105 I115:Q115 F95:K106 I107:K107 AB84:AJ91 Y115:AG115 O252:Q351" xr:uid="{85D074DB-B5A0-42B4-97E0-9A6523AFF049}">
      <formula1>0</formula1>
      <formula2>100000</formula2>
    </dataValidation>
    <dataValidation type="date" operator="greaterThan" allowBlank="1" showInputMessage="1" showErrorMessage="1" error="2024年１月１日以降の日付を入力してください。" sqref="N93:R93" xr:uid="{36CC4408-CA8E-4C65-BB1C-F359EAB77E0D}">
      <formula1>45292</formula1>
    </dataValidation>
    <dataValidation type="decimal" allowBlank="1" showInputMessage="1" showErrorMessage="1" error="入力できる数値は0～100000です。" sqref="AM84:BD91 AB94:AY94 AR111:AT111 D72:R74 Z252:AB351 AL252:AN351 AI260:AK351 AO260:AT351" xr:uid="{B37CC0DA-ABE3-4AA3-9293-8F543D82B5C3}">
      <formula1>0</formula1>
      <formula2>100000</formula2>
    </dataValidation>
    <dataValidation type="decimal" allowBlank="1" showInputMessage="1" showErrorMessage="1" error="入力できる数字は0～100000です。" sqref="E89:G91" xr:uid="{A93DA345-EEAF-4D90-BB26-180DDE0ADD1B}">
      <formula1>0</formula1>
      <formula2>100000</formula2>
    </dataValidation>
    <dataValidation type="decimal" allowBlank="1" showInputMessage="1" showErrorMessage="1" error="入力できる数値は0~1000です。" sqref="K252:N351" xr:uid="{52277ACA-9AB1-408A-9E47-0FDB7EC58E84}">
      <formula1>0</formula1>
      <formula2>1000</formula2>
    </dataValidation>
    <dataValidation type="decimal" allowBlank="1" showInputMessage="1" showErrorMessage="1" error="入力できる数字は0~100000です。" sqref="D7:BE8" xr:uid="{B5EDF3D0-41DC-4812-9437-BB3C14E7CB14}">
      <formula1>0</formula1>
      <formula2>100000</formula2>
    </dataValidation>
    <dataValidation type="decimal" allowBlank="1" showInputMessage="1" showErrorMessage="1" error="入力できる数値は0～120です。" sqref="AK84:AL91 X252:Y351" xr:uid="{DF7EFA6E-F8BD-4794-B674-740A315C17ED}">
      <formula1>0</formula1>
      <formula2>120</formula2>
    </dataValidation>
    <dataValidation type="decimal" allowBlank="1" showInputMessage="1" showErrorMessage="1" error="入力できる数値は0~20です。" sqref="G252:H351" xr:uid="{783B1792-A92F-4F2C-8A8E-1A065BE290E6}">
      <formula1>0</formula1>
      <formula2>20</formula2>
    </dataValidation>
    <dataValidation type="decimal" allowBlank="1" showInputMessage="1" showErrorMessage="1" error="入力できる数字は0～5までです。" sqref="I119:Q119" xr:uid="{E579FAF0-7ABA-46D5-8AB0-646DE0C320EF}">
      <formula1>0</formula1>
      <formula2>10</formula2>
    </dataValidation>
    <dataValidation type="decimal" allowBlank="1" showInputMessage="1" showErrorMessage="1" error="入力できる数値は0~30です。" sqref="I114:Q114 I252:J351" xr:uid="{663736D8-D350-4721-9F47-04C99D5B5CB0}">
      <formula1>0</formula1>
      <formula2>30</formula2>
    </dataValidation>
    <dataValidation type="decimal" allowBlank="1" showInputMessage="1" showErrorMessage="1" sqref="BC78:BE79" xr:uid="{B529CD60-8BC2-45EE-A0D1-5CCB538D5179}">
      <formula1>0</formula1>
      <formula2>100000</formula2>
    </dataValidation>
    <dataValidation type="decimal" allowBlank="1" showInputMessage="1" showErrorMessage="1" sqref="U252:W351 AC252:AH351 AO252:AT259" xr:uid="{0D7BA9B6-C787-4188-9A15-40B3B2BAE027}">
      <formula1>0</formula1>
      <formula2>100</formula2>
    </dataValidation>
    <dataValidation type="decimal" allowBlank="1" showInputMessage="1" showErrorMessage="1" sqref="R252:T351" xr:uid="{EB9FA780-9A0B-440C-980C-0CE1D688F568}">
      <formula1>0</formula1>
      <formula2>1000000000</formula2>
    </dataValidation>
    <dataValidation type="decimal" allowBlank="1" showInputMessage="1" showErrorMessage="1" sqref="P103:R103 P105:R105 P108:R109 F109:O109" xr:uid="{BD3F8991-D971-4907-914A-BB0E953A9A97}">
      <formula1>0</formula1>
      <formula2>1000000</formula2>
    </dataValidation>
    <dataValidation type="decimal" allowBlank="1" showInputMessage="1" showErrorMessage="1" sqref="P96:R100" xr:uid="{9BA1DFA8-F0DE-4E71-A57A-9EA3849838D9}">
      <formula1>-1000</formula1>
      <formula2>1000</formula2>
    </dataValidation>
    <dataValidation type="decimal" allowBlank="1" showInputMessage="1" showErrorMessage="1" sqref="AB101:AY101" xr:uid="{7E1595E9-9222-494B-9FD7-92A74BBE146A}">
      <formula1>-10000000</formula1>
      <formula2>10000000</formula2>
    </dataValidation>
    <dataValidation type="decimal" allowBlank="1" showInputMessage="1" showErrorMessage="1" sqref="F107:H107" xr:uid="{9970BC80-E66B-48D0-8621-BDD97959B2CF}">
      <formula1>0</formula1>
      <formula2>10000000</formula2>
    </dataValidation>
    <dataValidation type="list" allowBlank="1" showInputMessage="1" showErrorMessage="1" sqref="V2:Y2" xr:uid="{10BB9F3D-623D-4083-B4E3-32708761D8E0}">
      <formula1>"カラー,グレースケール"</formula1>
    </dataValidation>
    <dataValidation allowBlank="1" showInputMessage="1" showErrorMessage="1" error="入力できる数字は0～10000までです。" sqref="S74:U74 I216" xr:uid="{1CCB3A44-6A93-4D00-8892-EB2EA17E28F4}"/>
    <dataValidation allowBlank="1" showInputMessage="1" showErrorMessage="1" error="入力できる数字は0～5までです。" sqref="I120:Q121" xr:uid="{070B6AF0-23D7-492C-A0F3-DA6D9B8B4874}"/>
    <dataValidation type="decimal" allowBlank="1" showInputMessage="1" showErrorMessage="1" error="入力できる数字は0～20000までです。" sqref="AZ71:BB75" xr:uid="{806BEBCC-90D6-45DA-BB8C-FBFE3A57C4DC}">
      <formula1>0</formula1>
      <formula2>20000</formula2>
    </dataValidation>
    <dataValidation type="decimal" allowBlank="1" showInputMessage="1" showErrorMessage="1" error="入力できる数字は-30～30までです（-30以下の場合は、ボーメのほうに記入してください）。" sqref="BE14 D15:BD15 D221" xr:uid="{B766E5D9-2E0A-46BC-88D7-6ECCA60644CC}">
      <formula1>-30</formula1>
      <formula2>30</formula2>
    </dataValidation>
    <dataValidation type="list" allowBlank="1" showInputMessage="1" showErrorMessage="1" sqref="I31:L31" xr:uid="{4ED67378-0C4C-4128-8710-60A7B17EFAAE}">
      <formula1>"1,2,3,4,5"</formula1>
    </dataValidation>
    <dataValidation type="list" allowBlank="1" showInputMessage="1" showErrorMessage="1" sqref="I32:M33" xr:uid="{C7FFB452-8BD0-4523-A7F5-35CBCE0C8548}">
      <formula1>"補正する,しない"</formula1>
    </dataValidation>
    <dataValidation type="decimal" allowBlank="1" showInputMessage="1" showErrorMessage="1" sqref="AZ94:BC94 F228:AQ228 D229 E228:E229" xr:uid="{A9E635B7-CC37-4F2F-997E-1243B04D1DED}">
      <formula1>0</formula1>
      <formula2>10000000000</formula2>
    </dataValidation>
    <dataValidation type="decimal" allowBlank="1" showInputMessage="1" showErrorMessage="1" error="入力できる数字は-30～30までです。" sqref="AZ104 BB104" xr:uid="{87B8CD2C-C89D-44E1-AA93-2009094DAD2F}">
      <formula1>-30</formula1>
      <formula2>30</formula2>
    </dataValidation>
    <dataValidation type="decimal" allowBlank="1" showInputMessage="1" showErrorMessage="1" error="入力できる数字は0～100までです。" sqref="AZ95 AZ107 AE71:AG73" xr:uid="{82435820-420E-45F9-A4AE-6FCD5C5405DD}">
      <formula1>0</formula1>
      <formula2>100</formula2>
    </dataValidation>
    <dataValidation type="decimal" allowBlank="1" showInputMessage="1" showErrorMessage="1" error="入力できる数字は0～10000までです。" sqref="M75:M76 P75:P76 S75:S76 D75:D76 AZ105 BB105 G75:G76 V77 J75:J76 M216 P216" xr:uid="{743D21EC-B186-4DBE-B541-ADD63FFA6249}">
      <formula1>0</formula1>
      <formula2>10000</formula2>
    </dataValidation>
    <dataValidation type="decimal" allowBlank="1" showInputMessage="1" showErrorMessage="1" error="入力できる数値は0～10です。" sqref="D19:BE19 Y120:AG120 D17:BE17" xr:uid="{71AC3540-12F4-4FED-902D-37CB38469E25}">
      <formula1>0</formula1>
      <formula2>10</formula2>
    </dataValidation>
    <dataValidation type="decimal" allowBlank="1" showInputMessage="1" showErrorMessage="1" error="入力できる数値は0～10までです。" sqref="D18:BE18" xr:uid="{131275E6-CE82-4ED1-A585-A3B7C3E54FF5}">
      <formula1>0</formula1>
      <formula2>10</formula2>
    </dataValidation>
    <dataValidation type="decimal" allowBlank="1" showInputMessage="1" showErrorMessage="1" error="入力できる数字は0～22までです。" sqref="BB103 D16:BE16 AZ103 D222" xr:uid="{D61EED1A-8D46-48B9-84A7-34EA59EDC530}">
      <formula1>0</formula1>
      <formula2>22</formula2>
    </dataValidation>
    <dataValidation type="decimal" allowBlank="1" showInputMessage="1" showErrorMessage="1" error="入力できる数字は3～20までです（３以下の場合は日本酒度のほうに記入してください）。" sqref="D14:BE14 D220" xr:uid="{505CD701-F457-45CA-B0BE-A355581E07B7}">
      <formula1>3</formula1>
      <formula2>20</formula2>
    </dataValidation>
    <dataValidation type="decimal" allowBlank="1" showInputMessage="1" showErrorMessage="1" error="入力できる数字は-10～30までです。" sqref="D12:BE13" xr:uid="{E08A327B-542F-449E-B82E-8A1E1B60F191}">
      <formula1>-10</formula1>
      <formula2>30</formula2>
    </dataValidation>
    <dataValidation type="decimal" allowBlank="1" showInputMessage="1" showErrorMessage="1" error="入力できる数字は-20～40までです。" sqref="D11:BE11" xr:uid="{C0C67FC1-12F4-4337-BE95-0905C09EF189}">
      <formula1>-20</formula1>
      <formula2>40</formula2>
    </dataValidation>
    <dataValidation type="time" operator="lessThanOrEqual" allowBlank="1" showInputMessage="1" showErrorMessage="1" error="時刻（10:00など）を入力してください。" sqref="D5:BE5" xr:uid="{C55C27D1-8DF3-4A89-946D-4D4C8B6F3A3B}">
      <formula1>0.999305555555556</formula1>
    </dataValidation>
    <dataValidation type="date" operator="greaterThanOrEqual" allowBlank="1" showInputMessage="1" showErrorMessage="1" error="2000年以降の日付を入力してください。" sqref="D4:G4" xr:uid="{78059734-16CA-4025-B633-7EF02BDFC08D}">
      <formula1>36526</formula1>
    </dataValidation>
    <dataValidation type="list" allowBlank="1" showInputMessage="1" showErrorMessage="1" sqref="C252:D351" xr:uid="{C0C98D52-1957-485A-AC85-84BAA3D01DC0}">
      <formula1>$BG$216:$BG$223</formula1>
    </dataValidation>
  </dataValidations>
  <pageMargins left="0.70866141732283472" right="0.39370078740157483" top="0.55118110236220474" bottom="0.43307086614173229" header="0.31496062992125984" footer="0.31496062992125984"/>
  <pageSetup paperSize="9" scale="43"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99ADF-C8AC-4E04-83FB-819E8BEE9FBA}">
  <sheetPr codeName="Sheet5">
    <pageSetUpPr fitToPage="1"/>
  </sheetPr>
  <dimension ref="P1:V36"/>
  <sheetViews>
    <sheetView view="pageBreakPreview" zoomScale="60" zoomScaleNormal="85" workbookViewId="0">
      <pane ySplit="1" topLeftCell="A2" activePane="bottomLeft" state="frozen"/>
      <selection pane="bottomLeft" activeCell="N26" sqref="N26"/>
    </sheetView>
  </sheetViews>
  <sheetFormatPr defaultColWidth="9" defaultRowHeight="13"/>
  <cols>
    <col min="1" max="16" width="9" style="266"/>
    <col min="17" max="17" width="4" style="266" customWidth="1"/>
    <col min="18" max="18" width="8" style="266" customWidth="1"/>
    <col min="19" max="19" width="7.36328125" style="266" customWidth="1"/>
    <col min="20" max="20" width="5.08984375" style="266" customWidth="1"/>
    <col min="21" max="21" width="12.453125" style="266" customWidth="1"/>
    <col min="22" max="22" width="5" style="266" customWidth="1"/>
    <col min="23" max="16384" width="9" style="266"/>
  </cols>
  <sheetData>
    <row r="1" spans="16:22">
      <c r="R1" s="295"/>
      <c r="S1" s="295"/>
      <c r="T1" s="296"/>
      <c r="U1" s="296"/>
      <c r="V1" s="296"/>
    </row>
    <row r="2" spans="16:22">
      <c r="P2" s="324"/>
      <c r="Q2" s="324"/>
      <c r="R2" s="324"/>
      <c r="S2" s="324"/>
      <c r="T2" s="324"/>
      <c r="U2" s="324"/>
      <c r="V2" s="324"/>
    </row>
    <row r="3" spans="16:22">
      <c r="P3" s="324"/>
      <c r="Q3" s="324"/>
      <c r="R3" s="324"/>
      <c r="S3" s="324"/>
      <c r="T3" s="324"/>
      <c r="U3" s="324"/>
      <c r="V3" s="324"/>
    </row>
    <row r="4" spans="16:22">
      <c r="P4" s="324"/>
      <c r="Q4" s="324"/>
      <c r="R4" s="324"/>
      <c r="S4" s="324"/>
      <c r="T4" s="324"/>
      <c r="U4" s="324"/>
      <c r="V4" s="324"/>
    </row>
    <row r="5" spans="16:22">
      <c r="P5" s="324"/>
      <c r="Q5" s="324"/>
      <c r="R5" s="295"/>
      <c r="S5" s="295"/>
      <c r="T5" s="295"/>
      <c r="U5" s="295"/>
      <c r="V5" s="295"/>
    </row>
    <row r="6" spans="16:22">
      <c r="P6" s="324"/>
      <c r="Q6" s="324"/>
      <c r="R6" s="295"/>
      <c r="S6" s="295"/>
      <c r="T6" s="325"/>
      <c r="U6" s="295"/>
      <c r="V6" s="326"/>
    </row>
    <row r="7" spans="16:22">
      <c r="P7" s="324"/>
      <c r="Q7" s="324"/>
      <c r="R7" s="295"/>
      <c r="S7" s="295"/>
      <c r="T7" s="325"/>
      <c r="U7" s="295"/>
      <c r="V7" s="326"/>
    </row>
    <row r="8" spans="16:22">
      <c r="P8" s="324"/>
      <c r="Q8" s="324"/>
      <c r="R8" s="295"/>
      <c r="S8" s="295"/>
      <c r="T8" s="325"/>
      <c r="U8" s="295"/>
      <c r="V8" s="326"/>
    </row>
    <row r="9" spans="16:22">
      <c r="P9" s="324"/>
      <c r="Q9" s="324"/>
      <c r="R9" s="324"/>
      <c r="S9" s="324"/>
      <c r="T9" s="324"/>
      <c r="U9" s="295"/>
      <c r="V9" s="326"/>
    </row>
    <row r="10" spans="16:22">
      <c r="P10" s="324"/>
      <c r="Q10" s="324"/>
      <c r="R10" s="324"/>
      <c r="S10" s="324"/>
      <c r="T10" s="324"/>
      <c r="U10" s="324"/>
      <c r="V10" s="324"/>
    </row>
    <row r="11" spans="16:22">
      <c r="P11" s="324"/>
      <c r="Q11" s="324"/>
      <c r="R11" s="324"/>
      <c r="S11" s="324"/>
      <c r="T11" s="324"/>
      <c r="U11" s="324"/>
      <c r="V11" s="324"/>
    </row>
    <row r="12" spans="16:22">
      <c r="P12" s="324"/>
      <c r="Q12" s="324"/>
      <c r="R12" s="324"/>
      <c r="S12" s="324"/>
      <c r="T12" s="324"/>
      <c r="U12" s="324"/>
      <c r="V12" s="324"/>
    </row>
    <row r="30" ht="6.75" customHeight="1"/>
    <row r="36" hidden="1"/>
  </sheetData>
  <sheetProtection algorithmName="SHA-512" hashValue="tjZLYEyXJP5vDmJJ5YQhyYHlpDIZVXNhECgbR5SH0p/ByPgvxwCwtje17N19QPJD/16XJudFqUotVMN4v1EDRA==" saltValue="xfpz8VebrwBaL2xaNyUjjw==" spinCount="100000" sheet="1" formatCells="0"/>
  <phoneticPr fontId="1"/>
  <conditionalFormatting sqref="V6:V9">
    <cfRule type="containsErrors" dxfId="0" priority="1">
      <formula>ISERROR(V6)</formula>
    </cfRule>
  </conditionalFormatting>
  <pageMargins left="0.31496062992125984" right="0.31496062992125984" top="0.35433070866141736" bottom="0.35433070866141736" header="0.31496062992125984" footer="0.31496062992125984"/>
  <pageSetup paperSize="9" scale="5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I1003"/>
  <sheetViews>
    <sheetView topLeftCell="A984" workbookViewId="0">
      <selection activeCell="K3" sqref="K3:L5"/>
    </sheetView>
  </sheetViews>
  <sheetFormatPr defaultColWidth="10" defaultRowHeight="13"/>
  <cols>
    <col min="1" max="1" width="19" style="31" customWidth="1"/>
    <col min="2" max="2" width="10" style="13"/>
    <col min="3" max="3" width="10" style="32" customWidth="1"/>
    <col min="4" max="4" width="11.6328125" style="32" bestFit="1" customWidth="1"/>
    <col min="5" max="256" width="10" style="13"/>
    <col min="257" max="257" width="10" style="13" customWidth="1"/>
    <col min="258" max="258" width="10" style="13"/>
    <col min="259" max="259" width="10" style="13" customWidth="1"/>
    <col min="260" max="260" width="11.6328125" style="13" bestFit="1" customWidth="1"/>
    <col min="261" max="512" width="10" style="13"/>
    <col min="513" max="513" width="10" style="13" customWidth="1"/>
    <col min="514" max="514" width="10" style="13"/>
    <col min="515" max="515" width="10" style="13" customWidth="1"/>
    <col min="516" max="516" width="11.6328125" style="13" bestFit="1" customWidth="1"/>
    <col min="517" max="768" width="10" style="13"/>
    <col min="769" max="769" width="10" style="13" customWidth="1"/>
    <col min="770" max="770" width="10" style="13"/>
    <col min="771" max="771" width="10" style="13" customWidth="1"/>
    <col min="772" max="772" width="11.6328125" style="13" bestFit="1" customWidth="1"/>
    <col min="773" max="1024" width="10" style="13"/>
    <col min="1025" max="1025" width="10" style="13" customWidth="1"/>
    <col min="1026" max="1026" width="10" style="13"/>
    <col min="1027" max="1027" width="10" style="13" customWidth="1"/>
    <col min="1028" max="1028" width="11.6328125" style="13" bestFit="1" customWidth="1"/>
    <col min="1029" max="1280" width="10" style="13"/>
    <col min="1281" max="1281" width="10" style="13" customWidth="1"/>
    <col min="1282" max="1282" width="10" style="13"/>
    <col min="1283" max="1283" width="10" style="13" customWidth="1"/>
    <col min="1284" max="1284" width="11.6328125" style="13" bestFit="1" customWidth="1"/>
    <col min="1285" max="1536" width="10" style="13"/>
    <col min="1537" max="1537" width="10" style="13" customWidth="1"/>
    <col min="1538" max="1538" width="10" style="13"/>
    <col min="1539" max="1539" width="10" style="13" customWidth="1"/>
    <col min="1540" max="1540" width="11.6328125" style="13" bestFit="1" customWidth="1"/>
    <col min="1541" max="1792" width="10" style="13"/>
    <col min="1793" max="1793" width="10" style="13" customWidth="1"/>
    <col min="1794" max="1794" width="10" style="13"/>
    <col min="1795" max="1795" width="10" style="13" customWidth="1"/>
    <col min="1796" max="1796" width="11.6328125" style="13" bestFit="1" customWidth="1"/>
    <col min="1797" max="2048" width="10" style="13"/>
    <col min="2049" max="2049" width="10" style="13" customWidth="1"/>
    <col min="2050" max="2050" width="10" style="13"/>
    <col min="2051" max="2051" width="10" style="13" customWidth="1"/>
    <col min="2052" max="2052" width="11.6328125" style="13" bestFit="1" customWidth="1"/>
    <col min="2053" max="2304" width="10" style="13"/>
    <col min="2305" max="2305" width="10" style="13" customWidth="1"/>
    <col min="2306" max="2306" width="10" style="13"/>
    <col min="2307" max="2307" width="10" style="13" customWidth="1"/>
    <col min="2308" max="2308" width="11.6328125" style="13" bestFit="1" customWidth="1"/>
    <col min="2309" max="2560" width="10" style="13"/>
    <col min="2561" max="2561" width="10" style="13" customWidth="1"/>
    <col min="2562" max="2562" width="10" style="13"/>
    <col min="2563" max="2563" width="10" style="13" customWidth="1"/>
    <col min="2564" max="2564" width="11.6328125" style="13" bestFit="1" customWidth="1"/>
    <col min="2565" max="2816" width="10" style="13"/>
    <col min="2817" max="2817" width="10" style="13" customWidth="1"/>
    <col min="2818" max="2818" width="10" style="13"/>
    <col min="2819" max="2819" width="10" style="13" customWidth="1"/>
    <col min="2820" max="2820" width="11.6328125" style="13" bestFit="1" customWidth="1"/>
    <col min="2821" max="3072" width="10" style="13"/>
    <col min="3073" max="3073" width="10" style="13" customWidth="1"/>
    <col min="3074" max="3074" width="10" style="13"/>
    <col min="3075" max="3075" width="10" style="13" customWidth="1"/>
    <col min="3076" max="3076" width="11.6328125" style="13" bestFit="1" customWidth="1"/>
    <col min="3077" max="3328" width="10" style="13"/>
    <col min="3329" max="3329" width="10" style="13" customWidth="1"/>
    <col min="3330" max="3330" width="10" style="13"/>
    <col min="3331" max="3331" width="10" style="13" customWidth="1"/>
    <col min="3332" max="3332" width="11.6328125" style="13" bestFit="1" customWidth="1"/>
    <col min="3333" max="3584" width="10" style="13"/>
    <col min="3585" max="3585" width="10" style="13" customWidth="1"/>
    <col min="3586" max="3586" width="10" style="13"/>
    <col min="3587" max="3587" width="10" style="13" customWidth="1"/>
    <col min="3588" max="3588" width="11.6328125" style="13" bestFit="1" customWidth="1"/>
    <col min="3589" max="3840" width="10" style="13"/>
    <col min="3841" max="3841" width="10" style="13" customWidth="1"/>
    <col min="3842" max="3842" width="10" style="13"/>
    <col min="3843" max="3843" width="10" style="13" customWidth="1"/>
    <col min="3844" max="3844" width="11.6328125" style="13" bestFit="1" customWidth="1"/>
    <col min="3845" max="4096" width="10" style="13"/>
    <col min="4097" max="4097" width="10" style="13" customWidth="1"/>
    <col min="4098" max="4098" width="10" style="13"/>
    <col min="4099" max="4099" width="10" style="13" customWidth="1"/>
    <col min="4100" max="4100" width="11.6328125" style="13" bestFit="1" customWidth="1"/>
    <col min="4101" max="4352" width="10" style="13"/>
    <col min="4353" max="4353" width="10" style="13" customWidth="1"/>
    <col min="4354" max="4354" width="10" style="13"/>
    <col min="4355" max="4355" width="10" style="13" customWidth="1"/>
    <col min="4356" max="4356" width="11.6328125" style="13" bestFit="1" customWidth="1"/>
    <col min="4357" max="4608" width="10" style="13"/>
    <col min="4609" max="4609" width="10" style="13" customWidth="1"/>
    <col min="4610" max="4610" width="10" style="13"/>
    <col min="4611" max="4611" width="10" style="13" customWidth="1"/>
    <col min="4612" max="4612" width="11.6328125" style="13" bestFit="1" customWidth="1"/>
    <col min="4613" max="4864" width="10" style="13"/>
    <col min="4865" max="4865" width="10" style="13" customWidth="1"/>
    <col min="4866" max="4866" width="10" style="13"/>
    <col min="4867" max="4867" width="10" style="13" customWidth="1"/>
    <col min="4868" max="4868" width="11.6328125" style="13" bestFit="1" customWidth="1"/>
    <col min="4869" max="5120" width="10" style="13"/>
    <col min="5121" max="5121" width="10" style="13" customWidth="1"/>
    <col min="5122" max="5122" width="10" style="13"/>
    <col min="5123" max="5123" width="10" style="13" customWidth="1"/>
    <col min="5124" max="5124" width="11.6328125" style="13" bestFit="1" customWidth="1"/>
    <col min="5125" max="5376" width="10" style="13"/>
    <col min="5377" max="5377" width="10" style="13" customWidth="1"/>
    <col min="5378" max="5378" width="10" style="13"/>
    <col min="5379" max="5379" width="10" style="13" customWidth="1"/>
    <col min="5380" max="5380" width="11.6328125" style="13" bestFit="1" customWidth="1"/>
    <col min="5381" max="5632" width="10" style="13"/>
    <col min="5633" max="5633" width="10" style="13" customWidth="1"/>
    <col min="5634" max="5634" width="10" style="13"/>
    <col min="5635" max="5635" width="10" style="13" customWidth="1"/>
    <col min="5636" max="5636" width="11.6328125" style="13" bestFit="1" customWidth="1"/>
    <col min="5637" max="5888" width="10" style="13"/>
    <col min="5889" max="5889" width="10" style="13" customWidth="1"/>
    <col min="5890" max="5890" width="10" style="13"/>
    <col min="5891" max="5891" width="10" style="13" customWidth="1"/>
    <col min="5892" max="5892" width="11.6328125" style="13" bestFit="1" customWidth="1"/>
    <col min="5893" max="6144" width="10" style="13"/>
    <col min="6145" max="6145" width="10" style="13" customWidth="1"/>
    <col min="6146" max="6146" width="10" style="13"/>
    <col min="6147" max="6147" width="10" style="13" customWidth="1"/>
    <col min="6148" max="6148" width="11.6328125" style="13" bestFit="1" customWidth="1"/>
    <col min="6149" max="6400" width="10" style="13"/>
    <col min="6401" max="6401" width="10" style="13" customWidth="1"/>
    <col min="6402" max="6402" width="10" style="13"/>
    <col min="6403" max="6403" width="10" style="13" customWidth="1"/>
    <col min="6404" max="6404" width="11.6328125" style="13" bestFit="1" customWidth="1"/>
    <col min="6405" max="6656" width="10" style="13"/>
    <col min="6657" max="6657" width="10" style="13" customWidth="1"/>
    <col min="6658" max="6658" width="10" style="13"/>
    <col min="6659" max="6659" width="10" style="13" customWidth="1"/>
    <col min="6660" max="6660" width="11.6328125" style="13" bestFit="1" customWidth="1"/>
    <col min="6661" max="6912" width="10" style="13"/>
    <col min="6913" max="6913" width="10" style="13" customWidth="1"/>
    <col min="6914" max="6914" width="10" style="13"/>
    <col min="6915" max="6915" width="10" style="13" customWidth="1"/>
    <col min="6916" max="6916" width="11.6328125" style="13" bestFit="1" customWidth="1"/>
    <col min="6917" max="7168" width="10" style="13"/>
    <col min="7169" max="7169" width="10" style="13" customWidth="1"/>
    <col min="7170" max="7170" width="10" style="13"/>
    <col min="7171" max="7171" width="10" style="13" customWidth="1"/>
    <col min="7172" max="7172" width="11.6328125" style="13" bestFit="1" customWidth="1"/>
    <col min="7173" max="7424" width="10" style="13"/>
    <col min="7425" max="7425" width="10" style="13" customWidth="1"/>
    <col min="7426" max="7426" width="10" style="13"/>
    <col min="7427" max="7427" width="10" style="13" customWidth="1"/>
    <col min="7428" max="7428" width="11.6328125" style="13" bestFit="1" customWidth="1"/>
    <col min="7429" max="7680" width="10" style="13"/>
    <col min="7681" max="7681" width="10" style="13" customWidth="1"/>
    <col min="7682" max="7682" width="10" style="13"/>
    <col min="7683" max="7683" width="10" style="13" customWidth="1"/>
    <col min="7684" max="7684" width="11.6328125" style="13" bestFit="1" customWidth="1"/>
    <col min="7685" max="7936" width="10" style="13"/>
    <col min="7937" max="7937" width="10" style="13" customWidth="1"/>
    <col min="7938" max="7938" width="10" style="13"/>
    <col min="7939" max="7939" width="10" style="13" customWidth="1"/>
    <col min="7940" max="7940" width="11.6328125" style="13" bestFit="1" customWidth="1"/>
    <col min="7941" max="8192" width="10" style="13"/>
    <col min="8193" max="8193" width="10" style="13" customWidth="1"/>
    <col min="8194" max="8194" width="10" style="13"/>
    <col min="8195" max="8195" width="10" style="13" customWidth="1"/>
    <col min="8196" max="8196" width="11.6328125" style="13" bestFit="1" customWidth="1"/>
    <col min="8197" max="8448" width="10" style="13"/>
    <col min="8449" max="8449" width="10" style="13" customWidth="1"/>
    <col min="8450" max="8450" width="10" style="13"/>
    <col min="8451" max="8451" width="10" style="13" customWidth="1"/>
    <col min="8452" max="8452" width="11.6328125" style="13" bestFit="1" customWidth="1"/>
    <col min="8453" max="8704" width="10" style="13"/>
    <col min="8705" max="8705" width="10" style="13" customWidth="1"/>
    <col min="8706" max="8706" width="10" style="13"/>
    <col min="8707" max="8707" width="10" style="13" customWidth="1"/>
    <col min="8708" max="8708" width="11.6328125" style="13" bestFit="1" customWidth="1"/>
    <col min="8709" max="8960" width="10" style="13"/>
    <col min="8961" max="8961" width="10" style="13" customWidth="1"/>
    <col min="8962" max="8962" width="10" style="13"/>
    <col min="8963" max="8963" width="10" style="13" customWidth="1"/>
    <col min="8964" max="8964" width="11.6328125" style="13" bestFit="1" customWidth="1"/>
    <col min="8965" max="9216" width="10" style="13"/>
    <col min="9217" max="9217" width="10" style="13" customWidth="1"/>
    <col min="9218" max="9218" width="10" style="13"/>
    <col min="9219" max="9219" width="10" style="13" customWidth="1"/>
    <col min="9220" max="9220" width="11.6328125" style="13" bestFit="1" customWidth="1"/>
    <col min="9221" max="9472" width="10" style="13"/>
    <col min="9473" max="9473" width="10" style="13" customWidth="1"/>
    <col min="9474" max="9474" width="10" style="13"/>
    <col min="9475" max="9475" width="10" style="13" customWidth="1"/>
    <col min="9476" max="9476" width="11.6328125" style="13" bestFit="1" customWidth="1"/>
    <col min="9477" max="9728" width="10" style="13"/>
    <col min="9729" max="9729" width="10" style="13" customWidth="1"/>
    <col min="9730" max="9730" width="10" style="13"/>
    <col min="9731" max="9731" width="10" style="13" customWidth="1"/>
    <col min="9732" max="9732" width="11.6328125" style="13" bestFit="1" customWidth="1"/>
    <col min="9733" max="9984" width="10" style="13"/>
    <col min="9985" max="9985" width="10" style="13" customWidth="1"/>
    <col min="9986" max="9986" width="10" style="13"/>
    <col min="9987" max="9987" width="10" style="13" customWidth="1"/>
    <col min="9988" max="9988" width="11.6328125" style="13" bestFit="1" customWidth="1"/>
    <col min="9989" max="10240" width="10" style="13"/>
    <col min="10241" max="10241" width="10" style="13" customWidth="1"/>
    <col min="10242" max="10242" width="10" style="13"/>
    <col min="10243" max="10243" width="10" style="13" customWidth="1"/>
    <col min="10244" max="10244" width="11.6328125" style="13" bestFit="1" customWidth="1"/>
    <col min="10245" max="10496" width="10" style="13"/>
    <col min="10497" max="10497" width="10" style="13" customWidth="1"/>
    <col min="10498" max="10498" width="10" style="13"/>
    <col min="10499" max="10499" width="10" style="13" customWidth="1"/>
    <col min="10500" max="10500" width="11.6328125" style="13" bestFit="1" customWidth="1"/>
    <col min="10501" max="10752" width="10" style="13"/>
    <col min="10753" max="10753" width="10" style="13" customWidth="1"/>
    <col min="10754" max="10754" width="10" style="13"/>
    <col min="10755" max="10755" width="10" style="13" customWidth="1"/>
    <col min="10756" max="10756" width="11.6328125" style="13" bestFit="1" customWidth="1"/>
    <col min="10757" max="11008" width="10" style="13"/>
    <col min="11009" max="11009" width="10" style="13" customWidth="1"/>
    <col min="11010" max="11010" width="10" style="13"/>
    <col min="11011" max="11011" width="10" style="13" customWidth="1"/>
    <col min="11012" max="11012" width="11.6328125" style="13" bestFit="1" customWidth="1"/>
    <col min="11013" max="11264" width="10" style="13"/>
    <col min="11265" max="11265" width="10" style="13" customWidth="1"/>
    <col min="11266" max="11266" width="10" style="13"/>
    <col min="11267" max="11267" width="10" style="13" customWidth="1"/>
    <col min="11268" max="11268" width="11.6328125" style="13" bestFit="1" customWidth="1"/>
    <col min="11269" max="11520" width="10" style="13"/>
    <col min="11521" max="11521" width="10" style="13" customWidth="1"/>
    <col min="11522" max="11522" width="10" style="13"/>
    <col min="11523" max="11523" width="10" style="13" customWidth="1"/>
    <col min="11524" max="11524" width="11.6328125" style="13" bestFit="1" customWidth="1"/>
    <col min="11525" max="11776" width="10" style="13"/>
    <col min="11777" max="11777" width="10" style="13" customWidth="1"/>
    <col min="11778" max="11778" width="10" style="13"/>
    <col min="11779" max="11779" width="10" style="13" customWidth="1"/>
    <col min="11780" max="11780" width="11.6328125" style="13" bestFit="1" customWidth="1"/>
    <col min="11781" max="12032" width="10" style="13"/>
    <col min="12033" max="12033" width="10" style="13" customWidth="1"/>
    <col min="12034" max="12034" width="10" style="13"/>
    <col min="12035" max="12035" width="10" style="13" customWidth="1"/>
    <col min="12036" max="12036" width="11.6328125" style="13" bestFit="1" customWidth="1"/>
    <col min="12037" max="12288" width="10" style="13"/>
    <col min="12289" max="12289" width="10" style="13" customWidth="1"/>
    <col min="12290" max="12290" width="10" style="13"/>
    <col min="12291" max="12291" width="10" style="13" customWidth="1"/>
    <col min="12292" max="12292" width="11.6328125" style="13" bestFit="1" customWidth="1"/>
    <col min="12293" max="12544" width="10" style="13"/>
    <col min="12545" max="12545" width="10" style="13" customWidth="1"/>
    <col min="12546" max="12546" width="10" style="13"/>
    <col min="12547" max="12547" width="10" style="13" customWidth="1"/>
    <col min="12548" max="12548" width="11.6328125" style="13" bestFit="1" customWidth="1"/>
    <col min="12549" max="12800" width="10" style="13"/>
    <col min="12801" max="12801" width="10" style="13" customWidth="1"/>
    <col min="12802" max="12802" width="10" style="13"/>
    <col min="12803" max="12803" width="10" style="13" customWidth="1"/>
    <col min="12804" max="12804" width="11.6328125" style="13" bestFit="1" customWidth="1"/>
    <col min="12805" max="13056" width="10" style="13"/>
    <col min="13057" max="13057" width="10" style="13" customWidth="1"/>
    <col min="13058" max="13058" width="10" style="13"/>
    <col min="13059" max="13059" width="10" style="13" customWidth="1"/>
    <col min="13060" max="13060" width="11.6328125" style="13" bestFit="1" customWidth="1"/>
    <col min="13061" max="13312" width="10" style="13"/>
    <col min="13313" max="13313" width="10" style="13" customWidth="1"/>
    <col min="13314" max="13314" width="10" style="13"/>
    <col min="13315" max="13315" width="10" style="13" customWidth="1"/>
    <col min="13316" max="13316" width="11.6328125" style="13" bestFit="1" customWidth="1"/>
    <col min="13317" max="13568" width="10" style="13"/>
    <col min="13569" max="13569" width="10" style="13" customWidth="1"/>
    <col min="13570" max="13570" width="10" style="13"/>
    <col min="13571" max="13571" width="10" style="13" customWidth="1"/>
    <col min="13572" max="13572" width="11.6328125" style="13" bestFit="1" customWidth="1"/>
    <col min="13573" max="13824" width="10" style="13"/>
    <col min="13825" max="13825" width="10" style="13" customWidth="1"/>
    <col min="13826" max="13826" width="10" style="13"/>
    <col min="13827" max="13827" width="10" style="13" customWidth="1"/>
    <col min="13828" max="13828" width="11.6328125" style="13" bestFit="1" customWidth="1"/>
    <col min="13829" max="14080" width="10" style="13"/>
    <col min="14081" max="14081" width="10" style="13" customWidth="1"/>
    <col min="14082" max="14082" width="10" style="13"/>
    <col min="14083" max="14083" width="10" style="13" customWidth="1"/>
    <col min="14084" max="14084" width="11.6328125" style="13" bestFit="1" customWidth="1"/>
    <col min="14085" max="14336" width="10" style="13"/>
    <col min="14337" max="14337" width="10" style="13" customWidth="1"/>
    <col min="14338" max="14338" width="10" style="13"/>
    <col min="14339" max="14339" width="10" style="13" customWidth="1"/>
    <col min="14340" max="14340" width="11.6328125" style="13" bestFit="1" customWidth="1"/>
    <col min="14341" max="14592" width="10" style="13"/>
    <col min="14593" max="14593" width="10" style="13" customWidth="1"/>
    <col min="14594" max="14594" width="10" style="13"/>
    <col min="14595" max="14595" width="10" style="13" customWidth="1"/>
    <col min="14596" max="14596" width="11.6328125" style="13" bestFit="1" customWidth="1"/>
    <col min="14597" max="14848" width="10" style="13"/>
    <col min="14849" max="14849" width="10" style="13" customWidth="1"/>
    <col min="14850" max="14850" width="10" style="13"/>
    <col min="14851" max="14851" width="10" style="13" customWidth="1"/>
    <col min="14852" max="14852" width="11.6328125" style="13" bestFit="1" customWidth="1"/>
    <col min="14853" max="15104" width="10" style="13"/>
    <col min="15105" max="15105" width="10" style="13" customWidth="1"/>
    <col min="15106" max="15106" width="10" style="13"/>
    <col min="15107" max="15107" width="10" style="13" customWidth="1"/>
    <col min="15108" max="15108" width="11.6328125" style="13" bestFit="1" customWidth="1"/>
    <col min="15109" max="15360" width="10" style="13"/>
    <col min="15361" max="15361" width="10" style="13" customWidth="1"/>
    <col min="15362" max="15362" width="10" style="13"/>
    <col min="15363" max="15363" width="10" style="13" customWidth="1"/>
    <col min="15364" max="15364" width="11.6328125" style="13" bestFit="1" customWidth="1"/>
    <col min="15365" max="15616" width="10" style="13"/>
    <col min="15617" max="15617" width="10" style="13" customWidth="1"/>
    <col min="15618" max="15618" width="10" style="13"/>
    <col min="15619" max="15619" width="10" style="13" customWidth="1"/>
    <col min="15620" max="15620" width="11.6328125" style="13" bestFit="1" customWidth="1"/>
    <col min="15621" max="15872" width="10" style="13"/>
    <col min="15873" max="15873" width="10" style="13" customWidth="1"/>
    <col min="15874" max="15874" width="10" style="13"/>
    <col min="15875" max="15875" width="10" style="13" customWidth="1"/>
    <col min="15876" max="15876" width="11.6328125" style="13" bestFit="1" customWidth="1"/>
    <col min="15877" max="16128" width="10" style="13"/>
    <col min="16129" max="16129" width="10" style="13" customWidth="1"/>
    <col min="16130" max="16130" width="10" style="13"/>
    <col min="16131" max="16131" width="10" style="13" customWidth="1"/>
    <col min="16132" max="16132" width="11.6328125" style="13" bestFit="1" customWidth="1"/>
    <col min="16133" max="16384" width="10" style="13"/>
  </cols>
  <sheetData>
    <row r="1" spans="1:9">
      <c r="A1" s="31" t="s">
        <v>124</v>
      </c>
    </row>
    <row r="2" spans="1:9" s="7" customFormat="1" ht="11.5" thickBot="1">
      <c r="A2" s="7" t="s">
        <v>26</v>
      </c>
      <c r="B2" s="7" t="s">
        <v>27</v>
      </c>
      <c r="C2" s="8" t="s">
        <v>28</v>
      </c>
      <c r="D2" s="8" t="s">
        <v>29</v>
      </c>
      <c r="E2" s="33" t="s">
        <v>26</v>
      </c>
      <c r="F2" s="33" t="s">
        <v>30</v>
      </c>
      <c r="G2" s="34" t="s">
        <v>28</v>
      </c>
      <c r="H2" s="34" t="s">
        <v>29</v>
      </c>
      <c r="I2" s="35" t="s">
        <v>31</v>
      </c>
    </row>
    <row r="3" spans="1:9" ht="13.5" thickBot="1">
      <c r="A3" s="9">
        <v>0</v>
      </c>
      <c r="B3" s="10">
        <v>0.99909999999999999</v>
      </c>
      <c r="C3" s="11">
        <f>SLOPE(B3:B4,A3:A4)</f>
        <v>-1.5999999999993797E-3</v>
      </c>
      <c r="D3" s="12">
        <f>INTERCEPT(B3:B4,A3:A4)</f>
        <v>0.99909999999999999</v>
      </c>
      <c r="E3" s="9">
        <v>0</v>
      </c>
      <c r="F3" s="10">
        <v>1</v>
      </c>
      <c r="G3" s="11">
        <f>SLOPE(F3:F4,E3:E4)</f>
        <v>-1.6000000000004899E-3</v>
      </c>
      <c r="H3" s="12">
        <f>INTERCEPT(F3:F4,E3:E4)</f>
        <v>1</v>
      </c>
    </row>
    <row r="4" spans="1:9" ht="13.5" thickBot="1">
      <c r="A4" s="14">
        <v>0.1</v>
      </c>
      <c r="B4" s="15">
        <v>0.99894000000000005</v>
      </c>
      <c r="C4" s="11">
        <f t="shared" ref="C4:C67" si="0">SLOPE(B4:B5,A4:A5)</f>
        <v>-1.5000000000009448E-3</v>
      </c>
      <c r="D4" s="12">
        <f t="shared" ref="D4:D67" si="1">INTERCEPT(B4:B5,A4:A5)</f>
        <v>0.99909000000000014</v>
      </c>
      <c r="E4" s="14">
        <v>0.1</v>
      </c>
      <c r="F4" s="15">
        <v>0.99983999999999995</v>
      </c>
      <c r="G4" s="11">
        <f t="shared" ref="G4:G67" si="2">SLOPE(F4:F5,E4:E5)</f>
        <v>-1.4999999999998346E-3</v>
      </c>
      <c r="H4" s="12">
        <f t="shared" ref="H4:H67" si="3">INTERCEPT(F4:F5,E4:E5)</f>
        <v>0.99998999999999993</v>
      </c>
    </row>
    <row r="5" spans="1:9" ht="13.5" thickBot="1">
      <c r="A5" s="14">
        <v>0.2</v>
      </c>
      <c r="B5" s="15">
        <v>0.99878999999999996</v>
      </c>
      <c r="C5" s="11">
        <f t="shared" si="0"/>
        <v>-1.4999999999998352E-3</v>
      </c>
      <c r="D5" s="12">
        <f t="shared" si="1"/>
        <v>0.99909000000000003</v>
      </c>
      <c r="E5" s="14">
        <v>0.2</v>
      </c>
      <c r="F5" s="15">
        <v>0.99968999999999997</v>
      </c>
      <c r="G5" s="11">
        <f t="shared" si="2"/>
        <v>-1.4999999999998352E-3</v>
      </c>
      <c r="H5" s="12">
        <f t="shared" si="3"/>
        <v>0.99998999999999993</v>
      </c>
    </row>
    <row r="6" spans="1:9" ht="13.5" thickBot="1">
      <c r="A6" s="14">
        <v>0.3</v>
      </c>
      <c r="B6" s="15">
        <v>0.99863999999999997</v>
      </c>
      <c r="C6" s="11">
        <f t="shared" si="0"/>
        <v>-1.5999999999993795E-3</v>
      </c>
      <c r="D6" s="12">
        <f t="shared" si="1"/>
        <v>0.99911999999999979</v>
      </c>
      <c r="E6" s="14">
        <v>0.3</v>
      </c>
      <c r="F6" s="15">
        <v>0.99953999999999998</v>
      </c>
      <c r="G6" s="11">
        <f t="shared" si="2"/>
        <v>-1.5999999999993795E-3</v>
      </c>
      <c r="H6" s="12">
        <f t="shared" si="3"/>
        <v>1.0000199999999997</v>
      </c>
    </row>
    <row r="7" spans="1:9" ht="13.5" thickBot="1">
      <c r="A7" s="14">
        <v>0.4</v>
      </c>
      <c r="B7" s="15">
        <v>0.99848000000000003</v>
      </c>
      <c r="C7" s="11">
        <f t="shared" si="0"/>
        <v>-1.4999999999998352E-3</v>
      </c>
      <c r="D7" s="12">
        <f t="shared" si="1"/>
        <v>0.99907999999999997</v>
      </c>
      <c r="E7" s="14">
        <v>0.4</v>
      </c>
      <c r="F7" s="15">
        <v>0.99938000000000005</v>
      </c>
      <c r="G7" s="11">
        <f t="shared" si="2"/>
        <v>-1.5000000000009455E-3</v>
      </c>
      <c r="H7" s="12">
        <f t="shared" si="3"/>
        <v>0.99998000000000042</v>
      </c>
    </row>
    <row r="8" spans="1:9" ht="13.5" thickBot="1">
      <c r="A8" s="14">
        <v>0.5</v>
      </c>
      <c r="B8" s="15">
        <v>0.99833000000000005</v>
      </c>
      <c r="C8" s="11">
        <f t="shared" si="0"/>
        <v>-1.5000000000009455E-3</v>
      </c>
      <c r="D8" s="12">
        <f t="shared" si="1"/>
        <v>0.99908000000000052</v>
      </c>
      <c r="E8" s="14">
        <v>0.5</v>
      </c>
      <c r="F8" s="15">
        <v>0.99922999999999995</v>
      </c>
      <c r="G8" s="11">
        <f t="shared" si="2"/>
        <v>-1.4999999999998352E-3</v>
      </c>
      <c r="H8" s="12">
        <f t="shared" si="3"/>
        <v>0.99997999999999998</v>
      </c>
    </row>
    <row r="9" spans="1:9" ht="13.5" thickBot="1">
      <c r="A9" s="14">
        <v>0.6</v>
      </c>
      <c r="B9" s="15">
        <v>0.99817999999999996</v>
      </c>
      <c r="C9" s="11">
        <f t="shared" si="0"/>
        <v>-1.4999999999998352E-3</v>
      </c>
      <c r="D9" s="12">
        <f t="shared" si="1"/>
        <v>0.99907999999999997</v>
      </c>
      <c r="E9" s="14">
        <v>0.6</v>
      </c>
      <c r="F9" s="15">
        <v>0.99907999999999997</v>
      </c>
      <c r="G9" s="11">
        <f t="shared" si="2"/>
        <v>-1.4999999999998352E-3</v>
      </c>
      <c r="H9" s="12">
        <f t="shared" si="3"/>
        <v>0.99997999999999987</v>
      </c>
    </row>
    <row r="10" spans="1:9" ht="13.5" thickBot="1">
      <c r="A10" s="14">
        <v>0.7</v>
      </c>
      <c r="B10" s="15">
        <v>0.99802999999999997</v>
      </c>
      <c r="C10" s="11">
        <f t="shared" si="0"/>
        <v>-1.4999999999998335E-3</v>
      </c>
      <c r="D10" s="12">
        <f t="shared" si="1"/>
        <v>0.99907999999999975</v>
      </c>
      <c r="E10" s="14">
        <v>0.7</v>
      </c>
      <c r="F10" s="15">
        <v>0.99892999999999998</v>
      </c>
      <c r="G10" s="11">
        <f t="shared" si="2"/>
        <v>-1.4999999999998335E-3</v>
      </c>
      <c r="H10" s="12">
        <f t="shared" si="3"/>
        <v>0.99997999999999987</v>
      </c>
    </row>
    <row r="11" spans="1:9" ht="13.5" thickBot="1">
      <c r="A11" s="14">
        <v>0.8</v>
      </c>
      <c r="B11" s="15">
        <v>0.99787999999999999</v>
      </c>
      <c r="C11" s="11">
        <f t="shared" si="0"/>
        <v>-1.4999999999998352E-3</v>
      </c>
      <c r="D11" s="12">
        <f t="shared" si="1"/>
        <v>0.99907999999999997</v>
      </c>
      <c r="E11" s="14">
        <v>0.8</v>
      </c>
      <c r="F11" s="15">
        <v>0.99878</v>
      </c>
      <c r="G11" s="11">
        <f t="shared" si="2"/>
        <v>-1.4999999999998352E-3</v>
      </c>
      <c r="H11" s="12">
        <f t="shared" si="3"/>
        <v>0.99997999999999987</v>
      </c>
    </row>
    <row r="12" spans="1:9" ht="13.5" thickBot="1">
      <c r="A12" s="16">
        <v>0.9</v>
      </c>
      <c r="B12" s="17">
        <v>0.99773000000000001</v>
      </c>
      <c r="C12" s="11">
        <f t="shared" si="0"/>
        <v>-1.4999999999998352E-3</v>
      </c>
      <c r="D12" s="12">
        <f t="shared" si="1"/>
        <v>0.99907999999999986</v>
      </c>
      <c r="E12" s="16">
        <v>0.9</v>
      </c>
      <c r="F12" s="17">
        <v>0.99863000000000002</v>
      </c>
      <c r="G12" s="11">
        <f t="shared" si="2"/>
        <v>-1.4999999999998352E-3</v>
      </c>
      <c r="H12" s="12">
        <f t="shared" si="3"/>
        <v>0.99997999999999998</v>
      </c>
    </row>
    <row r="13" spans="1:9" ht="13.5" thickBot="1">
      <c r="A13" s="16">
        <v>1</v>
      </c>
      <c r="B13" s="17">
        <v>0.99758000000000002</v>
      </c>
      <c r="C13" s="11">
        <f t="shared" si="0"/>
        <v>-1.4999999999998335E-3</v>
      </c>
      <c r="D13" s="12">
        <f t="shared" si="1"/>
        <v>0.99907999999999986</v>
      </c>
      <c r="E13" s="16">
        <v>1</v>
      </c>
      <c r="F13" s="17">
        <v>0.99848000000000003</v>
      </c>
      <c r="G13" s="11">
        <f t="shared" si="2"/>
        <v>-1.4999999999998335E-3</v>
      </c>
      <c r="H13" s="12">
        <f t="shared" si="3"/>
        <v>0.99997999999999976</v>
      </c>
    </row>
    <row r="14" spans="1:9" ht="13.5" thickBot="1">
      <c r="A14" s="18">
        <v>1.1000000000000001</v>
      </c>
      <c r="B14" s="15">
        <v>0.99743000000000004</v>
      </c>
      <c r="C14" s="11">
        <f t="shared" si="0"/>
        <v>-1.4999999999998368E-3</v>
      </c>
      <c r="D14" s="12">
        <f t="shared" si="1"/>
        <v>0.99907999999999986</v>
      </c>
      <c r="E14" s="18">
        <v>1.1000000000000001</v>
      </c>
      <c r="F14" s="15">
        <v>0.99833000000000005</v>
      </c>
      <c r="G14" s="11">
        <f t="shared" si="2"/>
        <v>-1.500000000000947E-3</v>
      </c>
      <c r="H14" s="12">
        <f t="shared" si="3"/>
        <v>0.99998000000000109</v>
      </c>
    </row>
    <row r="15" spans="1:9" ht="13.5" thickBot="1">
      <c r="A15" s="18">
        <v>1.2</v>
      </c>
      <c r="B15" s="15">
        <v>0.99728000000000006</v>
      </c>
      <c r="C15" s="11">
        <f t="shared" si="0"/>
        <v>-1.5000000000009437E-3</v>
      </c>
      <c r="D15" s="12">
        <f t="shared" si="1"/>
        <v>0.99908000000000119</v>
      </c>
      <c r="E15" s="18">
        <v>1.2</v>
      </c>
      <c r="F15" s="15">
        <v>0.99817999999999996</v>
      </c>
      <c r="G15" s="11">
        <f t="shared" si="2"/>
        <v>-1.4999999999998335E-3</v>
      </c>
      <c r="H15" s="12">
        <f t="shared" si="3"/>
        <v>0.99997999999999976</v>
      </c>
    </row>
    <row r="16" spans="1:9" ht="13.5" thickBot="1">
      <c r="A16" s="18">
        <v>1.3</v>
      </c>
      <c r="B16" s="15">
        <v>0.99712999999999996</v>
      </c>
      <c r="C16" s="11">
        <f t="shared" si="0"/>
        <v>-1.3999999999991814E-3</v>
      </c>
      <c r="D16" s="12">
        <f t="shared" si="1"/>
        <v>0.99894999999999901</v>
      </c>
      <c r="E16" s="18">
        <v>1.3</v>
      </c>
      <c r="F16" s="15">
        <v>0.99802999999999997</v>
      </c>
      <c r="G16" s="11">
        <f t="shared" si="2"/>
        <v>-1.3999999999991814E-3</v>
      </c>
      <c r="H16" s="12">
        <f t="shared" si="3"/>
        <v>0.99984999999999891</v>
      </c>
    </row>
    <row r="17" spans="1:8" ht="13.5" thickBot="1">
      <c r="A17" s="18">
        <v>1.4</v>
      </c>
      <c r="B17" s="15">
        <v>0.99699000000000004</v>
      </c>
      <c r="C17" s="11">
        <f t="shared" si="0"/>
        <v>-1.5000000000009437E-3</v>
      </c>
      <c r="D17" s="12">
        <f t="shared" si="1"/>
        <v>0.99909000000000137</v>
      </c>
      <c r="E17" s="18">
        <v>1.4</v>
      </c>
      <c r="F17" s="15">
        <v>0.99789000000000005</v>
      </c>
      <c r="G17" s="11">
        <f t="shared" si="2"/>
        <v>-1.5000000000009437E-3</v>
      </c>
      <c r="H17" s="12">
        <f t="shared" si="3"/>
        <v>0.99999000000000138</v>
      </c>
    </row>
    <row r="18" spans="1:8" ht="13.5" thickBot="1">
      <c r="A18" s="18">
        <v>1.5</v>
      </c>
      <c r="B18" s="15">
        <v>0.99683999999999995</v>
      </c>
      <c r="C18" s="11">
        <f t="shared" si="0"/>
        <v>-1.4999999999998335E-3</v>
      </c>
      <c r="D18" s="12">
        <f t="shared" si="1"/>
        <v>0.99908999999999959</v>
      </c>
      <c r="E18" s="18">
        <v>1.5</v>
      </c>
      <c r="F18" s="15">
        <v>0.99773999999999996</v>
      </c>
      <c r="G18" s="11">
        <f t="shared" si="2"/>
        <v>-1.4999999999998335E-3</v>
      </c>
      <c r="H18" s="12">
        <f t="shared" si="3"/>
        <v>0.99998999999999971</v>
      </c>
    </row>
    <row r="19" spans="1:8" ht="13.5" thickBot="1">
      <c r="A19" s="18">
        <v>1.6</v>
      </c>
      <c r="B19" s="15">
        <v>0.99668999999999996</v>
      </c>
      <c r="C19" s="11">
        <f t="shared" si="0"/>
        <v>-1.3999999999991814E-3</v>
      </c>
      <c r="D19" s="12">
        <f t="shared" si="1"/>
        <v>0.99892999999999876</v>
      </c>
      <c r="E19" s="18">
        <v>1.6</v>
      </c>
      <c r="F19" s="15">
        <v>0.99758999999999998</v>
      </c>
      <c r="G19" s="11">
        <f t="shared" si="2"/>
        <v>-1.4000000000002919E-3</v>
      </c>
      <c r="H19" s="12">
        <f t="shared" si="3"/>
        <v>0.99983000000000044</v>
      </c>
    </row>
    <row r="20" spans="1:8" ht="13.5" thickBot="1">
      <c r="A20" s="18">
        <v>1.7</v>
      </c>
      <c r="B20" s="15">
        <v>0.99655000000000005</v>
      </c>
      <c r="C20" s="11">
        <f t="shared" si="0"/>
        <v>-1.5000000000009437E-3</v>
      </c>
      <c r="D20" s="12">
        <f t="shared" si="1"/>
        <v>0.99910000000000165</v>
      </c>
      <c r="E20" s="18">
        <v>1.7</v>
      </c>
      <c r="F20" s="15">
        <v>0.99744999999999995</v>
      </c>
      <c r="G20" s="11">
        <f t="shared" si="2"/>
        <v>-1.4999999999998335E-3</v>
      </c>
      <c r="H20" s="12">
        <f t="shared" si="3"/>
        <v>0.99999999999999956</v>
      </c>
    </row>
    <row r="21" spans="1:8" ht="13.5" thickBot="1">
      <c r="A21" s="18">
        <v>1.8</v>
      </c>
      <c r="B21" s="15">
        <v>0.99639999999999995</v>
      </c>
      <c r="C21" s="11">
        <f t="shared" si="0"/>
        <v>-1.4999999999998368E-3</v>
      </c>
      <c r="D21" s="12">
        <f t="shared" si="1"/>
        <v>0.99909999999999966</v>
      </c>
      <c r="E21" s="18">
        <v>1.8</v>
      </c>
      <c r="F21" s="15">
        <v>0.99729999999999996</v>
      </c>
      <c r="G21" s="11">
        <f t="shared" si="2"/>
        <v>-1.4999999999998368E-3</v>
      </c>
      <c r="H21" s="12">
        <f t="shared" si="3"/>
        <v>0.99999999999999978</v>
      </c>
    </row>
    <row r="22" spans="1:8" ht="13.5" thickBot="1">
      <c r="A22" s="18">
        <v>1.9</v>
      </c>
      <c r="B22" s="15">
        <v>0.99624999999999997</v>
      </c>
      <c r="C22" s="11">
        <f t="shared" si="0"/>
        <v>-1.3999999999991784E-3</v>
      </c>
      <c r="D22" s="12">
        <f t="shared" si="1"/>
        <v>0.99890999999999841</v>
      </c>
      <c r="E22" s="18">
        <v>1.9</v>
      </c>
      <c r="F22" s="15">
        <v>0.99714999999999998</v>
      </c>
      <c r="G22" s="11">
        <f t="shared" si="2"/>
        <v>-1.4000000000002888E-3</v>
      </c>
      <c r="H22" s="12">
        <f t="shared" si="3"/>
        <v>0.99981000000000053</v>
      </c>
    </row>
    <row r="23" spans="1:8" ht="13.5" thickBot="1">
      <c r="A23" s="9">
        <v>2</v>
      </c>
      <c r="B23" s="19">
        <v>0.99611000000000005</v>
      </c>
      <c r="C23" s="11">
        <f t="shared" si="0"/>
        <v>-1.4000000000002888E-3</v>
      </c>
      <c r="D23" s="12">
        <f t="shared" si="1"/>
        <v>0.99891000000000063</v>
      </c>
      <c r="E23" s="9">
        <v>2</v>
      </c>
      <c r="F23" s="19">
        <v>0.99700999999999995</v>
      </c>
      <c r="G23" s="11">
        <f t="shared" si="2"/>
        <v>-1.3999999999991784E-3</v>
      </c>
      <c r="H23" s="12">
        <f t="shared" si="3"/>
        <v>0.9998099999999982</v>
      </c>
    </row>
    <row r="24" spans="1:8" ht="13.5" thickBot="1">
      <c r="A24" s="18">
        <v>2.1</v>
      </c>
      <c r="B24" s="15">
        <v>0.99597000000000002</v>
      </c>
      <c r="C24" s="11">
        <f t="shared" si="0"/>
        <v>-1.4999999999998335E-3</v>
      </c>
      <c r="D24" s="12">
        <f t="shared" si="1"/>
        <v>0.99911999999999956</v>
      </c>
      <c r="E24" s="18">
        <v>2.1</v>
      </c>
      <c r="F24" s="15">
        <v>0.99687000000000003</v>
      </c>
      <c r="G24" s="11">
        <f t="shared" si="2"/>
        <v>-1.4999999999998335E-3</v>
      </c>
      <c r="H24" s="12">
        <f t="shared" si="3"/>
        <v>1.0000199999999997</v>
      </c>
    </row>
    <row r="25" spans="1:8" ht="13.5" thickBot="1">
      <c r="A25" s="18">
        <v>2.2000000000000002</v>
      </c>
      <c r="B25" s="15">
        <v>0.99582000000000004</v>
      </c>
      <c r="C25" s="11">
        <f t="shared" si="0"/>
        <v>-1.4000000000002949E-3</v>
      </c>
      <c r="D25" s="12">
        <f t="shared" si="1"/>
        <v>0.99890000000000068</v>
      </c>
      <c r="E25" s="18">
        <v>2.2000000000000002</v>
      </c>
      <c r="F25" s="15">
        <v>0.99672000000000005</v>
      </c>
      <c r="G25" s="11">
        <f t="shared" si="2"/>
        <v>-1.4000000000002949E-3</v>
      </c>
      <c r="H25" s="12">
        <f t="shared" si="3"/>
        <v>0.99980000000000069</v>
      </c>
    </row>
    <row r="26" spans="1:8" ht="13.5" thickBot="1">
      <c r="A26" s="18">
        <v>2.2999999999999998</v>
      </c>
      <c r="B26" s="15">
        <v>0.99568000000000001</v>
      </c>
      <c r="C26" s="11">
        <f t="shared" si="0"/>
        <v>-1.4999999999998335E-3</v>
      </c>
      <c r="D26" s="12">
        <f t="shared" si="1"/>
        <v>0.99912999999999963</v>
      </c>
      <c r="E26" s="18">
        <v>2.2999999999999998</v>
      </c>
      <c r="F26" s="15">
        <v>0.99658000000000002</v>
      </c>
      <c r="G26" s="11">
        <f t="shared" si="2"/>
        <v>-1.4999999999998335E-3</v>
      </c>
      <c r="H26" s="12">
        <f t="shared" si="3"/>
        <v>1.0000299999999995</v>
      </c>
    </row>
    <row r="27" spans="1:8" ht="13.5" thickBot="1">
      <c r="A27" s="18">
        <v>2.4</v>
      </c>
      <c r="B27" s="15">
        <v>0.99553000000000003</v>
      </c>
      <c r="C27" s="11">
        <f t="shared" si="0"/>
        <v>-1.4000000000002888E-3</v>
      </c>
      <c r="D27" s="12">
        <f t="shared" si="1"/>
        <v>0.99889000000000072</v>
      </c>
      <c r="E27" s="18">
        <v>2.4</v>
      </c>
      <c r="F27" s="15">
        <v>0.99643000000000004</v>
      </c>
      <c r="G27" s="11">
        <f t="shared" si="2"/>
        <v>-1.4000000000002888E-3</v>
      </c>
      <c r="H27" s="12">
        <f t="shared" si="3"/>
        <v>0.99979000000000073</v>
      </c>
    </row>
    <row r="28" spans="1:8" ht="13.5" thickBot="1">
      <c r="A28" s="18">
        <v>2.5</v>
      </c>
      <c r="B28" s="15">
        <v>0.99539</v>
      </c>
      <c r="C28" s="11">
        <f t="shared" si="0"/>
        <v>-1.4000000000002888E-3</v>
      </c>
      <c r="D28" s="12">
        <f t="shared" si="1"/>
        <v>0.99889000000000072</v>
      </c>
      <c r="E28" s="18">
        <v>2.5</v>
      </c>
      <c r="F28" s="15">
        <v>0.99629000000000001</v>
      </c>
      <c r="G28" s="11">
        <f t="shared" si="2"/>
        <v>-1.4000000000002888E-3</v>
      </c>
      <c r="H28" s="12">
        <f t="shared" si="3"/>
        <v>0.99979000000000073</v>
      </c>
    </row>
    <row r="29" spans="1:8" ht="13.5" thickBot="1">
      <c r="A29" s="18">
        <v>2.6</v>
      </c>
      <c r="B29" s="15">
        <v>0.99524999999999997</v>
      </c>
      <c r="C29" s="11">
        <f t="shared" si="0"/>
        <v>-1.3999999999991784E-3</v>
      </c>
      <c r="D29" s="12">
        <f t="shared" si="1"/>
        <v>0.99888999999999772</v>
      </c>
      <c r="E29" s="18">
        <v>2.6</v>
      </c>
      <c r="F29" s="15">
        <v>0.99614999999999998</v>
      </c>
      <c r="G29" s="11">
        <f t="shared" si="2"/>
        <v>-1.4000000000002888E-3</v>
      </c>
      <c r="H29" s="12">
        <f t="shared" si="3"/>
        <v>0.99979000000000073</v>
      </c>
    </row>
    <row r="30" spans="1:8" ht="13.5" thickBot="1">
      <c r="A30" s="18">
        <v>2.7</v>
      </c>
      <c r="B30" s="15">
        <v>0.99511000000000005</v>
      </c>
      <c r="C30" s="11">
        <f t="shared" si="0"/>
        <v>-1.4000000000002949E-3</v>
      </c>
      <c r="D30" s="12">
        <f t="shared" si="1"/>
        <v>0.99889000000000083</v>
      </c>
      <c r="E30" s="18">
        <v>2.7</v>
      </c>
      <c r="F30" s="15">
        <v>0.99600999999999995</v>
      </c>
      <c r="G30" s="11">
        <f t="shared" si="2"/>
        <v>-1.3999999999991847E-3</v>
      </c>
      <c r="H30" s="12">
        <f t="shared" si="3"/>
        <v>0.99978999999999785</v>
      </c>
    </row>
    <row r="31" spans="1:8" ht="13.5" thickBot="1">
      <c r="A31" s="18">
        <v>2.8</v>
      </c>
      <c r="B31" s="15">
        <v>0.99497000000000002</v>
      </c>
      <c r="C31" s="11">
        <f t="shared" si="0"/>
        <v>-1.4999999999998335E-3</v>
      </c>
      <c r="D31" s="12">
        <f t="shared" si="1"/>
        <v>0.99916999999999956</v>
      </c>
      <c r="E31" s="18">
        <v>2.8</v>
      </c>
      <c r="F31" s="15">
        <v>0.99587000000000003</v>
      </c>
      <c r="G31" s="11">
        <f t="shared" si="2"/>
        <v>-1.4999999999998335E-3</v>
      </c>
      <c r="H31" s="12">
        <f t="shared" si="3"/>
        <v>1.0000699999999996</v>
      </c>
    </row>
    <row r="32" spans="1:8" ht="13.5" thickBot="1">
      <c r="A32" s="18">
        <v>2.9</v>
      </c>
      <c r="B32" s="15">
        <v>0.99482000000000004</v>
      </c>
      <c r="C32" s="11">
        <f t="shared" si="0"/>
        <v>-1.4000000000002888E-3</v>
      </c>
      <c r="D32" s="12">
        <f t="shared" si="1"/>
        <v>0.99888000000000088</v>
      </c>
      <c r="E32" s="18">
        <v>2.9</v>
      </c>
      <c r="F32" s="15">
        <v>0.99572000000000005</v>
      </c>
      <c r="G32" s="11">
        <f t="shared" si="2"/>
        <v>-1.4000000000002888E-3</v>
      </c>
      <c r="H32" s="12">
        <f t="shared" si="3"/>
        <v>0.99978000000000089</v>
      </c>
    </row>
    <row r="33" spans="1:8" ht="13.5" thickBot="1">
      <c r="A33" s="9">
        <v>3</v>
      </c>
      <c r="B33" s="19">
        <v>0.99468000000000001</v>
      </c>
      <c r="C33" s="11">
        <f t="shared" si="0"/>
        <v>-1.4000000000002888E-3</v>
      </c>
      <c r="D33" s="12">
        <f t="shared" si="1"/>
        <v>0.99888000000000088</v>
      </c>
      <c r="E33" s="9">
        <v>3</v>
      </c>
      <c r="F33" s="19">
        <v>0.99558000000000002</v>
      </c>
      <c r="G33" s="11">
        <f t="shared" si="2"/>
        <v>-1.4000000000002888E-3</v>
      </c>
      <c r="H33" s="12">
        <f t="shared" si="3"/>
        <v>0.99978000000000089</v>
      </c>
    </row>
    <row r="34" spans="1:8" ht="13.5" thickBot="1">
      <c r="A34" s="18">
        <v>3.1</v>
      </c>
      <c r="B34" s="15">
        <v>0.99453999999999998</v>
      </c>
      <c r="C34" s="11">
        <f t="shared" si="0"/>
        <v>-1.4000000000002888E-3</v>
      </c>
      <c r="D34" s="12">
        <f t="shared" si="1"/>
        <v>0.99888000000000088</v>
      </c>
      <c r="E34" s="18">
        <v>3.1</v>
      </c>
      <c r="F34" s="15">
        <v>0.99543999999999999</v>
      </c>
      <c r="G34" s="11">
        <f t="shared" si="2"/>
        <v>-1.4000000000002888E-3</v>
      </c>
      <c r="H34" s="12">
        <f t="shared" si="3"/>
        <v>0.99978000000000089</v>
      </c>
    </row>
    <row r="35" spans="1:8" ht="13.5" thickBot="1">
      <c r="A35" s="18">
        <v>3.2</v>
      </c>
      <c r="B35" s="15">
        <v>0.99439999999999995</v>
      </c>
      <c r="C35" s="11">
        <f t="shared" si="0"/>
        <v>-1.3999999999991847E-3</v>
      </c>
      <c r="D35" s="12">
        <f t="shared" si="1"/>
        <v>0.99887999999999733</v>
      </c>
      <c r="E35" s="18">
        <v>3.2</v>
      </c>
      <c r="F35" s="15">
        <v>0.99529999999999996</v>
      </c>
      <c r="G35" s="11">
        <f t="shared" si="2"/>
        <v>-1.3999999999991847E-3</v>
      </c>
      <c r="H35" s="12">
        <f t="shared" si="3"/>
        <v>0.99977999999999745</v>
      </c>
    </row>
    <row r="36" spans="1:8" ht="13.5" thickBot="1">
      <c r="A36" s="18">
        <v>3.3</v>
      </c>
      <c r="B36" s="15">
        <v>0.99426000000000003</v>
      </c>
      <c r="C36" s="11">
        <f t="shared" si="0"/>
        <v>-1.4000000000002888E-3</v>
      </c>
      <c r="D36" s="12">
        <f t="shared" si="1"/>
        <v>0.99888000000000099</v>
      </c>
      <c r="E36" s="18">
        <v>3.3</v>
      </c>
      <c r="F36" s="15">
        <v>0.99516000000000004</v>
      </c>
      <c r="G36" s="11">
        <f t="shared" si="2"/>
        <v>-1.4000000000002888E-3</v>
      </c>
      <c r="H36" s="12">
        <f t="shared" si="3"/>
        <v>0.999780000000001</v>
      </c>
    </row>
    <row r="37" spans="1:8" ht="13.5" thickBot="1">
      <c r="A37" s="18">
        <v>3.4</v>
      </c>
      <c r="B37" s="15">
        <v>0.99412</v>
      </c>
      <c r="C37" s="11">
        <f t="shared" si="0"/>
        <v>-1.2999999999996335E-3</v>
      </c>
      <c r="D37" s="12">
        <f t="shared" si="1"/>
        <v>0.99853999999999876</v>
      </c>
      <c r="E37" s="18">
        <v>3.4</v>
      </c>
      <c r="F37" s="15">
        <v>0.99502000000000002</v>
      </c>
      <c r="G37" s="11">
        <f t="shared" si="2"/>
        <v>-1.2999999999996335E-3</v>
      </c>
      <c r="H37" s="12">
        <f t="shared" si="3"/>
        <v>0.99943999999999877</v>
      </c>
    </row>
    <row r="38" spans="1:8" ht="13.5" thickBot="1">
      <c r="A38" s="18">
        <v>3.5</v>
      </c>
      <c r="B38" s="15">
        <v>0.99399000000000004</v>
      </c>
      <c r="C38" s="11">
        <f t="shared" si="0"/>
        <v>-1.4000000000002888E-3</v>
      </c>
      <c r="D38" s="12">
        <f t="shared" si="1"/>
        <v>0.99889000000000105</v>
      </c>
      <c r="E38" s="18">
        <v>3.5</v>
      </c>
      <c r="F38" s="15">
        <v>0.99489000000000005</v>
      </c>
      <c r="G38" s="11">
        <f t="shared" si="2"/>
        <v>-1.4000000000002888E-3</v>
      </c>
      <c r="H38" s="12">
        <f t="shared" si="3"/>
        <v>0.99979000000000107</v>
      </c>
    </row>
    <row r="39" spans="1:8" ht="13.5" thickBot="1">
      <c r="A39" s="18">
        <v>3.6</v>
      </c>
      <c r="B39" s="15">
        <v>0.99385000000000001</v>
      </c>
      <c r="C39" s="11">
        <f t="shared" si="0"/>
        <v>-1.4000000000002888E-3</v>
      </c>
      <c r="D39" s="12">
        <f t="shared" si="1"/>
        <v>0.99889000000000105</v>
      </c>
      <c r="E39" s="18">
        <v>3.6</v>
      </c>
      <c r="F39" s="15">
        <v>0.99475000000000002</v>
      </c>
      <c r="G39" s="11">
        <f t="shared" si="2"/>
        <v>-1.4000000000002888E-3</v>
      </c>
      <c r="H39" s="12">
        <f t="shared" si="3"/>
        <v>0.99979000000000107</v>
      </c>
    </row>
    <row r="40" spans="1:8" ht="13.5" thickBot="1">
      <c r="A40" s="18">
        <v>3.7</v>
      </c>
      <c r="B40" s="15">
        <v>0.99370999999999998</v>
      </c>
      <c r="C40" s="11">
        <f t="shared" si="0"/>
        <v>-1.4000000000002949E-3</v>
      </c>
      <c r="D40" s="12">
        <f t="shared" si="1"/>
        <v>0.99889000000000105</v>
      </c>
      <c r="E40" s="18">
        <v>3.7</v>
      </c>
      <c r="F40" s="15">
        <v>0.99460999999999999</v>
      </c>
      <c r="G40" s="11">
        <f t="shared" si="2"/>
        <v>-1.4000000000002949E-3</v>
      </c>
      <c r="H40" s="12">
        <f t="shared" si="3"/>
        <v>0.99979000000000107</v>
      </c>
    </row>
    <row r="41" spans="1:8" ht="13.5" thickBot="1">
      <c r="A41" s="18">
        <v>3.8</v>
      </c>
      <c r="B41" s="15">
        <v>0.99356999999999995</v>
      </c>
      <c r="C41" s="11">
        <f t="shared" si="0"/>
        <v>-1.3999999999991784E-3</v>
      </c>
      <c r="D41" s="12">
        <f t="shared" si="1"/>
        <v>0.99888999999999684</v>
      </c>
      <c r="E41" s="18">
        <v>3.8</v>
      </c>
      <c r="F41" s="15">
        <v>0.99446999999999997</v>
      </c>
      <c r="G41" s="11">
        <f t="shared" si="2"/>
        <v>-1.4999999999998335E-3</v>
      </c>
      <c r="H41" s="12">
        <f t="shared" si="3"/>
        <v>1.0001699999999993</v>
      </c>
    </row>
    <row r="42" spans="1:8" ht="13.5" thickBot="1">
      <c r="A42" s="18">
        <v>3.9</v>
      </c>
      <c r="B42" s="15">
        <v>0.99343000000000004</v>
      </c>
      <c r="C42" s="11">
        <f t="shared" si="0"/>
        <v>-1.3000000000007439E-3</v>
      </c>
      <c r="D42" s="12">
        <f t="shared" si="1"/>
        <v>0.99850000000000294</v>
      </c>
      <c r="E42" s="18">
        <v>3.9</v>
      </c>
      <c r="F42" s="15">
        <v>0.99431999999999998</v>
      </c>
      <c r="G42" s="11">
        <f t="shared" si="2"/>
        <v>-1.2999999999996335E-3</v>
      </c>
      <c r="H42" s="12">
        <f t="shared" si="3"/>
        <v>0.99938999999999856</v>
      </c>
    </row>
    <row r="43" spans="1:8" ht="13.5" thickBot="1">
      <c r="A43" s="9">
        <v>4</v>
      </c>
      <c r="B43" s="19">
        <v>0.99329999999999996</v>
      </c>
      <c r="C43" s="11">
        <f t="shared" si="0"/>
        <v>-1.3999999999991847E-3</v>
      </c>
      <c r="D43" s="12">
        <f t="shared" si="1"/>
        <v>0.99889999999999679</v>
      </c>
      <c r="E43" s="9">
        <v>4</v>
      </c>
      <c r="F43" s="19">
        <v>0.99419000000000002</v>
      </c>
      <c r="G43" s="11">
        <f t="shared" si="2"/>
        <v>-1.4000000000002949E-3</v>
      </c>
      <c r="H43" s="12">
        <f t="shared" si="3"/>
        <v>0.99979000000000118</v>
      </c>
    </row>
    <row r="44" spans="1:8" ht="13.5" thickBot="1">
      <c r="A44" s="18">
        <v>4.0999999999999996</v>
      </c>
      <c r="B44" s="15">
        <v>0.99316000000000004</v>
      </c>
      <c r="C44" s="11">
        <f t="shared" si="0"/>
        <v>-1.3000000000007381E-3</v>
      </c>
      <c r="D44" s="12">
        <f t="shared" si="1"/>
        <v>0.9984900000000031</v>
      </c>
      <c r="E44" s="18">
        <v>4.0999999999999996</v>
      </c>
      <c r="F44" s="15">
        <v>0.99404999999999999</v>
      </c>
      <c r="G44" s="11">
        <f t="shared" si="2"/>
        <v>-1.2999999999996278E-3</v>
      </c>
      <c r="H44" s="12">
        <f t="shared" si="3"/>
        <v>0.99937999999999849</v>
      </c>
    </row>
    <row r="45" spans="1:8" ht="13.5" thickBot="1">
      <c r="A45" s="18">
        <v>4.2</v>
      </c>
      <c r="B45" s="15">
        <v>0.99302999999999997</v>
      </c>
      <c r="C45" s="11">
        <f t="shared" si="0"/>
        <v>-1.3999999999991847E-3</v>
      </c>
      <c r="D45" s="12">
        <f t="shared" si="1"/>
        <v>0.99890999999999663</v>
      </c>
      <c r="E45" s="18">
        <v>4.2</v>
      </c>
      <c r="F45" s="15">
        <v>0.99392000000000003</v>
      </c>
      <c r="G45" s="11">
        <f t="shared" si="2"/>
        <v>-1.4000000000002949E-3</v>
      </c>
      <c r="H45" s="12">
        <f t="shared" si="3"/>
        <v>0.99980000000000124</v>
      </c>
    </row>
    <row r="46" spans="1:8" ht="13.5" thickBot="1">
      <c r="A46" s="18">
        <v>4.3</v>
      </c>
      <c r="B46" s="15">
        <v>0.99289000000000005</v>
      </c>
      <c r="C46" s="11">
        <f t="shared" si="0"/>
        <v>-1.4000000000002825E-3</v>
      </c>
      <c r="D46" s="12">
        <f t="shared" si="1"/>
        <v>0.9989100000000013</v>
      </c>
      <c r="E46" s="18">
        <v>4.3</v>
      </c>
      <c r="F46" s="15">
        <v>0.99378</v>
      </c>
      <c r="G46" s="11">
        <f t="shared" si="2"/>
        <v>-1.4000000000002825E-3</v>
      </c>
      <c r="H46" s="12">
        <f t="shared" si="3"/>
        <v>0.99980000000000124</v>
      </c>
    </row>
    <row r="47" spans="1:8" ht="13.5" thickBot="1">
      <c r="A47" s="18">
        <v>4.4000000000000004</v>
      </c>
      <c r="B47" s="15">
        <v>0.99275000000000002</v>
      </c>
      <c r="C47" s="11">
        <f t="shared" si="0"/>
        <v>-1.3000000000007496E-3</v>
      </c>
      <c r="D47" s="12">
        <f t="shared" si="1"/>
        <v>0.99847000000000341</v>
      </c>
      <c r="E47" s="18">
        <v>4.4000000000000004</v>
      </c>
      <c r="F47" s="15">
        <v>0.99363999999999997</v>
      </c>
      <c r="G47" s="11">
        <f t="shared" si="2"/>
        <v>-1.2999999999996393E-3</v>
      </c>
      <c r="H47" s="12">
        <f t="shared" si="3"/>
        <v>0.99935999999999836</v>
      </c>
    </row>
    <row r="48" spans="1:8" ht="13.5" thickBot="1">
      <c r="A48" s="18">
        <v>4.5</v>
      </c>
      <c r="B48" s="15">
        <v>0.99261999999999995</v>
      </c>
      <c r="C48" s="11">
        <f t="shared" si="0"/>
        <v>-1.3999999999991847E-3</v>
      </c>
      <c r="D48" s="12">
        <f t="shared" si="1"/>
        <v>0.99891999999999637</v>
      </c>
      <c r="E48" s="18">
        <v>4.5</v>
      </c>
      <c r="F48" s="15">
        <v>0.99351</v>
      </c>
      <c r="G48" s="11">
        <f t="shared" si="2"/>
        <v>-1.4000000000002949E-3</v>
      </c>
      <c r="H48" s="12">
        <f t="shared" si="3"/>
        <v>0.99981000000000131</v>
      </c>
    </row>
    <row r="49" spans="1:8" ht="13.5" thickBot="1">
      <c r="A49" s="18">
        <v>4.5999999999999996</v>
      </c>
      <c r="B49" s="15">
        <v>0.99248000000000003</v>
      </c>
      <c r="C49" s="11">
        <f t="shared" si="0"/>
        <v>-1.3000000000007381E-3</v>
      </c>
      <c r="D49" s="12">
        <f t="shared" si="1"/>
        <v>0.99846000000000346</v>
      </c>
      <c r="E49" s="18">
        <v>4.5999999999999996</v>
      </c>
      <c r="F49" s="15">
        <v>0.99336999999999998</v>
      </c>
      <c r="G49" s="11">
        <f t="shared" si="2"/>
        <v>-1.2999999999996278E-3</v>
      </c>
      <c r="H49" s="12">
        <f t="shared" si="3"/>
        <v>0.9993499999999983</v>
      </c>
    </row>
    <row r="50" spans="1:8" ht="13.5" thickBot="1">
      <c r="A50" s="18">
        <v>4.7</v>
      </c>
      <c r="B50" s="15">
        <v>0.99234999999999995</v>
      </c>
      <c r="C50" s="11">
        <f t="shared" si="0"/>
        <v>-1.2999999999996393E-3</v>
      </c>
      <c r="D50" s="12">
        <f t="shared" si="1"/>
        <v>0.99845999999999824</v>
      </c>
      <c r="E50" s="18">
        <v>4.7</v>
      </c>
      <c r="F50" s="15">
        <v>0.99324000000000001</v>
      </c>
      <c r="G50" s="11">
        <f t="shared" si="2"/>
        <v>-1.2999999999996393E-3</v>
      </c>
      <c r="H50" s="12">
        <f t="shared" si="3"/>
        <v>0.9993499999999983</v>
      </c>
    </row>
    <row r="51" spans="1:8" ht="13.5" thickBot="1">
      <c r="A51" s="18">
        <v>4.8</v>
      </c>
      <c r="B51" s="15">
        <v>0.99221999999999999</v>
      </c>
      <c r="C51" s="11">
        <f t="shared" si="0"/>
        <v>-1.4000000000002825E-3</v>
      </c>
      <c r="D51" s="12">
        <f t="shared" si="1"/>
        <v>0.99894000000000138</v>
      </c>
      <c r="E51" s="18">
        <v>4.8</v>
      </c>
      <c r="F51" s="15">
        <v>0.99311000000000005</v>
      </c>
      <c r="G51" s="11">
        <f t="shared" si="2"/>
        <v>-1.4000000000002825E-3</v>
      </c>
      <c r="H51" s="12">
        <f t="shared" si="3"/>
        <v>0.99983000000000144</v>
      </c>
    </row>
    <row r="52" spans="1:8" ht="13.5" thickBot="1">
      <c r="A52" s="18">
        <v>4.9000000000000004</v>
      </c>
      <c r="B52" s="15">
        <v>0.99207999999999996</v>
      </c>
      <c r="C52" s="11">
        <f t="shared" si="0"/>
        <v>-1.2999999999996393E-3</v>
      </c>
      <c r="D52" s="12">
        <f t="shared" si="1"/>
        <v>0.99844999999999817</v>
      </c>
      <c r="E52" s="18">
        <v>4.9000000000000004</v>
      </c>
      <c r="F52" s="15">
        <v>0.99297000000000002</v>
      </c>
      <c r="G52" s="11">
        <f t="shared" si="2"/>
        <v>-1.3000000000007496E-3</v>
      </c>
      <c r="H52" s="12">
        <f t="shared" si="3"/>
        <v>0.99934000000000367</v>
      </c>
    </row>
    <row r="53" spans="1:8" ht="13.5" thickBot="1">
      <c r="A53" s="9">
        <v>5</v>
      </c>
      <c r="B53" s="19">
        <v>0.99195</v>
      </c>
      <c r="C53" s="11">
        <f t="shared" si="0"/>
        <v>-1.2999999999996393E-3</v>
      </c>
      <c r="D53" s="12">
        <f t="shared" si="1"/>
        <v>0.99844999999999817</v>
      </c>
      <c r="E53" s="9">
        <v>5</v>
      </c>
      <c r="F53" s="19">
        <v>0.99283999999999994</v>
      </c>
      <c r="G53" s="11">
        <f t="shared" si="2"/>
        <v>-1.2999999999996393E-3</v>
      </c>
      <c r="H53" s="12">
        <f t="shared" si="3"/>
        <v>0.99933999999999812</v>
      </c>
    </row>
    <row r="54" spans="1:8" ht="13.5" thickBot="1">
      <c r="A54" s="18">
        <v>5.0999999999999996</v>
      </c>
      <c r="B54" s="15">
        <v>0.99182000000000003</v>
      </c>
      <c r="C54" s="11">
        <f t="shared" si="0"/>
        <v>-1.3000000000007381E-3</v>
      </c>
      <c r="D54" s="12">
        <f t="shared" si="1"/>
        <v>0.99845000000000372</v>
      </c>
      <c r="E54" s="18">
        <v>5.0999999999999996</v>
      </c>
      <c r="F54" s="15">
        <v>0.99270999999999998</v>
      </c>
      <c r="G54" s="11">
        <f t="shared" si="2"/>
        <v>-1.2999999999996278E-3</v>
      </c>
      <c r="H54" s="12">
        <f t="shared" si="3"/>
        <v>0.99933999999999812</v>
      </c>
    </row>
    <row r="55" spans="1:8" ht="13.5" thickBot="1">
      <c r="A55" s="18">
        <v>5.2</v>
      </c>
      <c r="B55" s="15">
        <v>0.99168999999999996</v>
      </c>
      <c r="C55" s="11">
        <f t="shared" si="0"/>
        <v>-1.3999999999991847E-3</v>
      </c>
      <c r="D55" s="12">
        <f t="shared" si="1"/>
        <v>0.99896999999999569</v>
      </c>
      <c r="E55" s="18">
        <v>5.2</v>
      </c>
      <c r="F55" s="15">
        <v>0.99258000000000002</v>
      </c>
      <c r="G55" s="11">
        <f t="shared" si="2"/>
        <v>-1.4000000000002949E-3</v>
      </c>
      <c r="H55" s="12">
        <f t="shared" si="3"/>
        <v>0.99986000000000153</v>
      </c>
    </row>
    <row r="56" spans="1:8" ht="13.5" thickBot="1">
      <c r="A56" s="18">
        <v>5.3</v>
      </c>
      <c r="B56" s="15">
        <v>0.99155000000000004</v>
      </c>
      <c r="C56" s="11">
        <f t="shared" si="0"/>
        <v>-1.3000000000007381E-3</v>
      </c>
      <c r="D56" s="12">
        <f t="shared" si="1"/>
        <v>0.99844000000000388</v>
      </c>
      <c r="E56" s="18">
        <v>5.3</v>
      </c>
      <c r="F56" s="15">
        <v>0.99243999999999999</v>
      </c>
      <c r="G56" s="11">
        <f t="shared" si="2"/>
        <v>-1.2999999999996278E-3</v>
      </c>
      <c r="H56" s="12">
        <f t="shared" si="3"/>
        <v>0.99932999999999805</v>
      </c>
    </row>
    <row r="57" spans="1:8" ht="13.5" thickBot="1">
      <c r="A57" s="18">
        <v>5.4</v>
      </c>
      <c r="B57" s="15">
        <v>0.99141999999999997</v>
      </c>
      <c r="C57" s="11">
        <f t="shared" si="0"/>
        <v>-1.2999999999996393E-3</v>
      </c>
      <c r="D57" s="12">
        <f t="shared" si="1"/>
        <v>0.998439999999998</v>
      </c>
      <c r="E57" s="18">
        <v>5.4</v>
      </c>
      <c r="F57" s="15">
        <v>0.99231000000000003</v>
      </c>
      <c r="G57" s="11">
        <f t="shared" si="2"/>
        <v>-1.3000000000007496E-3</v>
      </c>
      <c r="H57" s="12">
        <f t="shared" si="3"/>
        <v>0.99933000000000416</v>
      </c>
    </row>
    <row r="58" spans="1:8" ht="13.5" thickBot="1">
      <c r="A58" s="18">
        <v>5.5</v>
      </c>
      <c r="B58" s="15">
        <v>0.99129</v>
      </c>
      <c r="C58" s="11">
        <f t="shared" si="0"/>
        <v>-1.2999999999996393E-3</v>
      </c>
      <c r="D58" s="12">
        <f t="shared" si="1"/>
        <v>0.998439999999998</v>
      </c>
      <c r="E58" s="18">
        <v>5.5</v>
      </c>
      <c r="F58" s="15">
        <v>0.99217999999999995</v>
      </c>
      <c r="G58" s="11">
        <f t="shared" si="2"/>
        <v>-1.2999999999996393E-3</v>
      </c>
      <c r="H58" s="12">
        <f t="shared" si="3"/>
        <v>0.99932999999999794</v>
      </c>
    </row>
    <row r="59" spans="1:8" ht="13.5" thickBot="1">
      <c r="A59" s="18">
        <v>5.6</v>
      </c>
      <c r="B59" s="15">
        <v>0.99116000000000004</v>
      </c>
      <c r="C59" s="11">
        <f t="shared" si="0"/>
        <v>-1.3000000000007381E-3</v>
      </c>
      <c r="D59" s="12">
        <f t="shared" si="1"/>
        <v>0.99844000000000421</v>
      </c>
      <c r="E59" s="18">
        <v>5.6</v>
      </c>
      <c r="F59" s="15">
        <v>0.99204999999999999</v>
      </c>
      <c r="G59" s="11">
        <f t="shared" si="2"/>
        <v>-1.2999999999996278E-3</v>
      </c>
      <c r="H59" s="12">
        <f t="shared" si="3"/>
        <v>0.99932999999999794</v>
      </c>
    </row>
    <row r="60" spans="1:8" ht="13.5" thickBot="1">
      <c r="A60" s="18">
        <v>5.7</v>
      </c>
      <c r="B60" s="15">
        <v>0.99102999999999997</v>
      </c>
      <c r="C60" s="11">
        <f t="shared" si="0"/>
        <v>-1.2999999999996393E-3</v>
      </c>
      <c r="D60" s="12">
        <f t="shared" si="1"/>
        <v>0.99843999999999788</v>
      </c>
      <c r="E60" s="18">
        <v>5.7</v>
      </c>
      <c r="F60" s="15">
        <v>0.99192000000000002</v>
      </c>
      <c r="G60" s="11">
        <f t="shared" si="2"/>
        <v>-1.3000000000007496E-3</v>
      </c>
      <c r="H60" s="12">
        <f t="shared" si="3"/>
        <v>0.99933000000000427</v>
      </c>
    </row>
    <row r="61" spans="1:8" ht="13.5" thickBot="1">
      <c r="A61" s="18">
        <v>5.8</v>
      </c>
      <c r="B61" s="15">
        <v>0.9909</v>
      </c>
      <c r="C61" s="11">
        <f t="shared" si="0"/>
        <v>-1.2999999999996278E-3</v>
      </c>
      <c r="D61" s="12">
        <f t="shared" si="1"/>
        <v>0.99843999999999788</v>
      </c>
      <c r="E61" s="18">
        <v>5.8</v>
      </c>
      <c r="F61" s="15">
        <v>0.99178999999999995</v>
      </c>
      <c r="G61" s="11">
        <f t="shared" si="2"/>
        <v>-1.2999999999996278E-3</v>
      </c>
      <c r="H61" s="12">
        <f t="shared" si="3"/>
        <v>0.99932999999999783</v>
      </c>
    </row>
    <row r="62" spans="1:8" ht="13.5" thickBot="1">
      <c r="A62" s="18">
        <v>5.9</v>
      </c>
      <c r="B62" s="15">
        <v>0.99077000000000004</v>
      </c>
      <c r="C62" s="11">
        <f t="shared" si="0"/>
        <v>-1.3000000000007496E-3</v>
      </c>
      <c r="D62" s="12">
        <f t="shared" si="1"/>
        <v>0.99844000000000444</v>
      </c>
      <c r="E62" s="18">
        <v>5.9</v>
      </c>
      <c r="F62" s="15">
        <v>0.99165999999999999</v>
      </c>
      <c r="G62" s="11">
        <f t="shared" si="2"/>
        <v>-1.2999999999996393E-3</v>
      </c>
      <c r="H62" s="12">
        <f t="shared" si="3"/>
        <v>0.99932999999999783</v>
      </c>
    </row>
    <row r="63" spans="1:8" ht="13.5" thickBot="1">
      <c r="A63" s="9">
        <v>6</v>
      </c>
      <c r="B63" s="19">
        <v>0.99063999999999997</v>
      </c>
      <c r="C63" s="11">
        <f t="shared" si="0"/>
        <v>-1.2999999999996393E-3</v>
      </c>
      <c r="D63" s="12">
        <f t="shared" si="1"/>
        <v>0.99843999999999777</v>
      </c>
      <c r="E63" s="9">
        <v>6</v>
      </c>
      <c r="F63" s="19">
        <v>0.99153000000000002</v>
      </c>
      <c r="G63" s="11">
        <f t="shared" si="2"/>
        <v>-1.3000000000007496E-3</v>
      </c>
      <c r="H63" s="12">
        <f t="shared" si="3"/>
        <v>0.9993300000000046</v>
      </c>
    </row>
    <row r="64" spans="1:8" ht="13.5" thickBot="1">
      <c r="A64" s="18">
        <v>6.1</v>
      </c>
      <c r="B64" s="15">
        <v>0.99051</v>
      </c>
      <c r="C64" s="11">
        <f t="shared" si="0"/>
        <v>-1.2999999999996278E-3</v>
      </c>
      <c r="D64" s="12">
        <f t="shared" si="1"/>
        <v>0.99843999999999777</v>
      </c>
      <c r="E64" s="18">
        <v>6.1</v>
      </c>
      <c r="F64" s="15">
        <v>0.99139999999999995</v>
      </c>
      <c r="G64" s="11">
        <f t="shared" si="2"/>
        <v>-1.2999999999996278E-3</v>
      </c>
      <c r="H64" s="12">
        <f t="shared" si="3"/>
        <v>0.99932999999999772</v>
      </c>
    </row>
    <row r="65" spans="1:8" ht="13.5" thickBot="1">
      <c r="A65" s="18">
        <v>6.2</v>
      </c>
      <c r="B65" s="15">
        <v>0.99038000000000004</v>
      </c>
      <c r="C65" s="11">
        <f t="shared" si="0"/>
        <v>-1.3000000000007496E-3</v>
      </c>
      <c r="D65" s="12">
        <f t="shared" si="1"/>
        <v>0.99844000000000477</v>
      </c>
      <c r="E65" s="18">
        <v>6.2</v>
      </c>
      <c r="F65" s="15">
        <v>0.99126999999999998</v>
      </c>
      <c r="G65" s="11">
        <f t="shared" si="2"/>
        <v>-1.2999999999996393E-3</v>
      </c>
      <c r="H65" s="12">
        <f t="shared" si="3"/>
        <v>0.99932999999999772</v>
      </c>
    </row>
    <row r="66" spans="1:8" ht="13.5" thickBot="1">
      <c r="A66" s="18">
        <v>6.3</v>
      </c>
      <c r="B66" s="15">
        <v>0.99024999999999996</v>
      </c>
      <c r="C66" s="11">
        <f t="shared" si="0"/>
        <v>-1.2999999999996278E-3</v>
      </c>
      <c r="D66" s="12">
        <f t="shared" si="1"/>
        <v>0.99843999999999766</v>
      </c>
      <c r="E66" s="18">
        <v>6.3</v>
      </c>
      <c r="F66" s="15">
        <v>0.99114000000000002</v>
      </c>
      <c r="G66" s="11">
        <f t="shared" si="2"/>
        <v>-1.3000000000007381E-3</v>
      </c>
      <c r="H66" s="12">
        <f t="shared" si="3"/>
        <v>0.9993300000000046</v>
      </c>
    </row>
    <row r="67" spans="1:8" ht="13.5" thickBot="1">
      <c r="A67" s="18">
        <v>6.4</v>
      </c>
      <c r="B67" s="15">
        <v>0.99012</v>
      </c>
      <c r="C67" s="11">
        <f t="shared" si="0"/>
        <v>-1.2000000000000942E-3</v>
      </c>
      <c r="D67" s="12">
        <f t="shared" si="1"/>
        <v>0.99780000000000058</v>
      </c>
      <c r="E67" s="18">
        <v>6.4</v>
      </c>
      <c r="F67" s="15">
        <v>0.99100999999999995</v>
      </c>
      <c r="G67" s="11">
        <f t="shared" si="2"/>
        <v>-1.199999999998984E-3</v>
      </c>
      <c r="H67" s="12">
        <f t="shared" si="3"/>
        <v>0.99868999999999342</v>
      </c>
    </row>
    <row r="68" spans="1:8" ht="13.5" thickBot="1">
      <c r="A68" s="18">
        <v>6.5</v>
      </c>
      <c r="B68" s="15">
        <v>0.99</v>
      </c>
      <c r="C68" s="11">
        <f t="shared" ref="C68:C131" si="4">SLOPE(B68:B69,A68:A69)</f>
        <v>-1.2999999999996393E-3</v>
      </c>
      <c r="D68" s="12">
        <f t="shared" ref="D68:D131" si="5">INTERCEPT(B68:B69,A68:A69)</f>
        <v>0.99844999999999762</v>
      </c>
      <c r="E68" s="18">
        <v>6.5</v>
      </c>
      <c r="F68" s="15">
        <v>0.99089000000000005</v>
      </c>
      <c r="G68" s="11">
        <f t="shared" ref="G68:G131" si="6">SLOPE(F68:F69,E68:E69)</f>
        <v>-1.3000000000007496E-3</v>
      </c>
      <c r="H68" s="12">
        <f t="shared" ref="H68:H131" si="7">INTERCEPT(F68:F69,E68:E69)</f>
        <v>0.999340000000005</v>
      </c>
    </row>
    <row r="69" spans="1:8" ht="13.5" thickBot="1">
      <c r="A69" s="18">
        <v>6.6</v>
      </c>
      <c r="B69" s="15">
        <v>0.98987000000000003</v>
      </c>
      <c r="C69" s="11">
        <f t="shared" si="4"/>
        <v>-1.3000000000007381E-3</v>
      </c>
      <c r="D69" s="12">
        <f t="shared" si="5"/>
        <v>0.99845000000000494</v>
      </c>
      <c r="E69" s="18">
        <v>6.6</v>
      </c>
      <c r="F69" s="15">
        <v>0.99075999999999997</v>
      </c>
      <c r="G69" s="11">
        <f t="shared" si="6"/>
        <v>-1.2999999999996278E-3</v>
      </c>
      <c r="H69" s="12">
        <f t="shared" si="7"/>
        <v>0.99933999999999756</v>
      </c>
    </row>
    <row r="70" spans="1:8" ht="13.5" thickBot="1">
      <c r="A70" s="18">
        <v>6.7</v>
      </c>
      <c r="B70" s="15">
        <v>0.98973999999999995</v>
      </c>
      <c r="C70" s="11">
        <f t="shared" si="4"/>
        <v>-1.199999999998984E-3</v>
      </c>
      <c r="D70" s="12">
        <f t="shared" si="5"/>
        <v>0.99777999999999312</v>
      </c>
      <c r="E70" s="18">
        <v>6.7</v>
      </c>
      <c r="F70" s="15">
        <v>0.99063000000000001</v>
      </c>
      <c r="G70" s="11">
        <f t="shared" si="6"/>
        <v>-1.2000000000000942E-3</v>
      </c>
      <c r="H70" s="12">
        <f t="shared" si="7"/>
        <v>0.99867000000000061</v>
      </c>
    </row>
    <row r="71" spans="1:8" ht="13.5" thickBot="1">
      <c r="A71" s="18">
        <v>6.8</v>
      </c>
      <c r="B71" s="15">
        <v>0.98962000000000006</v>
      </c>
      <c r="C71" s="11">
        <f t="shared" si="4"/>
        <v>-1.3000000000007381E-3</v>
      </c>
      <c r="D71" s="12">
        <f t="shared" si="5"/>
        <v>0.99846000000000501</v>
      </c>
      <c r="E71" s="18">
        <v>6.8</v>
      </c>
      <c r="F71" s="15">
        <v>0.99051</v>
      </c>
      <c r="G71" s="11">
        <f t="shared" si="6"/>
        <v>-1.2999999999996278E-3</v>
      </c>
      <c r="H71" s="12">
        <f t="shared" si="7"/>
        <v>0.99934999999999752</v>
      </c>
    </row>
    <row r="72" spans="1:8" ht="13.5" thickBot="1">
      <c r="A72" s="18">
        <v>6.9</v>
      </c>
      <c r="B72" s="15">
        <v>0.98948999999999998</v>
      </c>
      <c r="C72" s="11">
        <f t="shared" si="4"/>
        <v>-1.2999999999996393E-3</v>
      </c>
      <c r="D72" s="12">
        <f t="shared" si="5"/>
        <v>0.99845999999999746</v>
      </c>
      <c r="E72" s="18">
        <v>6.9</v>
      </c>
      <c r="F72" s="15">
        <v>0.99038000000000004</v>
      </c>
      <c r="G72" s="11">
        <f t="shared" si="6"/>
        <v>-1.3000000000007496E-3</v>
      </c>
      <c r="H72" s="12">
        <f t="shared" si="7"/>
        <v>0.99935000000000529</v>
      </c>
    </row>
    <row r="73" spans="1:8" ht="13.5" thickBot="1">
      <c r="A73" s="9">
        <v>7</v>
      </c>
      <c r="B73" s="19">
        <v>0.98936000000000002</v>
      </c>
      <c r="C73" s="11">
        <f t="shared" si="4"/>
        <v>-1.2000000000000942E-3</v>
      </c>
      <c r="D73" s="12">
        <f t="shared" si="5"/>
        <v>0.99776000000000076</v>
      </c>
      <c r="E73" s="9">
        <v>7</v>
      </c>
      <c r="F73" s="19">
        <v>0.99024999999999996</v>
      </c>
      <c r="G73" s="11">
        <f t="shared" si="6"/>
        <v>-1.2000000000000942E-3</v>
      </c>
      <c r="H73" s="12">
        <f t="shared" si="7"/>
        <v>0.99865000000000059</v>
      </c>
    </row>
    <row r="74" spans="1:8" ht="13.5" thickBot="1">
      <c r="A74" s="18">
        <v>7.1</v>
      </c>
      <c r="B74" s="15">
        <v>0.98924000000000001</v>
      </c>
      <c r="C74" s="11">
        <f t="shared" si="4"/>
        <v>-1.2999999999996278E-3</v>
      </c>
      <c r="D74" s="12">
        <f t="shared" si="5"/>
        <v>0.99846999999999742</v>
      </c>
      <c r="E74" s="18">
        <v>7.1</v>
      </c>
      <c r="F74" s="15">
        <v>0.99012999999999995</v>
      </c>
      <c r="G74" s="11">
        <f t="shared" si="6"/>
        <v>-1.2999999999996278E-3</v>
      </c>
      <c r="H74" s="12">
        <f t="shared" si="7"/>
        <v>0.99935999999999736</v>
      </c>
    </row>
    <row r="75" spans="1:8" ht="13.5" thickBot="1">
      <c r="A75" s="18">
        <v>7.2</v>
      </c>
      <c r="B75" s="15">
        <v>0.98911000000000004</v>
      </c>
      <c r="C75" s="11">
        <f t="shared" si="4"/>
        <v>-1.2000000000000942E-3</v>
      </c>
      <c r="D75" s="12">
        <f t="shared" si="5"/>
        <v>0.99775000000000069</v>
      </c>
      <c r="E75" s="18">
        <v>7.2</v>
      </c>
      <c r="F75" s="15">
        <v>0.99</v>
      </c>
      <c r="G75" s="11">
        <f t="shared" si="6"/>
        <v>-1.2000000000000942E-3</v>
      </c>
      <c r="H75" s="12">
        <f t="shared" si="7"/>
        <v>0.99864000000000075</v>
      </c>
    </row>
    <row r="76" spans="1:8" ht="13.5" thickBot="1">
      <c r="A76" s="18">
        <v>7.3</v>
      </c>
      <c r="B76" s="15">
        <v>0.98899000000000004</v>
      </c>
      <c r="C76" s="11">
        <f t="shared" si="4"/>
        <v>-1.3000000000007381E-3</v>
      </c>
      <c r="D76" s="12">
        <f t="shared" si="5"/>
        <v>0.99848000000000547</v>
      </c>
      <c r="E76" s="18">
        <v>7.3</v>
      </c>
      <c r="F76" s="15">
        <v>0.98987999999999998</v>
      </c>
      <c r="G76" s="11">
        <f t="shared" si="6"/>
        <v>-1.2999999999996278E-3</v>
      </c>
      <c r="H76" s="12">
        <f t="shared" si="7"/>
        <v>0.99936999999999732</v>
      </c>
    </row>
    <row r="77" spans="1:8" ht="13.5" thickBot="1">
      <c r="A77" s="18">
        <v>7.4</v>
      </c>
      <c r="B77" s="15">
        <v>0.98885999999999996</v>
      </c>
      <c r="C77" s="11">
        <f t="shared" si="4"/>
        <v>-1.2000000000000942E-3</v>
      </c>
      <c r="D77" s="12">
        <f t="shared" si="5"/>
        <v>0.99774000000000063</v>
      </c>
      <c r="E77" s="18">
        <v>7.4</v>
      </c>
      <c r="F77" s="15">
        <v>0.98975000000000002</v>
      </c>
      <c r="G77" s="11">
        <f t="shared" si="6"/>
        <v>-1.2000000000000942E-3</v>
      </c>
      <c r="H77" s="12">
        <f t="shared" si="7"/>
        <v>0.99863000000000068</v>
      </c>
    </row>
    <row r="78" spans="1:8" ht="13.5" thickBot="1">
      <c r="A78" s="18">
        <v>7.5</v>
      </c>
      <c r="B78" s="15">
        <v>0.98873999999999995</v>
      </c>
      <c r="C78" s="11">
        <f t="shared" si="4"/>
        <v>-1.2999999999996393E-3</v>
      </c>
      <c r="D78" s="12">
        <f t="shared" si="5"/>
        <v>0.99848999999999721</v>
      </c>
      <c r="E78" s="18">
        <v>7.5</v>
      </c>
      <c r="F78" s="15">
        <v>0.98963000000000001</v>
      </c>
      <c r="G78" s="11">
        <f t="shared" si="6"/>
        <v>-1.2999999999996393E-3</v>
      </c>
      <c r="H78" s="12">
        <f t="shared" si="7"/>
        <v>0.99937999999999727</v>
      </c>
    </row>
    <row r="79" spans="1:8" ht="13.5" thickBot="1">
      <c r="A79" s="18">
        <v>7.6</v>
      </c>
      <c r="B79" s="15">
        <v>0.98860999999999999</v>
      </c>
      <c r="C79" s="11">
        <f t="shared" si="4"/>
        <v>-1.2000000000000836E-3</v>
      </c>
      <c r="D79" s="12">
        <f t="shared" si="5"/>
        <v>0.99773000000000067</v>
      </c>
      <c r="E79" s="18">
        <v>7.6</v>
      </c>
      <c r="F79" s="15">
        <v>0.98950000000000005</v>
      </c>
      <c r="G79" s="11">
        <f t="shared" si="6"/>
        <v>-1.2000000000000836E-3</v>
      </c>
      <c r="H79" s="12">
        <f t="shared" si="7"/>
        <v>0.99862000000000073</v>
      </c>
    </row>
    <row r="80" spans="1:8" ht="13.5" thickBot="1">
      <c r="A80" s="18">
        <v>7.7</v>
      </c>
      <c r="B80" s="15">
        <v>0.98848999999999998</v>
      </c>
      <c r="C80" s="11">
        <f t="shared" si="4"/>
        <v>-1.2000000000000942E-3</v>
      </c>
      <c r="D80" s="12">
        <f t="shared" si="5"/>
        <v>0.99773000000000067</v>
      </c>
      <c r="E80" s="18">
        <v>7.7</v>
      </c>
      <c r="F80" s="15">
        <v>0.98938000000000004</v>
      </c>
      <c r="G80" s="11">
        <f t="shared" si="6"/>
        <v>-1.2000000000000942E-3</v>
      </c>
      <c r="H80" s="12">
        <f t="shared" si="7"/>
        <v>0.99862000000000073</v>
      </c>
    </row>
    <row r="81" spans="1:8" ht="13.5" thickBot="1">
      <c r="A81" s="18">
        <v>7.8</v>
      </c>
      <c r="B81" s="15">
        <v>0.98836999999999997</v>
      </c>
      <c r="C81" s="11">
        <f t="shared" si="4"/>
        <v>-1.2999999999996278E-3</v>
      </c>
      <c r="D81" s="12">
        <f t="shared" si="5"/>
        <v>0.99850999999999712</v>
      </c>
      <c r="E81" s="18">
        <v>7.8</v>
      </c>
      <c r="F81" s="15">
        <v>0.98926000000000003</v>
      </c>
      <c r="G81" s="11">
        <f t="shared" si="6"/>
        <v>-1.3000000000007381E-3</v>
      </c>
      <c r="H81" s="12">
        <f t="shared" si="7"/>
        <v>0.99940000000000584</v>
      </c>
    </row>
    <row r="82" spans="1:8" ht="13.5" thickBot="1">
      <c r="A82" s="18">
        <v>7.9</v>
      </c>
      <c r="B82" s="15">
        <v>0.98824000000000001</v>
      </c>
      <c r="C82" s="11">
        <f t="shared" si="4"/>
        <v>-1.2000000000000942E-3</v>
      </c>
      <c r="D82" s="12">
        <f t="shared" si="5"/>
        <v>0.99772000000000083</v>
      </c>
      <c r="E82" s="18">
        <v>7.9</v>
      </c>
      <c r="F82" s="15">
        <v>0.98912999999999995</v>
      </c>
      <c r="G82" s="11">
        <f t="shared" si="6"/>
        <v>-1.2000000000000942E-3</v>
      </c>
      <c r="H82" s="12">
        <f t="shared" si="7"/>
        <v>0.99861000000000066</v>
      </c>
    </row>
    <row r="83" spans="1:8" ht="13.5" thickBot="1">
      <c r="A83" s="9">
        <v>8</v>
      </c>
      <c r="B83" s="19">
        <v>0.98812</v>
      </c>
      <c r="C83" s="11">
        <f t="shared" si="4"/>
        <v>-1.2000000000000942E-3</v>
      </c>
      <c r="D83" s="12">
        <f t="shared" si="5"/>
        <v>0.99772000000000072</v>
      </c>
      <c r="E83" s="9">
        <v>8</v>
      </c>
      <c r="F83" s="19">
        <v>0.98900999999999994</v>
      </c>
      <c r="G83" s="11">
        <f t="shared" si="6"/>
        <v>-1.199999999998984E-3</v>
      </c>
      <c r="H83" s="12">
        <f t="shared" si="7"/>
        <v>0.99860999999999178</v>
      </c>
    </row>
    <row r="84" spans="1:8" ht="13.5" thickBot="1">
      <c r="A84" s="18">
        <v>8.1</v>
      </c>
      <c r="B84" s="15">
        <v>0.98799999999999999</v>
      </c>
      <c r="C84" s="11">
        <f t="shared" si="4"/>
        <v>-1.2000000000000942E-3</v>
      </c>
      <c r="D84" s="12">
        <f t="shared" si="5"/>
        <v>0.99772000000000083</v>
      </c>
      <c r="E84" s="18">
        <v>8.1</v>
      </c>
      <c r="F84" s="15">
        <v>0.98889000000000005</v>
      </c>
      <c r="G84" s="11">
        <f t="shared" si="6"/>
        <v>-1.2000000000000942E-3</v>
      </c>
      <c r="H84" s="12">
        <f t="shared" si="7"/>
        <v>0.99861000000000089</v>
      </c>
    </row>
    <row r="85" spans="1:8" ht="13.5" thickBot="1">
      <c r="A85" s="18">
        <v>8.1999999999999993</v>
      </c>
      <c r="B85" s="15">
        <v>0.98787999999999998</v>
      </c>
      <c r="C85" s="11">
        <f t="shared" si="4"/>
        <v>-1.2999999999996163E-3</v>
      </c>
      <c r="D85" s="12">
        <f t="shared" si="5"/>
        <v>0.99853999999999687</v>
      </c>
      <c r="E85" s="18">
        <v>8.1999999999999993</v>
      </c>
      <c r="F85" s="15">
        <v>0.98877000000000004</v>
      </c>
      <c r="G85" s="11">
        <f t="shared" si="6"/>
        <v>-1.3000000000007264E-3</v>
      </c>
      <c r="H85" s="12">
        <f t="shared" si="7"/>
        <v>0.99943000000000592</v>
      </c>
    </row>
    <row r="86" spans="1:8" ht="13.5" thickBot="1">
      <c r="A86" s="18">
        <v>8.3000000000000007</v>
      </c>
      <c r="B86" s="15">
        <v>0.98775000000000002</v>
      </c>
      <c r="C86" s="11">
        <f t="shared" si="4"/>
        <v>-1.2000000000000942E-3</v>
      </c>
      <c r="D86" s="12">
        <f t="shared" si="5"/>
        <v>0.99771000000000076</v>
      </c>
      <c r="E86" s="18">
        <v>8.3000000000000007</v>
      </c>
      <c r="F86" s="15">
        <v>0.98863999999999996</v>
      </c>
      <c r="G86" s="11">
        <f t="shared" si="6"/>
        <v>-1.200000000000094E-3</v>
      </c>
      <c r="H86" s="12">
        <f t="shared" si="7"/>
        <v>0.99860000000000082</v>
      </c>
    </row>
    <row r="87" spans="1:8" ht="13.5" thickBot="1">
      <c r="A87" s="18">
        <v>8.4</v>
      </c>
      <c r="B87" s="15">
        <v>0.98763000000000001</v>
      </c>
      <c r="C87" s="11">
        <f t="shared" si="4"/>
        <v>-1.2000000000000942E-3</v>
      </c>
      <c r="D87" s="12">
        <f t="shared" si="5"/>
        <v>0.99771000000000087</v>
      </c>
      <c r="E87" s="18">
        <v>8.4</v>
      </c>
      <c r="F87" s="15">
        <v>0.98851999999999995</v>
      </c>
      <c r="G87" s="11">
        <f t="shared" si="6"/>
        <v>-1.200000000000094E-3</v>
      </c>
      <c r="H87" s="12">
        <f t="shared" si="7"/>
        <v>0.99860000000000071</v>
      </c>
    </row>
    <row r="88" spans="1:8" ht="13.5" thickBot="1">
      <c r="A88" s="18">
        <v>8.5</v>
      </c>
      <c r="B88" s="15">
        <v>0.98751</v>
      </c>
      <c r="C88" s="11">
        <f t="shared" si="4"/>
        <v>-1.2000000000000942E-3</v>
      </c>
      <c r="D88" s="12">
        <f t="shared" si="5"/>
        <v>0.99771000000000076</v>
      </c>
      <c r="E88" s="18">
        <v>8.5</v>
      </c>
      <c r="F88" s="15">
        <v>0.98839999999999995</v>
      </c>
      <c r="G88" s="11">
        <f t="shared" si="6"/>
        <v>-1.199999999998984E-3</v>
      </c>
      <c r="H88" s="12">
        <f t="shared" si="7"/>
        <v>0.99859999999999127</v>
      </c>
    </row>
    <row r="89" spans="1:8" ht="13.5" thickBot="1">
      <c r="A89" s="18">
        <v>8.6</v>
      </c>
      <c r="B89" s="15">
        <v>0.98738999999999999</v>
      </c>
      <c r="C89" s="11">
        <f t="shared" si="4"/>
        <v>-1.2000000000000942E-3</v>
      </c>
      <c r="D89" s="12">
        <f t="shared" si="5"/>
        <v>0.99771000000000087</v>
      </c>
      <c r="E89" s="18">
        <v>8.6</v>
      </c>
      <c r="F89" s="15">
        <v>0.98828000000000005</v>
      </c>
      <c r="G89" s="11">
        <f t="shared" si="6"/>
        <v>-1.2000000000000942E-3</v>
      </c>
      <c r="H89" s="12">
        <f t="shared" si="7"/>
        <v>0.99860000000000093</v>
      </c>
    </row>
    <row r="90" spans="1:8" ht="13.5" thickBot="1">
      <c r="A90" s="18">
        <v>8.6999999999999993</v>
      </c>
      <c r="B90" s="15">
        <v>0.98726999999999998</v>
      </c>
      <c r="C90" s="11">
        <f t="shared" si="4"/>
        <v>-1.2000000000000728E-3</v>
      </c>
      <c r="D90" s="12">
        <f t="shared" si="5"/>
        <v>0.99771000000000054</v>
      </c>
      <c r="E90" s="18">
        <v>8.6999999999999993</v>
      </c>
      <c r="F90" s="15">
        <v>0.98816000000000004</v>
      </c>
      <c r="G90" s="11">
        <f t="shared" si="6"/>
        <v>-1.2000000000000728E-3</v>
      </c>
      <c r="H90" s="12">
        <f t="shared" si="7"/>
        <v>0.9986000000000006</v>
      </c>
    </row>
    <row r="91" spans="1:8" ht="13.5" thickBot="1">
      <c r="A91" s="18">
        <v>8.8000000000000007</v>
      </c>
      <c r="B91" s="15">
        <v>0.98714999999999997</v>
      </c>
      <c r="C91" s="11">
        <f t="shared" si="4"/>
        <v>-1.200000000000094E-3</v>
      </c>
      <c r="D91" s="12">
        <f t="shared" si="5"/>
        <v>0.99771000000000087</v>
      </c>
      <c r="E91" s="18">
        <v>8.8000000000000007</v>
      </c>
      <c r="F91" s="15">
        <v>0.98804000000000003</v>
      </c>
      <c r="G91" s="11">
        <f t="shared" si="6"/>
        <v>-1.200000000000094E-3</v>
      </c>
      <c r="H91" s="12">
        <f t="shared" si="7"/>
        <v>0.99860000000000093</v>
      </c>
    </row>
    <row r="92" spans="1:8" ht="13.5" thickBot="1">
      <c r="A92" s="18">
        <v>8.9</v>
      </c>
      <c r="B92" s="15">
        <v>0.98702999999999996</v>
      </c>
      <c r="C92" s="11">
        <f t="shared" si="4"/>
        <v>-1.200000000000094E-3</v>
      </c>
      <c r="D92" s="12">
        <f t="shared" si="5"/>
        <v>0.99771000000000076</v>
      </c>
      <c r="E92" s="18">
        <v>8.9</v>
      </c>
      <c r="F92" s="15">
        <v>0.98792000000000002</v>
      </c>
      <c r="G92" s="11">
        <f t="shared" si="6"/>
        <v>-1.200000000000094E-3</v>
      </c>
      <c r="H92" s="12">
        <f t="shared" si="7"/>
        <v>0.99860000000000082</v>
      </c>
    </row>
    <row r="93" spans="1:8" ht="13.5" thickBot="1">
      <c r="A93" s="9">
        <v>9</v>
      </c>
      <c r="B93" s="19">
        <v>0.98690999999999995</v>
      </c>
      <c r="C93" s="11">
        <f t="shared" si="4"/>
        <v>-1.200000000000094E-3</v>
      </c>
      <c r="D93" s="12">
        <f t="shared" si="5"/>
        <v>0.99771000000000087</v>
      </c>
      <c r="E93" s="9">
        <v>9</v>
      </c>
      <c r="F93" s="19">
        <v>0.98780000000000001</v>
      </c>
      <c r="G93" s="11">
        <f t="shared" si="6"/>
        <v>-1.200000000000094E-3</v>
      </c>
      <c r="H93" s="12">
        <f t="shared" si="7"/>
        <v>0.99860000000000093</v>
      </c>
    </row>
    <row r="94" spans="1:8" ht="13.5" thickBot="1">
      <c r="A94" s="18">
        <v>9.1</v>
      </c>
      <c r="B94" s="15">
        <v>0.98678999999999994</v>
      </c>
      <c r="C94" s="11">
        <f t="shared" si="4"/>
        <v>-1.199999999998984E-3</v>
      </c>
      <c r="D94" s="12">
        <f t="shared" si="5"/>
        <v>0.99770999999999066</v>
      </c>
      <c r="E94" s="18">
        <v>9.1</v>
      </c>
      <c r="F94" s="15">
        <v>0.98768</v>
      </c>
      <c r="G94" s="11">
        <f t="shared" si="6"/>
        <v>-1.200000000000094E-3</v>
      </c>
      <c r="H94" s="12">
        <f t="shared" si="7"/>
        <v>0.99860000000000082</v>
      </c>
    </row>
    <row r="95" spans="1:8" ht="13.5" thickBot="1">
      <c r="A95" s="18">
        <v>9.1999999999999993</v>
      </c>
      <c r="B95" s="15">
        <v>0.98667000000000005</v>
      </c>
      <c r="C95" s="11">
        <f t="shared" si="4"/>
        <v>-1.2000000000000728E-3</v>
      </c>
      <c r="D95" s="12">
        <f t="shared" si="5"/>
        <v>0.99771000000000065</v>
      </c>
      <c r="E95" s="18">
        <v>9.1999999999999993</v>
      </c>
      <c r="F95" s="15">
        <v>0.98755999999999999</v>
      </c>
      <c r="G95" s="11">
        <f t="shared" si="6"/>
        <v>-1.2000000000000728E-3</v>
      </c>
      <c r="H95" s="12">
        <f t="shared" si="7"/>
        <v>0.99860000000000071</v>
      </c>
    </row>
    <row r="96" spans="1:8" ht="13.5" thickBot="1">
      <c r="A96" s="18">
        <v>9.3000000000000007</v>
      </c>
      <c r="B96" s="15">
        <v>0.98655000000000004</v>
      </c>
      <c r="C96" s="11">
        <f t="shared" si="4"/>
        <v>-1.1000000000005489E-3</v>
      </c>
      <c r="D96" s="12">
        <f t="shared" si="5"/>
        <v>0.99678000000000511</v>
      </c>
      <c r="E96" s="18">
        <v>9.3000000000000007</v>
      </c>
      <c r="F96" s="15">
        <v>0.98743999999999998</v>
      </c>
      <c r="G96" s="11">
        <f t="shared" si="6"/>
        <v>-1.0999999999994387E-3</v>
      </c>
      <c r="H96" s="12">
        <f t="shared" si="7"/>
        <v>0.99766999999999473</v>
      </c>
    </row>
    <row r="97" spans="1:8" ht="13.5" thickBot="1">
      <c r="A97" s="18">
        <v>9.4</v>
      </c>
      <c r="B97" s="15">
        <v>0.98643999999999998</v>
      </c>
      <c r="C97" s="11">
        <f t="shared" si="4"/>
        <v>-1.2000000000000942E-3</v>
      </c>
      <c r="D97" s="12">
        <f t="shared" si="5"/>
        <v>0.99772000000000094</v>
      </c>
      <c r="E97" s="18">
        <v>9.4</v>
      </c>
      <c r="F97" s="15">
        <v>0.98733000000000004</v>
      </c>
      <c r="G97" s="11">
        <f t="shared" si="6"/>
        <v>-1.2000000000000942E-3</v>
      </c>
      <c r="H97" s="12">
        <f t="shared" si="7"/>
        <v>0.998610000000001</v>
      </c>
    </row>
    <row r="98" spans="1:8" ht="13.5" thickBot="1">
      <c r="A98" s="18">
        <v>9.5</v>
      </c>
      <c r="B98" s="15">
        <v>0.98631999999999997</v>
      </c>
      <c r="C98" s="11">
        <f t="shared" si="4"/>
        <v>-1.2000000000000942E-3</v>
      </c>
      <c r="D98" s="12">
        <f t="shared" si="5"/>
        <v>0.99772000000000083</v>
      </c>
      <c r="E98" s="18">
        <v>9.5</v>
      </c>
      <c r="F98" s="15">
        <v>0.98721000000000003</v>
      </c>
      <c r="G98" s="11">
        <f t="shared" si="6"/>
        <v>-1.2000000000000942E-3</v>
      </c>
      <c r="H98" s="12">
        <f t="shared" si="7"/>
        <v>0.99861000000000089</v>
      </c>
    </row>
    <row r="99" spans="1:8" ht="13.5" thickBot="1">
      <c r="A99" s="18">
        <v>9.6</v>
      </c>
      <c r="B99" s="15">
        <v>0.98619999999999997</v>
      </c>
      <c r="C99" s="11">
        <f t="shared" si="4"/>
        <v>-1.2000000000000942E-3</v>
      </c>
      <c r="D99" s="12">
        <f t="shared" si="5"/>
        <v>0.99772000000000094</v>
      </c>
      <c r="E99" s="18">
        <v>9.6</v>
      </c>
      <c r="F99" s="15">
        <v>0.98709000000000002</v>
      </c>
      <c r="G99" s="11">
        <f t="shared" si="6"/>
        <v>-1.2000000000000942E-3</v>
      </c>
      <c r="H99" s="12">
        <f t="shared" si="7"/>
        <v>0.998610000000001</v>
      </c>
    </row>
    <row r="100" spans="1:8" ht="13.5" thickBot="1">
      <c r="A100" s="18">
        <v>9.6999999999999993</v>
      </c>
      <c r="B100" s="15">
        <v>0.98607999999999996</v>
      </c>
      <c r="C100" s="11">
        <f t="shared" si="4"/>
        <v>-1.0999999999994192E-3</v>
      </c>
      <c r="D100" s="12">
        <f t="shared" si="5"/>
        <v>0.99674999999999425</v>
      </c>
      <c r="E100" s="18">
        <v>9.6999999999999993</v>
      </c>
      <c r="F100" s="15">
        <v>0.98697000000000001</v>
      </c>
      <c r="G100" s="11">
        <f t="shared" si="6"/>
        <v>-1.1000000000005292E-3</v>
      </c>
      <c r="H100" s="12">
        <f t="shared" si="7"/>
        <v>0.99764000000000519</v>
      </c>
    </row>
    <row r="101" spans="1:8" ht="13.5" thickBot="1">
      <c r="A101" s="18">
        <v>9.8000000000000007</v>
      </c>
      <c r="B101" s="15">
        <v>0.98597000000000001</v>
      </c>
      <c r="C101" s="11">
        <f t="shared" si="4"/>
        <v>-1.200000000000094E-3</v>
      </c>
      <c r="D101" s="12">
        <f t="shared" si="5"/>
        <v>0.997730000000001</v>
      </c>
      <c r="E101" s="18">
        <v>9.8000000000000007</v>
      </c>
      <c r="F101" s="15">
        <v>0.98685999999999996</v>
      </c>
      <c r="G101" s="11">
        <f t="shared" si="6"/>
        <v>-1.2000000000000942E-3</v>
      </c>
      <c r="H101" s="12">
        <f t="shared" si="7"/>
        <v>0.99862000000000084</v>
      </c>
    </row>
    <row r="102" spans="1:8" ht="13.5" thickBot="1">
      <c r="A102" s="18">
        <v>9.9</v>
      </c>
      <c r="B102" s="15">
        <v>0.98585</v>
      </c>
      <c r="C102" s="11">
        <f t="shared" si="4"/>
        <v>-1.200000000000094E-3</v>
      </c>
      <c r="D102" s="12">
        <f t="shared" si="5"/>
        <v>0.99773000000000089</v>
      </c>
      <c r="E102" s="18">
        <v>9.9</v>
      </c>
      <c r="F102" s="15">
        <v>0.98673999999999995</v>
      </c>
      <c r="G102" s="11">
        <f t="shared" si="6"/>
        <v>-1.199999999998984E-3</v>
      </c>
      <c r="H102" s="12">
        <f t="shared" si="7"/>
        <v>0.99861999999998985</v>
      </c>
    </row>
    <row r="103" spans="1:8" ht="13.5" thickBot="1">
      <c r="A103" s="9">
        <v>10</v>
      </c>
      <c r="B103" s="19">
        <v>0.98573</v>
      </c>
      <c r="C103" s="11">
        <f t="shared" si="4"/>
        <v>-1.0999999999994387E-3</v>
      </c>
      <c r="D103" s="12">
        <f t="shared" si="5"/>
        <v>0.99672999999999445</v>
      </c>
      <c r="E103" s="9">
        <v>10</v>
      </c>
      <c r="F103" s="19">
        <v>0.98662000000000005</v>
      </c>
      <c r="G103" s="11">
        <f t="shared" si="6"/>
        <v>-1.1000000000005489E-3</v>
      </c>
      <c r="H103" s="12">
        <f t="shared" si="7"/>
        <v>0.9976200000000055</v>
      </c>
    </row>
    <row r="104" spans="1:8" ht="13.5" thickBot="1">
      <c r="A104" s="18">
        <v>10.1</v>
      </c>
      <c r="B104" s="15">
        <v>0.98562000000000005</v>
      </c>
      <c r="C104" s="11">
        <f t="shared" si="4"/>
        <v>-1.200000000000094E-3</v>
      </c>
      <c r="D104" s="12">
        <f t="shared" si="5"/>
        <v>0.99774000000000096</v>
      </c>
      <c r="E104" s="18">
        <v>10.1</v>
      </c>
      <c r="F104" s="15">
        <v>0.98651</v>
      </c>
      <c r="G104" s="11">
        <f t="shared" si="6"/>
        <v>-1.2000000000000942E-3</v>
      </c>
      <c r="H104" s="12">
        <f t="shared" si="7"/>
        <v>0.99863000000000102</v>
      </c>
    </row>
    <row r="105" spans="1:8" ht="13.5" thickBot="1">
      <c r="A105" s="20">
        <v>10.199999999999999</v>
      </c>
      <c r="B105" s="21">
        <v>0.98550000000000004</v>
      </c>
      <c r="C105" s="11">
        <f t="shared" si="4"/>
        <v>-1.2000000000000728E-3</v>
      </c>
      <c r="D105" s="12">
        <f t="shared" si="5"/>
        <v>0.99774000000000085</v>
      </c>
      <c r="E105" s="20">
        <v>10.199999999999999</v>
      </c>
      <c r="F105" s="21">
        <v>0.98638999999999999</v>
      </c>
      <c r="G105" s="11">
        <f t="shared" si="6"/>
        <v>-1.2000000000000728E-3</v>
      </c>
      <c r="H105" s="12">
        <f t="shared" si="7"/>
        <v>0.99863000000000068</v>
      </c>
    </row>
    <row r="106" spans="1:8" ht="13.5" thickBot="1">
      <c r="A106" s="18">
        <v>10.3</v>
      </c>
      <c r="B106" s="15">
        <v>0.98538000000000003</v>
      </c>
      <c r="C106" s="11">
        <f t="shared" si="4"/>
        <v>-1.1000000000005489E-3</v>
      </c>
      <c r="D106" s="12">
        <f t="shared" si="5"/>
        <v>0.99671000000000565</v>
      </c>
      <c r="E106" s="18">
        <v>10.3</v>
      </c>
      <c r="F106" s="15">
        <v>0.98626999999999998</v>
      </c>
      <c r="G106" s="11">
        <f t="shared" si="6"/>
        <v>-1.0999999999994387E-3</v>
      </c>
      <c r="H106" s="12">
        <f t="shared" si="7"/>
        <v>0.99759999999999427</v>
      </c>
    </row>
    <row r="107" spans="1:8" ht="13.5" thickBot="1">
      <c r="A107" s="18">
        <v>10.4</v>
      </c>
      <c r="B107" s="15">
        <v>0.98526999999999998</v>
      </c>
      <c r="C107" s="11">
        <f t="shared" si="4"/>
        <v>-1.200000000000094E-3</v>
      </c>
      <c r="D107" s="12">
        <f t="shared" si="5"/>
        <v>0.99775000000000091</v>
      </c>
      <c r="E107" s="18">
        <v>10.4</v>
      </c>
      <c r="F107" s="15">
        <v>0.98616000000000004</v>
      </c>
      <c r="G107" s="11">
        <f t="shared" si="6"/>
        <v>-1.200000000000094E-3</v>
      </c>
      <c r="H107" s="12">
        <f t="shared" si="7"/>
        <v>0.99864000000000097</v>
      </c>
    </row>
    <row r="108" spans="1:8" ht="13.5" thickBot="1">
      <c r="A108" s="18">
        <v>10.5</v>
      </c>
      <c r="B108" s="15">
        <v>0.98514999999999997</v>
      </c>
      <c r="C108" s="11">
        <f t="shared" si="4"/>
        <v>-1.0999999999994387E-3</v>
      </c>
      <c r="D108" s="12">
        <f t="shared" si="5"/>
        <v>0.99669999999999415</v>
      </c>
      <c r="E108" s="18">
        <v>10.5</v>
      </c>
      <c r="F108" s="15">
        <v>0.98604000000000003</v>
      </c>
      <c r="G108" s="11">
        <f t="shared" si="6"/>
        <v>-1.1000000000005489E-3</v>
      </c>
      <c r="H108" s="12">
        <f t="shared" si="7"/>
        <v>0.99759000000000575</v>
      </c>
    </row>
    <row r="109" spans="1:8" ht="13.5" thickBot="1">
      <c r="A109" s="18">
        <v>10.6</v>
      </c>
      <c r="B109" s="15">
        <v>0.98504000000000003</v>
      </c>
      <c r="C109" s="11">
        <f t="shared" si="4"/>
        <v>-1.200000000000094E-3</v>
      </c>
      <c r="D109" s="12">
        <f t="shared" si="5"/>
        <v>0.99776000000000098</v>
      </c>
      <c r="E109" s="18">
        <v>10.6</v>
      </c>
      <c r="F109" s="15">
        <v>0.98592999999999997</v>
      </c>
      <c r="G109" s="11">
        <f t="shared" si="6"/>
        <v>-1.2000000000000942E-3</v>
      </c>
      <c r="H109" s="12">
        <f t="shared" si="7"/>
        <v>0.99865000000000104</v>
      </c>
    </row>
    <row r="110" spans="1:8" ht="13.5" thickBot="1">
      <c r="A110" s="18">
        <v>10.7</v>
      </c>
      <c r="B110" s="15">
        <v>0.98492000000000002</v>
      </c>
      <c r="C110" s="11">
        <f t="shared" si="4"/>
        <v>-1.1000000000005292E-3</v>
      </c>
      <c r="D110" s="12">
        <f t="shared" si="5"/>
        <v>0.99669000000000563</v>
      </c>
      <c r="E110" s="18">
        <v>10.7</v>
      </c>
      <c r="F110" s="15">
        <v>0.98580999999999996</v>
      </c>
      <c r="G110" s="11">
        <f t="shared" si="6"/>
        <v>-1.0999999999994192E-3</v>
      </c>
      <c r="H110" s="12">
        <f t="shared" si="7"/>
        <v>0.99757999999999369</v>
      </c>
    </row>
    <row r="111" spans="1:8" ht="13.5" thickBot="1">
      <c r="A111" s="18">
        <v>10.8</v>
      </c>
      <c r="B111" s="15">
        <v>0.98480999999999996</v>
      </c>
      <c r="C111" s="11">
        <f t="shared" si="4"/>
        <v>-1.0999999999994387E-3</v>
      </c>
      <c r="D111" s="12">
        <f t="shared" si="5"/>
        <v>0.99668999999999397</v>
      </c>
      <c r="E111" s="18">
        <v>10.8</v>
      </c>
      <c r="F111" s="15">
        <v>0.98570000000000002</v>
      </c>
      <c r="G111" s="11">
        <f t="shared" si="6"/>
        <v>-1.1000000000005489E-3</v>
      </c>
      <c r="H111" s="12">
        <f t="shared" si="7"/>
        <v>0.99758000000000591</v>
      </c>
    </row>
    <row r="112" spans="1:8" ht="13.5" thickBot="1">
      <c r="A112" s="18">
        <v>10.9</v>
      </c>
      <c r="B112" s="15">
        <v>0.98470000000000002</v>
      </c>
      <c r="C112" s="11">
        <f t="shared" si="4"/>
        <v>-1.200000000000094E-3</v>
      </c>
      <c r="D112" s="12">
        <f t="shared" si="5"/>
        <v>0.997780000000001</v>
      </c>
      <c r="E112" s="18">
        <v>10.9</v>
      </c>
      <c r="F112" s="15">
        <v>0.98558999999999997</v>
      </c>
      <c r="G112" s="11">
        <f t="shared" si="6"/>
        <v>-1.2000000000000942E-3</v>
      </c>
      <c r="H112" s="12">
        <f t="shared" si="7"/>
        <v>0.99867000000000106</v>
      </c>
    </row>
    <row r="113" spans="1:8" ht="13.5" thickBot="1">
      <c r="A113" s="9">
        <v>11</v>
      </c>
      <c r="B113" s="19">
        <v>0.98458000000000001</v>
      </c>
      <c r="C113" s="11">
        <f t="shared" si="4"/>
        <v>-1.1000000000005489E-3</v>
      </c>
      <c r="D113" s="12">
        <f t="shared" si="5"/>
        <v>0.99668000000000601</v>
      </c>
      <c r="E113" s="9">
        <v>11</v>
      </c>
      <c r="F113" s="19">
        <v>0.98546999999999996</v>
      </c>
      <c r="G113" s="11">
        <f t="shared" si="6"/>
        <v>-1.0999999999994387E-3</v>
      </c>
      <c r="H113" s="12">
        <f t="shared" si="7"/>
        <v>0.99756999999999374</v>
      </c>
    </row>
    <row r="114" spans="1:8" ht="13.5" thickBot="1">
      <c r="A114" s="18">
        <v>11.1</v>
      </c>
      <c r="B114" s="15">
        <v>0.98446999999999996</v>
      </c>
      <c r="C114" s="11">
        <f t="shared" si="4"/>
        <v>-1.0999999999994387E-3</v>
      </c>
      <c r="D114" s="12">
        <f t="shared" si="5"/>
        <v>0.99667999999999379</v>
      </c>
      <c r="E114" s="18">
        <v>11.1</v>
      </c>
      <c r="F114" s="15">
        <v>0.98536000000000001</v>
      </c>
      <c r="G114" s="11">
        <f t="shared" si="6"/>
        <v>-1.1000000000005489E-3</v>
      </c>
      <c r="H114" s="12">
        <f t="shared" si="7"/>
        <v>0.99757000000000606</v>
      </c>
    </row>
    <row r="115" spans="1:8" ht="13.5" thickBot="1">
      <c r="A115" s="18">
        <v>11.2</v>
      </c>
      <c r="B115" s="15">
        <v>0.98436000000000001</v>
      </c>
      <c r="C115" s="11">
        <f t="shared" si="4"/>
        <v>-1.2000000000000728E-3</v>
      </c>
      <c r="D115" s="12">
        <f t="shared" si="5"/>
        <v>0.9978000000000008</v>
      </c>
      <c r="E115" s="18">
        <v>11.2</v>
      </c>
      <c r="F115" s="15">
        <v>0.98524999999999996</v>
      </c>
      <c r="G115" s="11">
        <f t="shared" si="6"/>
        <v>-1.2000000000000728E-3</v>
      </c>
      <c r="H115" s="12">
        <f t="shared" si="7"/>
        <v>0.99869000000000085</v>
      </c>
    </row>
    <row r="116" spans="1:8" ht="13.5" thickBot="1">
      <c r="A116" s="18">
        <v>11.3</v>
      </c>
      <c r="B116" s="15">
        <v>0.98424</v>
      </c>
      <c r="C116" s="11">
        <f t="shared" si="4"/>
        <v>-1.1000000000005489E-3</v>
      </c>
      <c r="D116" s="12">
        <f t="shared" si="5"/>
        <v>0.99667000000000616</v>
      </c>
      <c r="E116" s="18">
        <v>11.3</v>
      </c>
      <c r="F116" s="15">
        <v>0.98512999999999995</v>
      </c>
      <c r="G116" s="11">
        <f t="shared" si="6"/>
        <v>-1.0999999999994387E-3</v>
      </c>
      <c r="H116" s="12">
        <f t="shared" si="7"/>
        <v>0.99755999999999356</v>
      </c>
    </row>
    <row r="117" spans="1:8" ht="13.5" thickBot="1">
      <c r="A117" s="18">
        <v>11.4</v>
      </c>
      <c r="B117" s="15">
        <v>0.98412999999999995</v>
      </c>
      <c r="C117" s="11">
        <f t="shared" si="4"/>
        <v>-1.0999999999994387E-3</v>
      </c>
      <c r="D117" s="12">
        <f t="shared" si="5"/>
        <v>0.99666999999999362</v>
      </c>
      <c r="E117" s="18">
        <v>11.4</v>
      </c>
      <c r="F117" s="15">
        <v>0.98502000000000001</v>
      </c>
      <c r="G117" s="11">
        <f t="shared" si="6"/>
        <v>-1.1000000000005489E-3</v>
      </c>
      <c r="H117" s="12">
        <f t="shared" si="7"/>
        <v>0.99756000000000622</v>
      </c>
    </row>
    <row r="118" spans="1:8" ht="13.5" thickBot="1">
      <c r="A118" s="18">
        <v>11.5</v>
      </c>
      <c r="B118" s="15">
        <v>0.98402000000000001</v>
      </c>
      <c r="C118" s="11">
        <f t="shared" si="4"/>
        <v>-1.1000000000005489E-3</v>
      </c>
      <c r="D118" s="12">
        <f t="shared" si="5"/>
        <v>0.99667000000000627</v>
      </c>
      <c r="E118" s="18">
        <v>11.5</v>
      </c>
      <c r="F118" s="15">
        <v>0.98490999999999995</v>
      </c>
      <c r="G118" s="11">
        <f t="shared" si="6"/>
        <v>-1.0999999999994387E-3</v>
      </c>
      <c r="H118" s="12">
        <f t="shared" si="7"/>
        <v>0.99755999999999356</v>
      </c>
    </row>
    <row r="119" spans="1:8" ht="13.5" thickBot="1">
      <c r="A119" s="18">
        <v>11.6</v>
      </c>
      <c r="B119" s="15">
        <v>0.98390999999999995</v>
      </c>
      <c r="C119" s="11">
        <f t="shared" si="4"/>
        <v>-1.199999999998984E-3</v>
      </c>
      <c r="D119" s="12">
        <f t="shared" si="5"/>
        <v>0.99782999999998812</v>
      </c>
      <c r="E119" s="18">
        <v>11.6</v>
      </c>
      <c r="F119" s="15">
        <v>0.98480000000000001</v>
      </c>
      <c r="G119" s="11">
        <f t="shared" si="6"/>
        <v>-1.200000000000094E-3</v>
      </c>
      <c r="H119" s="12">
        <f t="shared" si="7"/>
        <v>0.99872000000000105</v>
      </c>
    </row>
    <row r="120" spans="1:8" ht="13.5" thickBot="1">
      <c r="A120" s="18">
        <v>11.7</v>
      </c>
      <c r="B120" s="15">
        <v>0.98379000000000005</v>
      </c>
      <c r="C120" s="11">
        <f t="shared" si="4"/>
        <v>-1.1000000000005292E-3</v>
      </c>
      <c r="D120" s="12">
        <f t="shared" si="5"/>
        <v>0.99666000000000621</v>
      </c>
      <c r="E120" s="18">
        <v>11.7</v>
      </c>
      <c r="F120" s="15">
        <v>0.98468</v>
      </c>
      <c r="G120" s="11">
        <f t="shared" si="6"/>
        <v>-1.1000000000005292E-3</v>
      </c>
      <c r="H120" s="12">
        <f t="shared" si="7"/>
        <v>0.99755000000000615</v>
      </c>
    </row>
    <row r="121" spans="1:8" ht="13.5" thickBot="1">
      <c r="A121" s="18">
        <v>11.8</v>
      </c>
      <c r="B121" s="15">
        <v>0.98368</v>
      </c>
      <c r="C121" s="11">
        <f t="shared" si="4"/>
        <v>-1.0999999999994387E-3</v>
      </c>
      <c r="D121" s="12">
        <f t="shared" si="5"/>
        <v>0.99665999999999333</v>
      </c>
      <c r="E121" s="18">
        <v>11.8</v>
      </c>
      <c r="F121" s="15">
        <v>0.98456999999999995</v>
      </c>
      <c r="G121" s="11">
        <f t="shared" si="6"/>
        <v>-1.0999999999994387E-3</v>
      </c>
      <c r="H121" s="12">
        <f t="shared" si="7"/>
        <v>0.99754999999999339</v>
      </c>
    </row>
    <row r="122" spans="1:8" ht="13.5" thickBot="1">
      <c r="A122" s="18">
        <v>11.9</v>
      </c>
      <c r="B122" s="15">
        <v>0.98357000000000006</v>
      </c>
      <c r="C122" s="11">
        <f t="shared" si="4"/>
        <v>-1.1000000000005489E-3</v>
      </c>
      <c r="D122" s="12">
        <f t="shared" si="5"/>
        <v>0.99666000000000654</v>
      </c>
      <c r="E122" s="18">
        <v>11.9</v>
      </c>
      <c r="F122" s="15">
        <v>0.98446</v>
      </c>
      <c r="G122" s="11">
        <f t="shared" si="6"/>
        <v>-1.1000000000005489E-3</v>
      </c>
      <c r="H122" s="12">
        <f t="shared" si="7"/>
        <v>0.99755000000000649</v>
      </c>
    </row>
    <row r="123" spans="1:8" ht="13.5" thickBot="1">
      <c r="A123" s="9">
        <v>12</v>
      </c>
      <c r="B123" s="19">
        <v>0.98346</v>
      </c>
      <c r="C123" s="11">
        <f t="shared" si="4"/>
        <v>-1.1000000000005489E-3</v>
      </c>
      <c r="D123" s="12">
        <f t="shared" si="5"/>
        <v>0.99666000000000654</v>
      </c>
      <c r="E123" s="9">
        <v>12</v>
      </c>
      <c r="F123" s="19">
        <v>0.98434999999999995</v>
      </c>
      <c r="G123" s="11">
        <f t="shared" si="6"/>
        <v>-1.0999999999994387E-3</v>
      </c>
      <c r="H123" s="12">
        <f t="shared" si="7"/>
        <v>0.99754999999999316</v>
      </c>
    </row>
    <row r="124" spans="1:8" ht="13.5" thickBot="1">
      <c r="A124" s="18">
        <v>12.1</v>
      </c>
      <c r="B124" s="15">
        <v>0.98334999999999995</v>
      </c>
      <c r="C124" s="11">
        <f t="shared" si="4"/>
        <v>-1.0999999999994387E-3</v>
      </c>
      <c r="D124" s="12">
        <f t="shared" si="5"/>
        <v>0.99665999999999322</v>
      </c>
      <c r="E124" s="18">
        <v>12.1</v>
      </c>
      <c r="F124" s="15">
        <v>0.98424</v>
      </c>
      <c r="G124" s="11">
        <f t="shared" si="6"/>
        <v>-1.1000000000005489E-3</v>
      </c>
      <c r="H124" s="12">
        <f t="shared" si="7"/>
        <v>0.9975500000000066</v>
      </c>
    </row>
    <row r="125" spans="1:8" ht="13.5" thickBot="1">
      <c r="A125" s="18">
        <v>12.2</v>
      </c>
      <c r="B125" s="15">
        <v>0.98324</v>
      </c>
      <c r="C125" s="11">
        <f t="shared" si="4"/>
        <v>-1.1000000000005292E-3</v>
      </c>
      <c r="D125" s="12">
        <f t="shared" si="5"/>
        <v>0.99666000000000643</v>
      </c>
      <c r="E125" s="18">
        <v>12.2</v>
      </c>
      <c r="F125" s="15">
        <v>0.98412999999999995</v>
      </c>
      <c r="G125" s="11">
        <f t="shared" si="6"/>
        <v>-1.0999999999994192E-3</v>
      </c>
      <c r="H125" s="12">
        <f t="shared" si="7"/>
        <v>0.99754999999999294</v>
      </c>
    </row>
    <row r="126" spans="1:8" ht="13.5" thickBot="1">
      <c r="A126" s="18">
        <v>12.3</v>
      </c>
      <c r="B126" s="15">
        <v>0.98312999999999995</v>
      </c>
      <c r="C126" s="11">
        <f t="shared" si="4"/>
        <v>-1.0999999999994387E-3</v>
      </c>
      <c r="D126" s="12">
        <f t="shared" si="5"/>
        <v>0.996659999999993</v>
      </c>
      <c r="E126" s="18">
        <v>12.3</v>
      </c>
      <c r="F126" s="15">
        <v>0.98402000000000001</v>
      </c>
      <c r="G126" s="11">
        <f t="shared" si="6"/>
        <v>-1.1000000000005489E-3</v>
      </c>
      <c r="H126" s="12">
        <f t="shared" si="7"/>
        <v>0.99755000000000671</v>
      </c>
    </row>
    <row r="127" spans="1:8" ht="13.5" thickBot="1">
      <c r="A127" s="18">
        <v>12.4</v>
      </c>
      <c r="B127" s="15">
        <v>0.98302</v>
      </c>
      <c r="C127" s="11">
        <f t="shared" si="4"/>
        <v>-1.1000000000005489E-3</v>
      </c>
      <c r="D127" s="12">
        <f t="shared" si="5"/>
        <v>0.99666000000000676</v>
      </c>
      <c r="E127" s="18">
        <v>12.4</v>
      </c>
      <c r="F127" s="15">
        <v>0.98390999999999995</v>
      </c>
      <c r="G127" s="11">
        <f t="shared" si="6"/>
        <v>-1.0999999999994387E-3</v>
      </c>
      <c r="H127" s="12">
        <f t="shared" si="7"/>
        <v>0.99754999999999294</v>
      </c>
    </row>
    <row r="128" spans="1:8" ht="13.5" thickBot="1">
      <c r="A128" s="18">
        <v>12.5</v>
      </c>
      <c r="B128" s="15">
        <v>0.98290999999999995</v>
      </c>
      <c r="C128" s="11">
        <f t="shared" si="4"/>
        <v>-1.0999999999994387E-3</v>
      </c>
      <c r="D128" s="12">
        <f t="shared" si="5"/>
        <v>0.996659999999993</v>
      </c>
      <c r="E128" s="18">
        <v>12.5</v>
      </c>
      <c r="F128" s="15">
        <v>0.98380000000000001</v>
      </c>
      <c r="G128" s="11">
        <f t="shared" si="6"/>
        <v>-1.1000000000005489E-3</v>
      </c>
      <c r="H128" s="12">
        <f t="shared" si="7"/>
        <v>0.99755000000000682</v>
      </c>
    </row>
    <row r="129" spans="1:8" ht="13.5" thickBot="1">
      <c r="A129" s="18">
        <v>12.6</v>
      </c>
      <c r="B129" s="15">
        <v>0.98280000000000001</v>
      </c>
      <c r="C129" s="11">
        <f t="shared" si="4"/>
        <v>-1.1000000000005489E-3</v>
      </c>
      <c r="D129" s="12">
        <f t="shared" si="5"/>
        <v>0.99666000000000687</v>
      </c>
      <c r="E129" s="18">
        <v>12.6</v>
      </c>
      <c r="F129" s="15">
        <v>0.98368999999999995</v>
      </c>
      <c r="G129" s="11">
        <f t="shared" si="6"/>
        <v>-1.0999999999994387E-3</v>
      </c>
      <c r="H129" s="12">
        <f t="shared" si="7"/>
        <v>0.99754999999999294</v>
      </c>
    </row>
    <row r="130" spans="1:8" ht="13.5" thickBot="1">
      <c r="A130" s="18">
        <v>12.7</v>
      </c>
      <c r="B130" s="15">
        <v>0.98268999999999995</v>
      </c>
      <c r="C130" s="11">
        <f t="shared" si="4"/>
        <v>-1.0999999999994192E-3</v>
      </c>
      <c r="D130" s="12">
        <f t="shared" si="5"/>
        <v>0.99665999999999255</v>
      </c>
      <c r="E130" s="18">
        <v>12.7</v>
      </c>
      <c r="F130" s="15">
        <v>0.98358000000000001</v>
      </c>
      <c r="G130" s="11">
        <f t="shared" si="6"/>
        <v>-1.1000000000005292E-3</v>
      </c>
      <c r="H130" s="12">
        <f t="shared" si="7"/>
        <v>0.99755000000000671</v>
      </c>
    </row>
    <row r="131" spans="1:8" ht="13.5" thickBot="1">
      <c r="A131" s="18">
        <v>12.8</v>
      </c>
      <c r="B131" s="15">
        <v>0.98258000000000001</v>
      </c>
      <c r="C131" s="11">
        <f t="shared" si="4"/>
        <v>-1.1000000000005489E-3</v>
      </c>
      <c r="D131" s="12">
        <f t="shared" si="5"/>
        <v>0.99666000000000698</v>
      </c>
      <c r="E131" s="18">
        <v>12.8</v>
      </c>
      <c r="F131" s="15">
        <v>0.98346999999999996</v>
      </c>
      <c r="G131" s="11">
        <f t="shared" si="6"/>
        <v>-1.0999999999994387E-3</v>
      </c>
      <c r="H131" s="12">
        <f t="shared" si="7"/>
        <v>0.99754999999999272</v>
      </c>
    </row>
    <row r="132" spans="1:8" ht="13.5" thickBot="1">
      <c r="A132" s="18">
        <v>12.9</v>
      </c>
      <c r="B132" s="15">
        <v>0.98246999999999995</v>
      </c>
      <c r="C132" s="11">
        <f t="shared" ref="C132:C195" si="8">SLOPE(B132:B133,A132:A133)</f>
        <v>-1.0999999999994387E-3</v>
      </c>
      <c r="D132" s="12">
        <f t="shared" ref="D132:D195" si="9">INTERCEPT(B132:B133,A132:A133)</f>
        <v>0.99665999999999277</v>
      </c>
      <c r="E132" s="18">
        <v>12.9</v>
      </c>
      <c r="F132" s="15">
        <v>0.98336000000000001</v>
      </c>
      <c r="G132" s="11">
        <f t="shared" ref="G132:G195" si="10">SLOPE(F132:F133,E132:E133)</f>
        <v>-1.2000000000000942E-3</v>
      </c>
      <c r="H132" s="12">
        <f t="shared" ref="H132:H195" si="11">INTERCEPT(F132:F133,E132:E133)</f>
        <v>0.99884000000000128</v>
      </c>
    </row>
    <row r="133" spans="1:8" ht="13.5" thickBot="1">
      <c r="A133" s="9">
        <v>13</v>
      </c>
      <c r="B133" s="19">
        <v>0.98236000000000001</v>
      </c>
      <c r="C133" s="11">
        <f t="shared" si="8"/>
        <v>-1.1000000000005489E-3</v>
      </c>
      <c r="D133" s="12">
        <f t="shared" si="9"/>
        <v>0.9966600000000071</v>
      </c>
      <c r="E133" s="9">
        <v>13</v>
      </c>
      <c r="F133" s="19">
        <v>0.98324</v>
      </c>
      <c r="G133" s="11">
        <f t="shared" si="10"/>
        <v>-1.1000000000005489E-3</v>
      </c>
      <c r="H133" s="12">
        <f t="shared" si="11"/>
        <v>0.99754000000000709</v>
      </c>
    </row>
    <row r="134" spans="1:8" ht="13.5" thickBot="1">
      <c r="A134" s="18">
        <v>13.1</v>
      </c>
      <c r="B134" s="15">
        <v>0.98224999999999996</v>
      </c>
      <c r="C134" s="11">
        <f t="shared" si="8"/>
        <v>-9.9999999999989355E-4</v>
      </c>
      <c r="D134" s="12">
        <f t="shared" si="9"/>
        <v>0.99534999999999851</v>
      </c>
      <c r="E134" s="18">
        <v>13.1</v>
      </c>
      <c r="F134" s="15">
        <v>0.98312999999999995</v>
      </c>
      <c r="G134" s="11">
        <f t="shared" si="10"/>
        <v>-9.9999999999989355E-4</v>
      </c>
      <c r="H134" s="12">
        <f t="shared" si="11"/>
        <v>0.99622999999999851</v>
      </c>
    </row>
    <row r="135" spans="1:8" ht="13.5" thickBot="1">
      <c r="A135" s="18">
        <v>13.2</v>
      </c>
      <c r="B135" s="15">
        <v>0.98214999999999997</v>
      </c>
      <c r="C135" s="11">
        <f t="shared" si="8"/>
        <v>-1.0999999999994192E-3</v>
      </c>
      <c r="D135" s="12">
        <f t="shared" si="9"/>
        <v>0.99666999999999228</v>
      </c>
      <c r="E135" s="18">
        <v>13.2</v>
      </c>
      <c r="F135" s="15">
        <v>0.98302999999999996</v>
      </c>
      <c r="G135" s="11">
        <f t="shared" si="10"/>
        <v>-1.0999999999994192E-3</v>
      </c>
      <c r="H135" s="12">
        <f t="shared" si="11"/>
        <v>0.99754999999999228</v>
      </c>
    </row>
    <row r="136" spans="1:8" ht="13.5" thickBot="1">
      <c r="A136" s="18">
        <v>13.3</v>
      </c>
      <c r="B136" s="15">
        <v>0.98204000000000002</v>
      </c>
      <c r="C136" s="11">
        <f t="shared" si="8"/>
        <v>-1.1000000000005489E-3</v>
      </c>
      <c r="D136" s="12">
        <f t="shared" si="9"/>
        <v>0.99667000000000727</v>
      </c>
      <c r="E136" s="18">
        <v>13.3</v>
      </c>
      <c r="F136" s="15">
        <v>0.98292000000000002</v>
      </c>
      <c r="G136" s="11">
        <f t="shared" si="10"/>
        <v>-1.1000000000005489E-3</v>
      </c>
      <c r="H136" s="12">
        <f t="shared" si="11"/>
        <v>0.99755000000000726</v>
      </c>
    </row>
    <row r="137" spans="1:8" ht="13.5" thickBot="1">
      <c r="A137" s="18">
        <v>13.4</v>
      </c>
      <c r="B137" s="15">
        <v>0.98192999999999997</v>
      </c>
      <c r="C137" s="11">
        <f t="shared" si="8"/>
        <v>-1.0999999999994387E-3</v>
      </c>
      <c r="D137" s="12">
        <f t="shared" si="9"/>
        <v>0.99666999999999251</v>
      </c>
      <c r="E137" s="18">
        <v>13.4</v>
      </c>
      <c r="F137" s="15">
        <v>0.98280999999999996</v>
      </c>
      <c r="G137" s="11">
        <f t="shared" si="10"/>
        <v>-1.0999999999994387E-3</v>
      </c>
      <c r="H137" s="12">
        <f t="shared" si="11"/>
        <v>0.9975499999999925</v>
      </c>
    </row>
    <row r="138" spans="1:8" ht="13.5" thickBot="1">
      <c r="A138" s="18">
        <v>13.5</v>
      </c>
      <c r="B138" s="15">
        <v>0.98182000000000003</v>
      </c>
      <c r="C138" s="11">
        <f t="shared" si="8"/>
        <v>-9.9999999999989355E-4</v>
      </c>
      <c r="D138" s="12">
        <f t="shared" si="9"/>
        <v>0.99531999999999854</v>
      </c>
      <c r="E138" s="18">
        <v>13.5</v>
      </c>
      <c r="F138" s="15">
        <v>0.98270000000000002</v>
      </c>
      <c r="G138" s="11">
        <f t="shared" si="10"/>
        <v>-9.9999999999989355E-4</v>
      </c>
      <c r="H138" s="12">
        <f t="shared" si="11"/>
        <v>0.99619999999999853</v>
      </c>
    </row>
    <row r="139" spans="1:8" ht="13.5" thickBot="1">
      <c r="A139" s="18">
        <v>13.6</v>
      </c>
      <c r="B139" s="15">
        <v>0.98172000000000004</v>
      </c>
      <c r="C139" s="11">
        <f t="shared" si="8"/>
        <v>-1.1000000000005489E-3</v>
      </c>
      <c r="D139" s="12">
        <f t="shared" si="9"/>
        <v>0.99668000000000745</v>
      </c>
      <c r="E139" s="18">
        <v>13.6</v>
      </c>
      <c r="F139" s="15">
        <v>0.98260000000000003</v>
      </c>
      <c r="G139" s="11">
        <f t="shared" si="10"/>
        <v>-1.1000000000005489E-3</v>
      </c>
      <c r="H139" s="12">
        <f t="shared" si="11"/>
        <v>0.99756000000000744</v>
      </c>
    </row>
    <row r="140" spans="1:8" ht="13.5" thickBot="1">
      <c r="A140" s="18">
        <v>13.7</v>
      </c>
      <c r="B140" s="15">
        <v>0.98160999999999998</v>
      </c>
      <c r="C140" s="11">
        <f t="shared" si="8"/>
        <v>-1.0999999999994192E-3</v>
      </c>
      <c r="D140" s="12">
        <f t="shared" si="9"/>
        <v>0.99667999999999202</v>
      </c>
      <c r="E140" s="18">
        <v>13.7</v>
      </c>
      <c r="F140" s="15">
        <v>0.98248999999999997</v>
      </c>
      <c r="G140" s="11">
        <f t="shared" si="10"/>
        <v>-1.0999999999994192E-3</v>
      </c>
      <c r="H140" s="12">
        <f t="shared" si="11"/>
        <v>0.99755999999999201</v>
      </c>
    </row>
    <row r="141" spans="1:8" ht="13.5" thickBot="1">
      <c r="A141" s="18">
        <v>13.8</v>
      </c>
      <c r="B141" s="15">
        <v>0.98150000000000004</v>
      </c>
      <c r="C141" s="11">
        <f t="shared" si="8"/>
        <v>-9.9999999999989355E-4</v>
      </c>
      <c r="D141" s="12">
        <f t="shared" si="9"/>
        <v>0.99529999999999852</v>
      </c>
      <c r="E141" s="18">
        <v>13.8</v>
      </c>
      <c r="F141" s="15">
        <v>0.98238000000000003</v>
      </c>
      <c r="G141" s="11">
        <f t="shared" si="10"/>
        <v>-9.9999999999989355E-4</v>
      </c>
      <c r="H141" s="12">
        <f t="shared" si="11"/>
        <v>0.99617999999999851</v>
      </c>
    </row>
    <row r="142" spans="1:8" ht="13.5" thickBot="1">
      <c r="A142" s="18">
        <v>13.9</v>
      </c>
      <c r="B142" s="15">
        <v>0.98140000000000005</v>
      </c>
      <c r="C142" s="11">
        <f t="shared" si="8"/>
        <v>-1.1000000000005489E-3</v>
      </c>
      <c r="D142" s="12">
        <f t="shared" si="9"/>
        <v>0.99669000000000763</v>
      </c>
      <c r="E142" s="18">
        <v>13.9</v>
      </c>
      <c r="F142" s="15">
        <v>0.98228000000000004</v>
      </c>
      <c r="G142" s="11">
        <f t="shared" si="10"/>
        <v>-1.1000000000005489E-3</v>
      </c>
      <c r="H142" s="12">
        <f t="shared" si="11"/>
        <v>0.99757000000000762</v>
      </c>
    </row>
    <row r="143" spans="1:8" ht="13.5" thickBot="1">
      <c r="A143" s="9">
        <v>14</v>
      </c>
      <c r="B143" s="19">
        <v>0.98129</v>
      </c>
      <c r="C143" s="11">
        <f t="shared" si="8"/>
        <v>-1.0999999999994387E-3</v>
      </c>
      <c r="D143" s="12">
        <f t="shared" si="9"/>
        <v>0.99668999999999219</v>
      </c>
      <c r="E143" s="9">
        <v>14</v>
      </c>
      <c r="F143" s="19">
        <v>0.98216999999999999</v>
      </c>
      <c r="G143" s="11">
        <f t="shared" si="10"/>
        <v>-1.0999999999994387E-3</v>
      </c>
      <c r="H143" s="12">
        <f t="shared" si="11"/>
        <v>0.99756999999999219</v>
      </c>
    </row>
    <row r="144" spans="1:8" ht="13.5" thickBot="1">
      <c r="A144" s="18">
        <v>14.1</v>
      </c>
      <c r="B144" s="15">
        <v>0.98118000000000005</v>
      </c>
      <c r="C144" s="11">
        <f t="shared" si="8"/>
        <v>-1.0000000000010036E-3</v>
      </c>
      <c r="D144" s="12">
        <f t="shared" si="9"/>
        <v>0.99528000000001426</v>
      </c>
      <c r="E144" s="18">
        <v>14.1</v>
      </c>
      <c r="F144" s="15">
        <v>0.98206000000000004</v>
      </c>
      <c r="G144" s="11">
        <f t="shared" si="10"/>
        <v>-9.9999999999989355E-4</v>
      </c>
      <c r="H144" s="12">
        <f t="shared" si="11"/>
        <v>0.99615999999999849</v>
      </c>
    </row>
    <row r="145" spans="1:8" ht="13.5" thickBot="1">
      <c r="A145" s="18">
        <v>14.2</v>
      </c>
      <c r="B145" s="15">
        <v>0.98107999999999995</v>
      </c>
      <c r="C145" s="11">
        <f t="shared" si="8"/>
        <v>-1.0999999999994192E-3</v>
      </c>
      <c r="D145" s="12">
        <f t="shared" si="9"/>
        <v>0.9966999999999917</v>
      </c>
      <c r="E145" s="18">
        <v>14.2</v>
      </c>
      <c r="F145" s="15">
        <v>0.98196000000000006</v>
      </c>
      <c r="G145" s="11">
        <f t="shared" si="10"/>
        <v>-1.1000000000005292E-3</v>
      </c>
      <c r="H145" s="12">
        <f t="shared" si="11"/>
        <v>0.99758000000000757</v>
      </c>
    </row>
    <row r="146" spans="1:8" ht="13.5" thickBot="1">
      <c r="A146" s="18">
        <v>14.3</v>
      </c>
      <c r="B146" s="15">
        <v>0.98097000000000001</v>
      </c>
      <c r="C146" s="11">
        <f t="shared" si="8"/>
        <v>-1.1000000000005489E-3</v>
      </c>
      <c r="D146" s="12">
        <f t="shared" si="9"/>
        <v>0.99670000000000791</v>
      </c>
      <c r="E146" s="18">
        <v>14.3</v>
      </c>
      <c r="F146" s="15">
        <v>0.98185</v>
      </c>
      <c r="G146" s="11">
        <f t="shared" si="10"/>
        <v>-1.1000000000005489E-3</v>
      </c>
      <c r="H146" s="12">
        <f t="shared" si="11"/>
        <v>0.9975800000000079</v>
      </c>
    </row>
    <row r="147" spans="1:8" ht="13.5" thickBot="1">
      <c r="A147" s="18">
        <v>14.4</v>
      </c>
      <c r="B147" s="15">
        <v>0.98085999999999995</v>
      </c>
      <c r="C147" s="11">
        <f t="shared" si="8"/>
        <v>-9.9999999999989355E-4</v>
      </c>
      <c r="D147" s="12">
        <f t="shared" si="9"/>
        <v>0.99525999999999837</v>
      </c>
      <c r="E147" s="18">
        <v>14.4</v>
      </c>
      <c r="F147" s="15">
        <v>0.98173999999999995</v>
      </c>
      <c r="G147" s="11">
        <f t="shared" si="10"/>
        <v>-9.9999999999989355E-4</v>
      </c>
      <c r="H147" s="12">
        <f t="shared" si="11"/>
        <v>0.99613999999999836</v>
      </c>
    </row>
    <row r="148" spans="1:8" ht="13.5" thickBot="1">
      <c r="A148" s="18">
        <v>14.5</v>
      </c>
      <c r="B148" s="15">
        <v>0.98075999999999997</v>
      </c>
      <c r="C148" s="11">
        <f t="shared" si="8"/>
        <v>-1.0999999999994387E-3</v>
      </c>
      <c r="D148" s="12">
        <f t="shared" si="9"/>
        <v>0.99670999999999177</v>
      </c>
      <c r="E148" s="18">
        <v>14.5</v>
      </c>
      <c r="F148" s="15">
        <v>0.98163999999999996</v>
      </c>
      <c r="G148" s="11">
        <f t="shared" si="10"/>
        <v>-1.0999999999994387E-3</v>
      </c>
      <c r="H148" s="12">
        <f t="shared" si="11"/>
        <v>0.99758999999999176</v>
      </c>
    </row>
    <row r="149" spans="1:8" ht="13.5" thickBot="1">
      <c r="A149" s="18">
        <v>14.6</v>
      </c>
      <c r="B149" s="15">
        <v>0.98065000000000002</v>
      </c>
      <c r="C149" s="11">
        <f t="shared" si="8"/>
        <v>-9.9999999999989355E-4</v>
      </c>
      <c r="D149" s="12">
        <f t="shared" si="9"/>
        <v>0.99524999999999841</v>
      </c>
      <c r="E149" s="18">
        <v>14.6</v>
      </c>
      <c r="F149" s="15">
        <v>0.98153000000000001</v>
      </c>
      <c r="G149" s="11">
        <f t="shared" si="10"/>
        <v>-9.9999999999989355E-4</v>
      </c>
      <c r="H149" s="12">
        <f t="shared" si="11"/>
        <v>0.99612999999999841</v>
      </c>
    </row>
    <row r="150" spans="1:8" ht="13.5" thickBot="1">
      <c r="A150" s="18">
        <v>14.7</v>
      </c>
      <c r="B150" s="15">
        <v>0.98055000000000003</v>
      </c>
      <c r="C150" s="11">
        <f t="shared" si="8"/>
        <v>-1.1000000000005292E-3</v>
      </c>
      <c r="D150" s="12">
        <f t="shared" si="9"/>
        <v>0.99672000000000782</v>
      </c>
      <c r="E150" s="18">
        <v>14.7</v>
      </c>
      <c r="F150" s="15">
        <v>0.98143000000000002</v>
      </c>
      <c r="G150" s="11">
        <f t="shared" si="10"/>
        <v>-1.1000000000005292E-3</v>
      </c>
      <c r="H150" s="12">
        <f t="shared" si="11"/>
        <v>0.99760000000000781</v>
      </c>
    </row>
    <row r="151" spans="1:8" ht="13.5" thickBot="1">
      <c r="A151" s="18">
        <v>14.8</v>
      </c>
      <c r="B151" s="15">
        <v>0.98043999999999998</v>
      </c>
      <c r="C151" s="11">
        <f t="shared" si="8"/>
        <v>-9.9999999999989355E-4</v>
      </c>
      <c r="D151" s="12">
        <f t="shared" si="9"/>
        <v>0.99523999999999835</v>
      </c>
      <c r="E151" s="18">
        <v>14.8</v>
      </c>
      <c r="F151" s="15">
        <v>0.98131999999999997</v>
      </c>
      <c r="G151" s="11">
        <f t="shared" si="10"/>
        <v>-9.9999999999989355E-4</v>
      </c>
      <c r="H151" s="12">
        <f t="shared" si="11"/>
        <v>0.99611999999999834</v>
      </c>
    </row>
    <row r="152" spans="1:8" ht="13.5" thickBot="1">
      <c r="A152" s="18">
        <v>14.9</v>
      </c>
      <c r="B152" s="15">
        <v>0.98033999999999999</v>
      </c>
      <c r="C152" s="11">
        <f t="shared" si="8"/>
        <v>-9.9999999999989355E-4</v>
      </c>
      <c r="D152" s="12">
        <f t="shared" si="9"/>
        <v>0.99523999999999835</v>
      </c>
      <c r="E152" s="18">
        <v>14.9</v>
      </c>
      <c r="F152" s="15">
        <v>0.98121999999999998</v>
      </c>
      <c r="G152" s="11">
        <f t="shared" si="10"/>
        <v>-9.9999999999989355E-4</v>
      </c>
      <c r="H152" s="12">
        <f t="shared" si="11"/>
        <v>0.99611999999999834</v>
      </c>
    </row>
    <row r="153" spans="1:8" ht="13.5" thickBot="1">
      <c r="A153" s="9">
        <v>15</v>
      </c>
      <c r="B153" s="19">
        <v>0.98024</v>
      </c>
      <c r="C153" s="11">
        <f t="shared" si="8"/>
        <v>-1.1000000000005489E-3</v>
      </c>
      <c r="D153" s="12">
        <f t="shared" si="9"/>
        <v>0.99674000000000829</v>
      </c>
      <c r="E153" s="9">
        <v>15</v>
      </c>
      <c r="F153" s="19">
        <v>0.98111999999999999</v>
      </c>
      <c r="G153" s="11">
        <f t="shared" si="10"/>
        <v>-1.0999999999994387E-3</v>
      </c>
      <c r="H153" s="12">
        <f t="shared" si="11"/>
        <v>0.99761999999999162</v>
      </c>
    </row>
    <row r="154" spans="1:8" ht="13.5" thickBot="1">
      <c r="A154" s="18">
        <v>15.1</v>
      </c>
      <c r="B154" s="15">
        <v>0.98012999999999995</v>
      </c>
      <c r="C154" s="11">
        <f t="shared" si="8"/>
        <v>-9.9999999999989355E-4</v>
      </c>
      <c r="D154" s="12">
        <f t="shared" si="9"/>
        <v>0.99522999999999828</v>
      </c>
      <c r="E154" s="18">
        <v>15.1</v>
      </c>
      <c r="F154" s="15">
        <v>0.98101000000000005</v>
      </c>
      <c r="G154" s="11">
        <f t="shared" si="10"/>
        <v>-1.0000000000010036E-3</v>
      </c>
      <c r="H154" s="12">
        <f t="shared" si="11"/>
        <v>0.99611000000001526</v>
      </c>
    </row>
    <row r="155" spans="1:8" ht="13.5" thickBot="1">
      <c r="A155" s="18">
        <v>15.2</v>
      </c>
      <c r="B155" s="15">
        <v>0.98002999999999996</v>
      </c>
      <c r="C155" s="11">
        <f t="shared" si="8"/>
        <v>-1.0999999999994192E-3</v>
      </c>
      <c r="D155" s="12">
        <f t="shared" si="9"/>
        <v>0.99674999999999114</v>
      </c>
      <c r="E155" s="18">
        <v>15.2</v>
      </c>
      <c r="F155" s="15">
        <v>0.98090999999999995</v>
      </c>
      <c r="G155" s="11">
        <f t="shared" si="10"/>
        <v>-1.0999999999994192E-3</v>
      </c>
      <c r="H155" s="12">
        <f t="shared" si="11"/>
        <v>0.99762999999999113</v>
      </c>
    </row>
    <row r="156" spans="1:8" ht="13.5" thickBot="1">
      <c r="A156" s="18">
        <v>15.3</v>
      </c>
      <c r="B156" s="15">
        <v>0.97992000000000001</v>
      </c>
      <c r="C156" s="11">
        <f t="shared" si="8"/>
        <v>-9.9999999999989355E-4</v>
      </c>
      <c r="D156" s="12">
        <f t="shared" si="9"/>
        <v>0.99521999999999844</v>
      </c>
      <c r="E156" s="18">
        <v>15.3</v>
      </c>
      <c r="F156" s="15">
        <v>0.98080000000000001</v>
      </c>
      <c r="G156" s="11">
        <f t="shared" si="10"/>
        <v>-9.9999999999989355E-4</v>
      </c>
      <c r="H156" s="12">
        <f t="shared" si="11"/>
        <v>0.99609999999999843</v>
      </c>
    </row>
    <row r="157" spans="1:8" ht="13.5" thickBot="1">
      <c r="A157" s="18">
        <v>15.4</v>
      </c>
      <c r="B157" s="15">
        <v>0.97982000000000002</v>
      </c>
      <c r="C157" s="11">
        <f t="shared" si="8"/>
        <v>-1.1000000000005489E-3</v>
      </c>
      <c r="D157" s="12">
        <f t="shared" si="9"/>
        <v>0.99676000000000853</v>
      </c>
      <c r="E157" s="18">
        <v>15.4</v>
      </c>
      <c r="F157" s="15">
        <v>0.98070000000000002</v>
      </c>
      <c r="G157" s="11">
        <f t="shared" si="10"/>
        <v>-1.1000000000005489E-3</v>
      </c>
      <c r="H157" s="12">
        <f t="shared" si="11"/>
        <v>0.99764000000000852</v>
      </c>
    </row>
    <row r="158" spans="1:8" ht="13.5" thickBot="1">
      <c r="A158" s="18">
        <v>15.5</v>
      </c>
      <c r="B158" s="15">
        <v>0.97970999999999997</v>
      </c>
      <c r="C158" s="11">
        <f t="shared" si="8"/>
        <v>-9.9999999999989355E-4</v>
      </c>
      <c r="D158" s="12">
        <f t="shared" si="9"/>
        <v>0.99520999999999837</v>
      </c>
      <c r="E158" s="18">
        <v>15.5</v>
      </c>
      <c r="F158" s="15">
        <v>0.98058999999999996</v>
      </c>
      <c r="G158" s="11">
        <f t="shared" si="10"/>
        <v>-9.9999999999989355E-4</v>
      </c>
      <c r="H158" s="12">
        <f t="shared" si="11"/>
        <v>0.99608999999999837</v>
      </c>
    </row>
    <row r="159" spans="1:8" ht="13.5" thickBot="1">
      <c r="A159" s="18">
        <v>15.6</v>
      </c>
      <c r="B159" s="15">
        <v>0.97960999999999998</v>
      </c>
      <c r="C159" s="11">
        <f t="shared" si="8"/>
        <v>-9.9999999999989355E-4</v>
      </c>
      <c r="D159" s="12">
        <f t="shared" si="9"/>
        <v>0.99520999999999837</v>
      </c>
      <c r="E159" s="18">
        <v>15.6</v>
      </c>
      <c r="F159" s="15">
        <v>0.98048999999999997</v>
      </c>
      <c r="G159" s="11">
        <f t="shared" si="10"/>
        <v>-9.9999999999989355E-4</v>
      </c>
      <c r="H159" s="12">
        <f t="shared" si="11"/>
        <v>0.99608999999999837</v>
      </c>
    </row>
    <row r="160" spans="1:8" ht="13.5" thickBot="1">
      <c r="A160" s="18">
        <v>15.7</v>
      </c>
      <c r="B160" s="15">
        <v>0.97950999999999999</v>
      </c>
      <c r="C160" s="11">
        <f t="shared" si="8"/>
        <v>-1.0999999999994192E-3</v>
      </c>
      <c r="D160" s="12">
        <f t="shared" si="9"/>
        <v>0.99677999999999078</v>
      </c>
      <c r="E160" s="18">
        <v>15.7</v>
      </c>
      <c r="F160" s="15">
        <v>0.98038999999999998</v>
      </c>
      <c r="G160" s="11">
        <f t="shared" si="10"/>
        <v>-1.0999999999994192E-3</v>
      </c>
      <c r="H160" s="12">
        <f t="shared" si="11"/>
        <v>0.99765999999999078</v>
      </c>
    </row>
    <row r="161" spans="1:8" ht="13.5" thickBot="1">
      <c r="A161" s="14">
        <v>15.8</v>
      </c>
      <c r="B161" s="15">
        <v>0.97940000000000005</v>
      </c>
      <c r="C161" s="11">
        <f t="shared" si="8"/>
        <v>-1.0000000000010036E-3</v>
      </c>
      <c r="D161" s="12">
        <f t="shared" si="9"/>
        <v>0.99520000000001585</v>
      </c>
      <c r="E161" s="14">
        <v>15.8</v>
      </c>
      <c r="F161" s="15">
        <v>0.98028000000000004</v>
      </c>
      <c r="G161" s="11">
        <f t="shared" si="10"/>
        <v>-9.9999999999989355E-4</v>
      </c>
      <c r="H161" s="12">
        <f t="shared" si="11"/>
        <v>0.99607999999999841</v>
      </c>
    </row>
    <row r="162" spans="1:8" ht="13.5" thickBot="1">
      <c r="A162" s="14">
        <v>15.9</v>
      </c>
      <c r="B162" s="15">
        <v>0.97929999999999995</v>
      </c>
      <c r="C162" s="11">
        <f t="shared" si="8"/>
        <v>-9.9999999999989355E-4</v>
      </c>
      <c r="D162" s="12">
        <f t="shared" si="9"/>
        <v>0.99519999999999831</v>
      </c>
      <c r="E162" s="14">
        <v>15.9</v>
      </c>
      <c r="F162" s="15">
        <v>0.98018000000000005</v>
      </c>
      <c r="G162" s="11">
        <f t="shared" si="10"/>
        <v>-1.0000000000010036E-3</v>
      </c>
      <c r="H162" s="12">
        <f t="shared" si="11"/>
        <v>0.99608000000001595</v>
      </c>
    </row>
    <row r="163" spans="1:8" ht="13.5" thickBot="1">
      <c r="A163" s="9">
        <v>16</v>
      </c>
      <c r="B163" s="19">
        <v>0.97919999999999996</v>
      </c>
      <c r="C163" s="11">
        <f t="shared" si="8"/>
        <v>-9.9999999999987555E-4</v>
      </c>
      <c r="D163" s="12">
        <f t="shared" si="9"/>
        <v>0.99519999999999798</v>
      </c>
      <c r="E163" s="9">
        <v>16</v>
      </c>
      <c r="F163" s="19">
        <v>0.98007999999999995</v>
      </c>
      <c r="G163" s="11">
        <f t="shared" si="10"/>
        <v>-9.9999999999987555E-4</v>
      </c>
      <c r="H163" s="12">
        <f t="shared" si="11"/>
        <v>0.99607999999999797</v>
      </c>
    </row>
    <row r="164" spans="1:8" ht="13.5" thickBot="1">
      <c r="A164" s="18">
        <v>16.100000000000001</v>
      </c>
      <c r="B164" s="15">
        <v>0.97909999999999997</v>
      </c>
      <c r="C164" s="11">
        <f t="shared" si="8"/>
        <v>-1.099999999999458E-3</v>
      </c>
      <c r="D164" s="12">
        <f t="shared" si="9"/>
        <v>0.9968099999999912</v>
      </c>
      <c r="E164" s="18">
        <v>16.100000000000001</v>
      </c>
      <c r="F164" s="15">
        <v>0.97997999999999996</v>
      </c>
      <c r="G164" s="11">
        <f t="shared" si="10"/>
        <v>-1.099999999999458E-3</v>
      </c>
      <c r="H164" s="12">
        <f t="shared" si="11"/>
        <v>0.99768999999999119</v>
      </c>
    </row>
    <row r="165" spans="1:8" ht="13.5" thickBot="1">
      <c r="A165" s="18">
        <v>16.2</v>
      </c>
      <c r="B165" s="15">
        <v>0.97899000000000003</v>
      </c>
      <c r="C165" s="11">
        <f t="shared" si="8"/>
        <v>-9.9999999999987555E-4</v>
      </c>
      <c r="D165" s="12">
        <f t="shared" si="9"/>
        <v>0.99518999999999802</v>
      </c>
      <c r="E165" s="18">
        <v>16.2</v>
      </c>
      <c r="F165" s="15">
        <v>0.97987000000000002</v>
      </c>
      <c r="G165" s="11">
        <f t="shared" si="10"/>
        <v>-9.9999999999987555E-4</v>
      </c>
      <c r="H165" s="12">
        <f t="shared" si="11"/>
        <v>0.99606999999999801</v>
      </c>
    </row>
    <row r="166" spans="1:8" ht="13.5" thickBot="1">
      <c r="A166" s="18">
        <v>16.3</v>
      </c>
      <c r="B166" s="15">
        <v>0.97889000000000004</v>
      </c>
      <c r="C166" s="11">
        <f t="shared" si="8"/>
        <v>-9.999999999999109E-4</v>
      </c>
      <c r="D166" s="12">
        <f t="shared" si="9"/>
        <v>0.99518999999999858</v>
      </c>
      <c r="E166" s="18">
        <v>16.3</v>
      </c>
      <c r="F166" s="15">
        <v>0.97977000000000003</v>
      </c>
      <c r="G166" s="11">
        <f t="shared" si="10"/>
        <v>-9.999999999999109E-4</v>
      </c>
      <c r="H166" s="12">
        <f t="shared" si="11"/>
        <v>0.99606999999999857</v>
      </c>
    </row>
    <row r="167" spans="1:8" ht="13.5" thickBot="1">
      <c r="A167" s="18">
        <v>16.399999999999999</v>
      </c>
      <c r="B167" s="15">
        <v>0.97879000000000005</v>
      </c>
      <c r="C167" s="11">
        <f t="shared" si="8"/>
        <v>-1.0000000000009858E-3</v>
      </c>
      <c r="D167" s="12">
        <f t="shared" si="9"/>
        <v>0.99519000000001612</v>
      </c>
      <c r="E167" s="18">
        <v>16.399999999999999</v>
      </c>
      <c r="F167" s="15">
        <v>0.97967000000000004</v>
      </c>
      <c r="G167" s="11">
        <f t="shared" si="10"/>
        <v>-9.9999999999987555E-4</v>
      </c>
      <c r="H167" s="12">
        <f t="shared" si="11"/>
        <v>0.99606999999999801</v>
      </c>
    </row>
    <row r="168" spans="1:8" ht="13.5" thickBot="1">
      <c r="A168" s="18">
        <v>16.5</v>
      </c>
      <c r="B168" s="15">
        <v>0.97868999999999995</v>
      </c>
      <c r="C168" s="11">
        <f t="shared" si="8"/>
        <v>-1.0999999999994192E-3</v>
      </c>
      <c r="D168" s="12">
        <f t="shared" si="9"/>
        <v>0.99683999999999029</v>
      </c>
      <c r="E168" s="18">
        <v>16.5</v>
      </c>
      <c r="F168" s="15">
        <v>0.97957000000000005</v>
      </c>
      <c r="G168" s="11">
        <f t="shared" si="10"/>
        <v>-1.1000000000005292E-3</v>
      </c>
      <c r="H168" s="12">
        <f t="shared" si="11"/>
        <v>0.99772000000000882</v>
      </c>
    </row>
    <row r="169" spans="1:8" ht="13.5" thickBot="1">
      <c r="A169" s="18">
        <v>16.600000000000001</v>
      </c>
      <c r="B169" s="15">
        <v>0.97858000000000001</v>
      </c>
      <c r="C169" s="11">
        <f t="shared" si="8"/>
        <v>-9.999999999999109E-4</v>
      </c>
      <c r="D169" s="12">
        <f t="shared" si="9"/>
        <v>0.99517999999999851</v>
      </c>
      <c r="E169" s="18">
        <v>16.600000000000001</v>
      </c>
      <c r="F169" s="15">
        <v>0.97946</v>
      </c>
      <c r="G169" s="11">
        <f t="shared" si="10"/>
        <v>-9.999999999999109E-4</v>
      </c>
      <c r="H169" s="12">
        <f t="shared" si="11"/>
        <v>0.9960599999999985</v>
      </c>
    </row>
    <row r="170" spans="1:8" ht="13.5" thickBot="1">
      <c r="A170" s="18">
        <v>16.7</v>
      </c>
      <c r="B170" s="15">
        <v>0.97848000000000002</v>
      </c>
      <c r="C170" s="11">
        <f t="shared" si="8"/>
        <v>-9.9999999999987555E-4</v>
      </c>
      <c r="D170" s="12">
        <f t="shared" si="9"/>
        <v>0.99517999999999796</v>
      </c>
      <c r="E170" s="18">
        <v>16.7</v>
      </c>
      <c r="F170" s="15">
        <v>0.97936000000000001</v>
      </c>
      <c r="G170" s="11">
        <f t="shared" si="10"/>
        <v>-9.9999999999987555E-4</v>
      </c>
      <c r="H170" s="12">
        <f t="shared" si="11"/>
        <v>0.99605999999999795</v>
      </c>
    </row>
    <row r="171" spans="1:8" ht="13.5" thickBot="1">
      <c r="A171" s="18">
        <v>16.8</v>
      </c>
      <c r="B171" s="15">
        <v>0.97838000000000003</v>
      </c>
      <c r="C171" s="11">
        <f t="shared" si="8"/>
        <v>-9.999999999999109E-4</v>
      </c>
      <c r="D171" s="12">
        <f t="shared" si="9"/>
        <v>0.99517999999999851</v>
      </c>
      <c r="E171" s="18">
        <v>16.8</v>
      </c>
      <c r="F171" s="15">
        <v>0.97926000000000002</v>
      </c>
      <c r="G171" s="11">
        <f t="shared" si="10"/>
        <v>-9.999999999999109E-4</v>
      </c>
      <c r="H171" s="12">
        <f t="shared" si="11"/>
        <v>0.9960599999999985</v>
      </c>
    </row>
    <row r="172" spans="1:8" ht="13.5" thickBot="1">
      <c r="A172" s="18">
        <v>16.899999999999999</v>
      </c>
      <c r="B172" s="15">
        <v>0.97828000000000004</v>
      </c>
      <c r="C172" s="11">
        <f t="shared" si="8"/>
        <v>-9.9999999999987555E-4</v>
      </c>
      <c r="D172" s="12">
        <f t="shared" si="9"/>
        <v>0.99517999999999796</v>
      </c>
      <c r="E172" s="18">
        <v>16.899999999999999</v>
      </c>
      <c r="F172" s="15">
        <v>0.97916000000000003</v>
      </c>
      <c r="G172" s="11">
        <f t="shared" si="10"/>
        <v>-9.9999999999987555E-4</v>
      </c>
      <c r="H172" s="12">
        <f t="shared" si="11"/>
        <v>0.99605999999999795</v>
      </c>
    </row>
    <row r="173" spans="1:8" ht="13.5" thickBot="1">
      <c r="A173" s="9">
        <v>17</v>
      </c>
      <c r="B173" s="19">
        <v>0.97818000000000005</v>
      </c>
      <c r="C173" s="11">
        <f t="shared" si="8"/>
        <v>-1.0000000000009858E-3</v>
      </c>
      <c r="D173" s="12">
        <f t="shared" si="9"/>
        <v>0.99518000000001672</v>
      </c>
      <c r="E173" s="9">
        <v>17</v>
      </c>
      <c r="F173" s="19">
        <v>0.97906000000000004</v>
      </c>
      <c r="G173" s="11">
        <f t="shared" si="10"/>
        <v>-9.9999999999987555E-4</v>
      </c>
      <c r="H173" s="12">
        <f t="shared" si="11"/>
        <v>0.99605999999999795</v>
      </c>
    </row>
    <row r="174" spans="1:8" ht="13.5" thickBot="1">
      <c r="A174" s="18">
        <v>17.100000000000001</v>
      </c>
      <c r="B174" s="15">
        <v>0.97807999999999995</v>
      </c>
      <c r="C174" s="11">
        <f t="shared" si="8"/>
        <v>-1.099999999999458E-3</v>
      </c>
      <c r="D174" s="12">
        <f t="shared" si="9"/>
        <v>0.99688999999999062</v>
      </c>
      <c r="E174" s="18">
        <v>17.100000000000001</v>
      </c>
      <c r="F174" s="15">
        <v>0.97896000000000005</v>
      </c>
      <c r="G174" s="11">
        <f t="shared" si="10"/>
        <v>-1.1000000000005682E-3</v>
      </c>
      <c r="H174" s="12">
        <f t="shared" si="11"/>
        <v>0.99777000000000982</v>
      </c>
    </row>
    <row r="175" spans="1:8" ht="13.5" thickBot="1">
      <c r="A175" s="18">
        <v>17.2</v>
      </c>
      <c r="B175" s="15">
        <v>0.97797000000000001</v>
      </c>
      <c r="C175" s="11">
        <f t="shared" si="8"/>
        <v>-9.9999999999987555E-4</v>
      </c>
      <c r="D175" s="12">
        <f t="shared" si="9"/>
        <v>0.99516999999999789</v>
      </c>
      <c r="E175" s="18">
        <v>17.2</v>
      </c>
      <c r="F175" s="15">
        <v>0.97885</v>
      </c>
      <c r="G175" s="11">
        <f t="shared" si="10"/>
        <v>-9.9999999999987555E-4</v>
      </c>
      <c r="H175" s="12">
        <f t="shared" si="11"/>
        <v>0.99604999999999788</v>
      </c>
    </row>
    <row r="176" spans="1:8" ht="13.5" thickBot="1">
      <c r="A176" s="18">
        <v>17.3</v>
      </c>
      <c r="B176" s="15">
        <v>0.97787000000000002</v>
      </c>
      <c r="C176" s="11">
        <f t="shared" si="8"/>
        <v>-9.999999999999109E-4</v>
      </c>
      <c r="D176" s="12">
        <f t="shared" si="9"/>
        <v>0.99516999999999844</v>
      </c>
      <c r="E176" s="18">
        <v>17.3</v>
      </c>
      <c r="F176" s="15">
        <v>0.97875000000000001</v>
      </c>
      <c r="G176" s="11">
        <f t="shared" si="10"/>
        <v>-9.999999999999109E-4</v>
      </c>
      <c r="H176" s="12">
        <f t="shared" si="11"/>
        <v>0.99604999999999844</v>
      </c>
    </row>
    <row r="177" spans="1:8" ht="13.5" thickBot="1">
      <c r="A177" s="18">
        <v>17.399999999999999</v>
      </c>
      <c r="B177" s="15">
        <v>0.97777000000000003</v>
      </c>
      <c r="C177" s="11">
        <f t="shared" si="8"/>
        <v>-9.9999999999987555E-4</v>
      </c>
      <c r="D177" s="12">
        <f t="shared" si="9"/>
        <v>0.99516999999999789</v>
      </c>
      <c r="E177" s="18">
        <v>17.399999999999999</v>
      </c>
      <c r="F177" s="15">
        <v>0.97865000000000002</v>
      </c>
      <c r="G177" s="11">
        <f t="shared" si="10"/>
        <v>-9.9999999999987555E-4</v>
      </c>
      <c r="H177" s="12">
        <f t="shared" si="11"/>
        <v>0.99604999999999788</v>
      </c>
    </row>
    <row r="178" spans="1:8" ht="13.5" thickBot="1">
      <c r="A178" s="18">
        <v>17.5</v>
      </c>
      <c r="B178" s="15">
        <v>0.97767000000000004</v>
      </c>
      <c r="C178" s="11">
        <f t="shared" si="8"/>
        <v>-9.9999999999987555E-4</v>
      </c>
      <c r="D178" s="12">
        <f t="shared" si="9"/>
        <v>0.99516999999999789</v>
      </c>
      <c r="E178" s="18">
        <v>17.5</v>
      </c>
      <c r="F178" s="15">
        <v>0.97855000000000003</v>
      </c>
      <c r="G178" s="11">
        <f t="shared" si="10"/>
        <v>-9.9999999999987555E-4</v>
      </c>
      <c r="H178" s="12">
        <f t="shared" si="11"/>
        <v>0.99604999999999788</v>
      </c>
    </row>
    <row r="179" spans="1:8" ht="13.5" thickBot="1">
      <c r="A179" s="18">
        <v>17.600000000000001</v>
      </c>
      <c r="B179" s="15">
        <v>0.97757000000000005</v>
      </c>
      <c r="C179" s="11">
        <f t="shared" si="8"/>
        <v>-1.0000000000010211E-3</v>
      </c>
      <c r="D179" s="12">
        <f t="shared" si="9"/>
        <v>0.99517000000001798</v>
      </c>
      <c r="E179" s="18">
        <v>17.600000000000001</v>
      </c>
      <c r="F179" s="15">
        <v>0.97845000000000004</v>
      </c>
      <c r="G179" s="11">
        <f t="shared" si="10"/>
        <v>-9.999999999999109E-4</v>
      </c>
      <c r="H179" s="12">
        <f t="shared" si="11"/>
        <v>0.99604999999999844</v>
      </c>
    </row>
    <row r="180" spans="1:8" ht="13.5" thickBot="1">
      <c r="A180" s="18">
        <v>17.7</v>
      </c>
      <c r="B180" s="15">
        <v>0.97746999999999995</v>
      </c>
      <c r="C180" s="11">
        <f t="shared" si="8"/>
        <v>-9.9999999999987555E-4</v>
      </c>
      <c r="D180" s="12">
        <f t="shared" si="9"/>
        <v>0.99516999999999778</v>
      </c>
      <c r="E180" s="18">
        <v>17.7</v>
      </c>
      <c r="F180" s="15">
        <v>0.97835000000000005</v>
      </c>
      <c r="G180" s="11">
        <f t="shared" si="10"/>
        <v>-1.0000000000009858E-3</v>
      </c>
      <c r="H180" s="12">
        <f t="shared" si="11"/>
        <v>0.99605000000001742</v>
      </c>
    </row>
    <row r="181" spans="1:8" ht="13.5" thickBot="1">
      <c r="A181" s="18">
        <v>17.8</v>
      </c>
      <c r="B181" s="15">
        <v>0.97736999999999996</v>
      </c>
      <c r="C181" s="11">
        <f t="shared" si="8"/>
        <v>-9.999999999999109E-4</v>
      </c>
      <c r="D181" s="12">
        <f t="shared" si="9"/>
        <v>0.99516999999999833</v>
      </c>
      <c r="E181" s="18">
        <v>17.8</v>
      </c>
      <c r="F181" s="15">
        <v>0.97824999999999995</v>
      </c>
      <c r="G181" s="11">
        <f t="shared" si="10"/>
        <v>-9.999999999999109E-4</v>
      </c>
      <c r="H181" s="12">
        <f t="shared" si="11"/>
        <v>0.99604999999999833</v>
      </c>
    </row>
    <row r="182" spans="1:8" ht="13.5" thickBot="1">
      <c r="A182" s="18">
        <v>17.899999999999999</v>
      </c>
      <c r="B182" s="15">
        <v>0.97726999999999997</v>
      </c>
      <c r="C182" s="11">
        <f t="shared" si="8"/>
        <v>-9.9999999999987555E-4</v>
      </c>
      <c r="D182" s="12">
        <f t="shared" si="9"/>
        <v>0.99516999999999778</v>
      </c>
      <c r="E182" s="18">
        <v>17.899999999999999</v>
      </c>
      <c r="F182" s="15">
        <v>0.97814999999999996</v>
      </c>
      <c r="G182" s="11">
        <f t="shared" si="10"/>
        <v>-9.9999999999987555E-4</v>
      </c>
      <c r="H182" s="12">
        <f t="shared" si="11"/>
        <v>0.99604999999999777</v>
      </c>
    </row>
    <row r="183" spans="1:8" ht="13.5" thickBot="1">
      <c r="A183" s="9">
        <v>18</v>
      </c>
      <c r="B183" s="19">
        <v>0.97716999999999998</v>
      </c>
      <c r="C183" s="11">
        <f t="shared" si="8"/>
        <v>-9.9999999999987555E-4</v>
      </c>
      <c r="D183" s="12">
        <f t="shared" si="9"/>
        <v>0.99516999999999778</v>
      </c>
      <c r="E183" s="9">
        <v>18</v>
      </c>
      <c r="F183" s="19">
        <v>0.97804999999999997</v>
      </c>
      <c r="G183" s="11">
        <f t="shared" si="10"/>
        <v>-9.9999999999987555E-4</v>
      </c>
      <c r="H183" s="12">
        <f t="shared" si="11"/>
        <v>0.99604999999999777</v>
      </c>
    </row>
    <row r="184" spans="1:8" ht="13.5" thickBot="1">
      <c r="A184" s="18">
        <v>18.100000000000001</v>
      </c>
      <c r="B184" s="15">
        <v>0.97706999999999999</v>
      </c>
      <c r="C184" s="11">
        <f t="shared" si="8"/>
        <v>-9.999999999999109E-4</v>
      </c>
      <c r="D184" s="12">
        <f t="shared" si="9"/>
        <v>0.99516999999999833</v>
      </c>
      <c r="E184" s="18">
        <v>18.100000000000001</v>
      </c>
      <c r="F184" s="15">
        <v>0.97794999999999999</v>
      </c>
      <c r="G184" s="11">
        <f t="shared" si="10"/>
        <v>-9.999999999999109E-4</v>
      </c>
      <c r="H184" s="12">
        <f t="shared" si="11"/>
        <v>0.99604999999999833</v>
      </c>
    </row>
    <row r="185" spans="1:8" ht="13.5" thickBot="1">
      <c r="A185" s="18">
        <v>18.2</v>
      </c>
      <c r="B185" s="15">
        <v>0.97697000000000001</v>
      </c>
      <c r="C185" s="11">
        <f t="shared" si="8"/>
        <v>-1.1000000000005292E-3</v>
      </c>
      <c r="D185" s="12">
        <f t="shared" si="9"/>
        <v>0.99699000000000959</v>
      </c>
      <c r="E185" s="18">
        <v>18.2</v>
      </c>
      <c r="F185" s="15">
        <v>0.97785</v>
      </c>
      <c r="G185" s="11">
        <f t="shared" si="10"/>
        <v>-1.0999999999994192E-3</v>
      </c>
      <c r="H185" s="12">
        <f t="shared" si="11"/>
        <v>0.99786999999998938</v>
      </c>
    </row>
    <row r="186" spans="1:8" ht="13.5" thickBot="1">
      <c r="A186" s="18">
        <v>18.3</v>
      </c>
      <c r="B186" s="15">
        <v>0.97685999999999995</v>
      </c>
      <c r="C186" s="11">
        <f t="shared" si="8"/>
        <v>-9.999999999999109E-4</v>
      </c>
      <c r="D186" s="12">
        <f t="shared" si="9"/>
        <v>0.99515999999999827</v>
      </c>
      <c r="E186" s="18">
        <v>18.3</v>
      </c>
      <c r="F186" s="15">
        <v>0.97774000000000005</v>
      </c>
      <c r="G186" s="11">
        <f t="shared" si="10"/>
        <v>-1.0000000000010211E-3</v>
      </c>
      <c r="H186" s="12">
        <f t="shared" si="11"/>
        <v>0.99604000000001869</v>
      </c>
    </row>
    <row r="187" spans="1:8" ht="13.5" thickBot="1">
      <c r="A187" s="18">
        <v>18.399999999999999</v>
      </c>
      <c r="B187" s="15">
        <v>0.97675999999999996</v>
      </c>
      <c r="C187" s="11">
        <f t="shared" si="8"/>
        <v>-9.9999999999987555E-4</v>
      </c>
      <c r="D187" s="12">
        <f t="shared" si="9"/>
        <v>0.99515999999999771</v>
      </c>
      <c r="E187" s="18">
        <v>18.399999999999999</v>
      </c>
      <c r="F187" s="15">
        <v>0.97763999999999995</v>
      </c>
      <c r="G187" s="11">
        <f t="shared" si="10"/>
        <v>-9.9999999999987555E-4</v>
      </c>
      <c r="H187" s="12">
        <f t="shared" si="11"/>
        <v>0.9960399999999977</v>
      </c>
    </row>
    <row r="188" spans="1:8" ht="13.5" thickBot="1">
      <c r="A188" s="18">
        <v>18.5</v>
      </c>
      <c r="B188" s="15">
        <v>0.97665999999999997</v>
      </c>
      <c r="C188" s="11">
        <f t="shared" si="8"/>
        <v>-9.9999999999987555E-4</v>
      </c>
      <c r="D188" s="12">
        <f t="shared" si="9"/>
        <v>0.99515999999999771</v>
      </c>
      <c r="E188" s="18">
        <v>18.5</v>
      </c>
      <c r="F188" s="15">
        <v>0.97753999999999996</v>
      </c>
      <c r="G188" s="11">
        <f t="shared" si="10"/>
        <v>-9.9999999999987555E-4</v>
      </c>
      <c r="H188" s="12">
        <f t="shared" si="11"/>
        <v>0.9960399999999977</v>
      </c>
    </row>
    <row r="189" spans="1:8" ht="13.5" thickBot="1">
      <c r="A189" s="18">
        <v>18.600000000000001</v>
      </c>
      <c r="B189" s="15">
        <v>0.97655999999999998</v>
      </c>
      <c r="C189" s="11">
        <f t="shared" si="8"/>
        <v>-9.999999999999109E-4</v>
      </c>
      <c r="D189" s="12">
        <f t="shared" si="9"/>
        <v>0.99515999999999838</v>
      </c>
      <c r="E189" s="18">
        <v>18.600000000000001</v>
      </c>
      <c r="F189" s="15">
        <v>0.97743999999999998</v>
      </c>
      <c r="G189" s="11">
        <f t="shared" si="10"/>
        <v>-9.999999999999109E-4</v>
      </c>
      <c r="H189" s="12">
        <f t="shared" si="11"/>
        <v>0.99603999999999837</v>
      </c>
    </row>
    <row r="190" spans="1:8" ht="13.5" thickBot="1">
      <c r="A190" s="18">
        <v>18.7</v>
      </c>
      <c r="B190" s="15">
        <v>0.97645999999999999</v>
      </c>
      <c r="C190" s="11">
        <f t="shared" si="8"/>
        <v>-9.9999999999987555E-4</v>
      </c>
      <c r="D190" s="12">
        <f t="shared" si="9"/>
        <v>0.99515999999999771</v>
      </c>
      <c r="E190" s="18">
        <v>18.7</v>
      </c>
      <c r="F190" s="15">
        <v>0.97733999999999999</v>
      </c>
      <c r="G190" s="11">
        <f t="shared" si="10"/>
        <v>-9.9999999999987555E-4</v>
      </c>
      <c r="H190" s="12">
        <f t="shared" si="11"/>
        <v>0.9960399999999977</v>
      </c>
    </row>
    <row r="191" spans="1:8" ht="13.5" thickBot="1">
      <c r="A191" s="18">
        <v>18.8</v>
      </c>
      <c r="B191" s="15">
        <v>0.97636000000000001</v>
      </c>
      <c r="C191" s="11">
        <f t="shared" si="8"/>
        <v>-9.999999999999109E-4</v>
      </c>
      <c r="D191" s="12">
        <f t="shared" si="9"/>
        <v>0.99515999999999838</v>
      </c>
      <c r="E191" s="18">
        <v>18.8</v>
      </c>
      <c r="F191" s="15">
        <v>0.97724</v>
      </c>
      <c r="G191" s="11">
        <f t="shared" si="10"/>
        <v>-9.999999999999109E-4</v>
      </c>
      <c r="H191" s="12">
        <f t="shared" si="11"/>
        <v>0.99603999999999837</v>
      </c>
    </row>
    <row r="192" spans="1:8" ht="13.5" thickBot="1">
      <c r="A192" s="18">
        <v>18.899999999999999</v>
      </c>
      <c r="B192" s="15">
        <v>0.97626000000000002</v>
      </c>
      <c r="C192" s="11">
        <f t="shared" si="8"/>
        <v>-9.9999999999987555E-4</v>
      </c>
      <c r="D192" s="12">
        <f t="shared" si="9"/>
        <v>0.99515999999999771</v>
      </c>
      <c r="E192" s="18">
        <v>18.899999999999999</v>
      </c>
      <c r="F192" s="15">
        <v>0.97714000000000001</v>
      </c>
      <c r="G192" s="11">
        <f t="shared" si="10"/>
        <v>-9.9999999999987555E-4</v>
      </c>
      <c r="H192" s="12">
        <f t="shared" si="11"/>
        <v>0.9960399999999977</v>
      </c>
    </row>
    <row r="193" spans="1:8" ht="13.5" thickBot="1">
      <c r="A193" s="9">
        <v>19</v>
      </c>
      <c r="B193" s="19">
        <v>0.97616000000000003</v>
      </c>
      <c r="C193" s="11">
        <f t="shared" si="8"/>
        <v>-9.9999999999987555E-4</v>
      </c>
      <c r="D193" s="12">
        <f t="shared" si="9"/>
        <v>0.99515999999999771</v>
      </c>
      <c r="E193" s="9">
        <v>19</v>
      </c>
      <c r="F193" s="19">
        <v>0.97704000000000002</v>
      </c>
      <c r="G193" s="11">
        <f t="shared" si="10"/>
        <v>-9.9999999999987555E-4</v>
      </c>
      <c r="H193" s="12">
        <f t="shared" si="11"/>
        <v>0.9960399999999977</v>
      </c>
    </row>
    <row r="194" spans="1:8" ht="13.5" thickBot="1">
      <c r="A194" s="18">
        <v>19.100000000000001</v>
      </c>
      <c r="B194" s="15">
        <v>0.97606000000000004</v>
      </c>
      <c r="C194" s="11">
        <f t="shared" si="8"/>
        <v>-9.999999999999109E-4</v>
      </c>
      <c r="D194" s="12">
        <f t="shared" si="9"/>
        <v>0.99515999999999838</v>
      </c>
      <c r="E194" s="18">
        <v>19.100000000000001</v>
      </c>
      <c r="F194" s="15">
        <v>0.97694000000000003</v>
      </c>
      <c r="G194" s="11">
        <f t="shared" si="10"/>
        <v>-9.999999999999109E-4</v>
      </c>
      <c r="H194" s="12">
        <f t="shared" si="11"/>
        <v>0.99603999999999837</v>
      </c>
    </row>
    <row r="195" spans="1:8" ht="13.5" thickBot="1">
      <c r="A195" s="18">
        <v>19.2</v>
      </c>
      <c r="B195" s="15">
        <v>0.97596000000000005</v>
      </c>
      <c r="C195" s="11">
        <f t="shared" si="8"/>
        <v>-1.0000000000009858E-3</v>
      </c>
      <c r="D195" s="12">
        <f t="shared" si="9"/>
        <v>0.99516000000001903</v>
      </c>
      <c r="E195" s="18">
        <v>19.2</v>
      </c>
      <c r="F195" s="15">
        <v>0.97684000000000004</v>
      </c>
      <c r="G195" s="11">
        <f t="shared" si="10"/>
        <v>-9.9999999999987555E-4</v>
      </c>
      <c r="H195" s="12">
        <f t="shared" si="11"/>
        <v>0.9960399999999977</v>
      </c>
    </row>
    <row r="196" spans="1:8" ht="13.5" thickBot="1">
      <c r="A196" s="18">
        <v>19.3</v>
      </c>
      <c r="B196" s="15">
        <v>0.97585999999999995</v>
      </c>
      <c r="C196" s="11">
        <f t="shared" ref="C196:C259" si="12">SLOPE(B196:B197,A196:A197)</f>
        <v>-9.999999999999109E-4</v>
      </c>
      <c r="D196" s="12">
        <f t="shared" ref="D196:D259" si="13">INTERCEPT(B196:B197,A196:A197)</f>
        <v>0.99515999999999827</v>
      </c>
      <c r="E196" s="18">
        <v>19.3</v>
      </c>
      <c r="F196" s="15">
        <v>0.97674000000000005</v>
      </c>
      <c r="G196" s="11">
        <f t="shared" ref="G196:G259" si="14">SLOPE(F196:F197,E196:E197)</f>
        <v>-1.0000000000010211E-3</v>
      </c>
      <c r="H196" s="12">
        <f t="shared" ref="H196:H259" si="15">INTERCEPT(F196:F197,E196:E197)</f>
        <v>0.9960400000000198</v>
      </c>
    </row>
    <row r="197" spans="1:8" ht="13.5" thickBot="1">
      <c r="A197" s="18">
        <v>19.399999999999999</v>
      </c>
      <c r="B197" s="15">
        <v>0.97575999999999996</v>
      </c>
      <c r="C197" s="11">
        <f t="shared" si="12"/>
        <v>-9.9999999999987555E-4</v>
      </c>
      <c r="D197" s="12">
        <f t="shared" si="13"/>
        <v>0.9951599999999976</v>
      </c>
      <c r="E197" s="18">
        <v>19.399999999999999</v>
      </c>
      <c r="F197" s="15">
        <v>0.97663999999999995</v>
      </c>
      <c r="G197" s="11">
        <f t="shared" si="14"/>
        <v>-9.9999999999987555E-4</v>
      </c>
      <c r="H197" s="12">
        <f t="shared" si="15"/>
        <v>0.99603999999999759</v>
      </c>
    </row>
    <row r="198" spans="1:8" ht="13.5" thickBot="1">
      <c r="A198" s="18">
        <v>19.5</v>
      </c>
      <c r="B198" s="15">
        <v>0.97565999999999997</v>
      </c>
      <c r="C198" s="11">
        <f t="shared" si="12"/>
        <v>-9.9999999999987555E-4</v>
      </c>
      <c r="D198" s="12">
        <f t="shared" si="13"/>
        <v>0.9951599999999976</v>
      </c>
      <c r="E198" s="18">
        <v>19.5</v>
      </c>
      <c r="F198" s="15">
        <v>0.97653999999999996</v>
      </c>
      <c r="G198" s="11">
        <f t="shared" si="14"/>
        <v>-9.9999999999987555E-4</v>
      </c>
      <c r="H198" s="12">
        <f t="shared" si="15"/>
        <v>0.99603999999999759</v>
      </c>
    </row>
    <row r="199" spans="1:8" ht="13.5" thickBot="1">
      <c r="A199" s="18">
        <v>19.600000000000001</v>
      </c>
      <c r="B199" s="15">
        <v>0.97555999999999998</v>
      </c>
      <c r="C199" s="11">
        <f t="shared" si="12"/>
        <v>-9.999999999999109E-4</v>
      </c>
      <c r="D199" s="12">
        <f t="shared" si="13"/>
        <v>0.99515999999999827</v>
      </c>
      <c r="E199" s="18">
        <v>19.600000000000001</v>
      </c>
      <c r="F199" s="15">
        <v>0.97643999999999997</v>
      </c>
      <c r="G199" s="11">
        <f t="shared" si="14"/>
        <v>-9.999999999999109E-4</v>
      </c>
      <c r="H199" s="12">
        <f t="shared" si="15"/>
        <v>0.99603999999999826</v>
      </c>
    </row>
    <row r="200" spans="1:8" ht="13.5" thickBot="1">
      <c r="A200" s="18">
        <v>19.7</v>
      </c>
      <c r="B200" s="15">
        <v>0.97545999999999999</v>
      </c>
      <c r="C200" s="11">
        <f t="shared" si="12"/>
        <v>-9.9999999999987555E-4</v>
      </c>
      <c r="D200" s="12">
        <f t="shared" si="13"/>
        <v>0.99515999999999749</v>
      </c>
      <c r="E200" s="18">
        <v>19.7</v>
      </c>
      <c r="F200" s="15">
        <v>0.97633999999999999</v>
      </c>
      <c r="G200" s="11">
        <f t="shared" si="14"/>
        <v>-9.9999999999987555E-4</v>
      </c>
      <c r="H200" s="12">
        <f t="shared" si="15"/>
        <v>0.99603999999999748</v>
      </c>
    </row>
    <row r="201" spans="1:8" ht="13.5" thickBot="1">
      <c r="A201" s="18">
        <v>19.8</v>
      </c>
      <c r="B201" s="15">
        <v>0.97536</v>
      </c>
      <c r="C201" s="11">
        <f t="shared" si="12"/>
        <v>-9.999999999999109E-4</v>
      </c>
      <c r="D201" s="12">
        <f t="shared" si="13"/>
        <v>0.99515999999999827</v>
      </c>
      <c r="E201" s="18">
        <v>19.8</v>
      </c>
      <c r="F201" s="15">
        <v>0.97624</v>
      </c>
      <c r="G201" s="11">
        <f t="shared" si="14"/>
        <v>-9.999999999999109E-4</v>
      </c>
      <c r="H201" s="12">
        <f t="shared" si="15"/>
        <v>0.99603999999999826</v>
      </c>
    </row>
    <row r="202" spans="1:8" ht="13.5" thickBot="1">
      <c r="A202" s="18">
        <v>19.899999999999999</v>
      </c>
      <c r="B202" s="15">
        <v>0.97526000000000002</v>
      </c>
      <c r="C202" s="11">
        <f t="shared" si="12"/>
        <v>-9.0000000000033207E-4</v>
      </c>
      <c r="D202" s="12">
        <f t="shared" si="13"/>
        <v>0.99317000000000655</v>
      </c>
      <c r="E202" s="18">
        <v>19.899999999999999</v>
      </c>
      <c r="F202" s="15">
        <v>0.97614000000000001</v>
      </c>
      <c r="G202" s="11">
        <f t="shared" si="14"/>
        <v>-9.0000000000033207E-4</v>
      </c>
      <c r="H202" s="12">
        <f t="shared" si="15"/>
        <v>0.99405000000000654</v>
      </c>
    </row>
    <row r="203" spans="1:8" ht="13.5" thickBot="1">
      <c r="A203" s="9">
        <v>20</v>
      </c>
      <c r="B203" s="19">
        <v>0.97516999999999998</v>
      </c>
      <c r="C203" s="11">
        <f t="shared" si="12"/>
        <v>-9.9999999999987555E-4</v>
      </c>
      <c r="D203" s="12">
        <f t="shared" si="13"/>
        <v>0.99516999999999745</v>
      </c>
      <c r="E203" s="9">
        <v>20</v>
      </c>
      <c r="F203" s="19">
        <v>0.97604999999999997</v>
      </c>
      <c r="G203" s="11">
        <f t="shared" si="14"/>
        <v>-9.9999999999987555E-4</v>
      </c>
      <c r="H203" s="12">
        <f t="shared" si="15"/>
        <v>0.99604999999999744</v>
      </c>
    </row>
    <row r="204" spans="1:8" ht="13.5" thickBot="1">
      <c r="A204" s="22">
        <v>20.100000000000001</v>
      </c>
      <c r="B204" s="15">
        <v>0.97506999999999999</v>
      </c>
      <c r="C204" s="11">
        <f t="shared" si="12"/>
        <v>-9.999999999999109E-4</v>
      </c>
      <c r="D204" s="12">
        <f t="shared" si="13"/>
        <v>0.99516999999999822</v>
      </c>
      <c r="E204" s="22">
        <v>20.100000000000001</v>
      </c>
      <c r="F204" s="15">
        <v>0.97594999999999998</v>
      </c>
      <c r="G204" s="11">
        <f t="shared" si="14"/>
        <v>-9.999999999999109E-4</v>
      </c>
      <c r="H204" s="12">
        <f t="shared" si="15"/>
        <v>0.99604999999999821</v>
      </c>
    </row>
    <row r="205" spans="1:8" ht="13.5" thickBot="1">
      <c r="A205" s="22">
        <v>20.2</v>
      </c>
      <c r="B205" s="15">
        <v>0.97497</v>
      </c>
      <c r="C205" s="11">
        <f t="shared" si="12"/>
        <v>-9.9999999999987555E-4</v>
      </c>
      <c r="D205" s="12">
        <f t="shared" si="13"/>
        <v>0.99516999999999745</v>
      </c>
      <c r="E205" s="22">
        <v>20.2</v>
      </c>
      <c r="F205" s="15">
        <v>0.97585</v>
      </c>
      <c r="G205" s="11">
        <f t="shared" si="14"/>
        <v>-9.9999999999987555E-4</v>
      </c>
      <c r="H205" s="12">
        <f t="shared" si="15"/>
        <v>0.99604999999999744</v>
      </c>
    </row>
    <row r="206" spans="1:8" ht="13.5" thickBot="1">
      <c r="A206" s="22">
        <v>20.3</v>
      </c>
      <c r="B206" s="15">
        <v>0.97487000000000001</v>
      </c>
      <c r="C206" s="11">
        <f t="shared" si="12"/>
        <v>-9.999999999999109E-4</v>
      </c>
      <c r="D206" s="12">
        <f t="shared" si="13"/>
        <v>0.99516999999999822</v>
      </c>
      <c r="E206" s="22">
        <v>20.3</v>
      </c>
      <c r="F206" s="15">
        <v>0.97575000000000001</v>
      </c>
      <c r="G206" s="11">
        <f t="shared" si="14"/>
        <v>-9.999999999999109E-4</v>
      </c>
      <c r="H206" s="12">
        <f t="shared" si="15"/>
        <v>0.99604999999999821</v>
      </c>
    </row>
    <row r="207" spans="1:8" ht="13.5" thickBot="1">
      <c r="A207" s="22">
        <v>20.399999999999999</v>
      </c>
      <c r="B207" s="15">
        <v>0.97477000000000003</v>
      </c>
      <c r="C207" s="11">
        <f t="shared" si="12"/>
        <v>-9.9999999999987555E-4</v>
      </c>
      <c r="D207" s="12">
        <f t="shared" si="13"/>
        <v>0.99516999999999745</v>
      </c>
      <c r="E207" s="22">
        <v>20.399999999999999</v>
      </c>
      <c r="F207" s="15">
        <v>0.97565000000000002</v>
      </c>
      <c r="G207" s="11">
        <f t="shared" si="14"/>
        <v>-9.9999999999987555E-4</v>
      </c>
      <c r="H207" s="12">
        <f t="shared" si="15"/>
        <v>0.99604999999999744</v>
      </c>
    </row>
    <row r="208" spans="1:8" ht="13.5" thickBot="1">
      <c r="A208" s="22">
        <v>20.5</v>
      </c>
      <c r="B208" s="15">
        <v>0.97467000000000004</v>
      </c>
      <c r="C208" s="11">
        <f t="shared" si="12"/>
        <v>-9.9999999999987555E-4</v>
      </c>
      <c r="D208" s="12">
        <f t="shared" si="13"/>
        <v>0.99516999999999745</v>
      </c>
      <c r="E208" s="22">
        <v>20.5</v>
      </c>
      <c r="F208" s="15">
        <v>0.97555000000000003</v>
      </c>
      <c r="G208" s="11">
        <f t="shared" si="14"/>
        <v>-9.9999999999987555E-4</v>
      </c>
      <c r="H208" s="12">
        <f t="shared" si="15"/>
        <v>0.99604999999999744</v>
      </c>
    </row>
    <row r="209" spans="1:8" ht="13.5" thickBot="1">
      <c r="A209" s="22">
        <v>20.6</v>
      </c>
      <c r="B209" s="15">
        <v>0.97457000000000005</v>
      </c>
      <c r="C209" s="11">
        <f t="shared" si="12"/>
        <v>-1.0000000000010211E-3</v>
      </c>
      <c r="D209" s="12">
        <f t="shared" si="13"/>
        <v>0.99517000000002109</v>
      </c>
      <c r="E209" s="22">
        <v>20.6</v>
      </c>
      <c r="F209" s="15">
        <v>0.97545000000000004</v>
      </c>
      <c r="G209" s="11">
        <f t="shared" si="14"/>
        <v>-9.999999999999109E-4</v>
      </c>
      <c r="H209" s="12">
        <f t="shared" si="15"/>
        <v>0.99604999999999821</v>
      </c>
    </row>
    <row r="210" spans="1:8" ht="13.5" thickBot="1">
      <c r="A210" s="22">
        <v>20.7</v>
      </c>
      <c r="B210" s="15">
        <v>0.97446999999999995</v>
      </c>
      <c r="C210" s="11">
        <f t="shared" si="12"/>
        <v>-9.9999999999987555E-4</v>
      </c>
      <c r="D210" s="12">
        <f t="shared" si="13"/>
        <v>0.99516999999999733</v>
      </c>
      <c r="E210" s="22">
        <v>20.7</v>
      </c>
      <c r="F210" s="15">
        <v>0.97535000000000005</v>
      </c>
      <c r="G210" s="11">
        <f t="shared" si="14"/>
        <v>-1.0000000000009858E-3</v>
      </c>
      <c r="H210" s="12">
        <f t="shared" si="15"/>
        <v>0.99605000000002053</v>
      </c>
    </row>
    <row r="211" spans="1:8" ht="13.5" thickBot="1">
      <c r="A211" s="22">
        <v>20.8</v>
      </c>
      <c r="B211" s="15">
        <v>0.97436999999999996</v>
      </c>
      <c r="C211" s="11">
        <f t="shared" si="12"/>
        <v>-9.999999999999109E-4</v>
      </c>
      <c r="D211" s="12">
        <f t="shared" si="13"/>
        <v>0.99516999999999811</v>
      </c>
      <c r="E211" s="22">
        <v>20.8</v>
      </c>
      <c r="F211" s="15">
        <v>0.97524999999999995</v>
      </c>
      <c r="G211" s="11">
        <f t="shared" si="14"/>
        <v>-9.999999999999109E-4</v>
      </c>
      <c r="H211" s="12">
        <f t="shared" si="15"/>
        <v>0.9960499999999981</v>
      </c>
    </row>
    <row r="212" spans="1:8" ht="13.5" thickBot="1">
      <c r="A212" s="23">
        <v>20.9</v>
      </c>
      <c r="B212" s="17">
        <v>0.97426999999999997</v>
      </c>
      <c r="C212" s="11">
        <f t="shared" si="12"/>
        <v>-9.9999999999987555E-4</v>
      </c>
      <c r="D212" s="12">
        <f t="shared" si="13"/>
        <v>0.99516999999999733</v>
      </c>
      <c r="E212" s="23">
        <v>20.9</v>
      </c>
      <c r="F212" s="17">
        <v>0.97514999999999996</v>
      </c>
      <c r="G212" s="11">
        <f t="shared" si="14"/>
        <v>-9.9999999999987555E-4</v>
      </c>
      <c r="H212" s="12">
        <f t="shared" si="15"/>
        <v>0.99604999999999733</v>
      </c>
    </row>
    <row r="213" spans="1:8" ht="13.5" thickBot="1">
      <c r="A213" s="24">
        <v>21</v>
      </c>
      <c r="B213" s="17">
        <v>0.97416999999999998</v>
      </c>
      <c r="C213" s="11">
        <f t="shared" si="12"/>
        <v>-9.9999999999987555E-4</v>
      </c>
      <c r="D213" s="12">
        <f t="shared" si="13"/>
        <v>0.99516999999999733</v>
      </c>
      <c r="E213" s="24">
        <v>21</v>
      </c>
      <c r="F213" s="17">
        <v>0.97504999999999997</v>
      </c>
      <c r="G213" s="11">
        <f t="shared" si="14"/>
        <v>-9.9999999999987555E-4</v>
      </c>
      <c r="H213" s="12">
        <f t="shared" si="15"/>
        <v>0.99604999999999733</v>
      </c>
    </row>
    <row r="214" spans="1:8" ht="13.5" thickBot="1">
      <c r="A214" s="22">
        <v>21.1</v>
      </c>
      <c r="B214" s="15">
        <v>0.97406999999999999</v>
      </c>
      <c r="C214" s="11">
        <f t="shared" si="12"/>
        <v>-9.999999999999109E-4</v>
      </c>
      <c r="D214" s="12">
        <f t="shared" si="13"/>
        <v>0.99516999999999811</v>
      </c>
      <c r="E214" s="22">
        <v>21.1</v>
      </c>
      <c r="F214" s="15">
        <v>0.97494999999999998</v>
      </c>
      <c r="G214" s="11">
        <f t="shared" si="14"/>
        <v>-9.999999999999109E-4</v>
      </c>
      <c r="H214" s="12">
        <f t="shared" si="15"/>
        <v>0.9960499999999981</v>
      </c>
    </row>
    <row r="215" spans="1:8" ht="13.5" thickBot="1">
      <c r="A215" s="25">
        <v>21.2</v>
      </c>
      <c r="B215" s="15">
        <v>0.97397</v>
      </c>
      <c r="C215" s="11">
        <f t="shared" si="12"/>
        <v>-9.9999999999987555E-4</v>
      </c>
      <c r="D215" s="12">
        <f t="shared" si="13"/>
        <v>0.99516999999999733</v>
      </c>
      <c r="E215" s="25">
        <v>21.2</v>
      </c>
      <c r="F215" s="15">
        <v>0.97484999999999999</v>
      </c>
      <c r="G215" s="11">
        <f t="shared" si="14"/>
        <v>-9.9999999999987555E-4</v>
      </c>
      <c r="H215" s="12">
        <f t="shared" si="15"/>
        <v>0.99604999999999733</v>
      </c>
    </row>
    <row r="216" spans="1:8" ht="13.5" thickBot="1">
      <c r="A216" s="25">
        <v>21.3</v>
      </c>
      <c r="B216" s="15">
        <v>0.97387000000000001</v>
      </c>
      <c r="C216" s="11">
        <f t="shared" si="12"/>
        <v>-9.999999999999109E-4</v>
      </c>
      <c r="D216" s="12">
        <f t="shared" si="13"/>
        <v>0.99516999999999811</v>
      </c>
      <c r="E216" s="25">
        <v>21.3</v>
      </c>
      <c r="F216" s="15">
        <v>0.97475000000000001</v>
      </c>
      <c r="G216" s="11">
        <f t="shared" si="14"/>
        <v>-9.999999999999109E-4</v>
      </c>
      <c r="H216" s="12">
        <f t="shared" si="15"/>
        <v>0.9960499999999981</v>
      </c>
    </row>
    <row r="217" spans="1:8" ht="13.5" thickBot="1">
      <c r="A217" s="25">
        <v>21.4</v>
      </c>
      <c r="B217" s="15">
        <v>0.97377000000000002</v>
      </c>
      <c r="C217" s="11">
        <f t="shared" si="12"/>
        <v>-9.9999999999987555E-4</v>
      </c>
      <c r="D217" s="12">
        <f t="shared" si="13"/>
        <v>0.99516999999999733</v>
      </c>
      <c r="E217" s="25">
        <v>21.4</v>
      </c>
      <c r="F217" s="15">
        <v>0.97465000000000002</v>
      </c>
      <c r="G217" s="11">
        <f t="shared" si="14"/>
        <v>-9.9999999999987555E-4</v>
      </c>
      <c r="H217" s="12">
        <f t="shared" si="15"/>
        <v>0.99604999999999733</v>
      </c>
    </row>
    <row r="218" spans="1:8" ht="13.5" thickBot="1">
      <c r="A218" s="25">
        <v>21.5</v>
      </c>
      <c r="B218" s="15">
        <v>0.97367000000000004</v>
      </c>
      <c r="C218" s="11">
        <f t="shared" si="12"/>
        <v>-9.9999999999987555E-4</v>
      </c>
      <c r="D218" s="12">
        <f t="shared" si="13"/>
        <v>0.99516999999999733</v>
      </c>
      <c r="E218" s="25">
        <v>21.5</v>
      </c>
      <c r="F218" s="15">
        <v>0.97455000000000003</v>
      </c>
      <c r="G218" s="11">
        <f t="shared" si="14"/>
        <v>-9.9999999999987555E-4</v>
      </c>
      <c r="H218" s="12">
        <f t="shared" si="15"/>
        <v>0.99604999999999733</v>
      </c>
    </row>
    <row r="219" spans="1:8" ht="13.5" thickBot="1">
      <c r="A219" s="25">
        <v>21.6</v>
      </c>
      <c r="B219" s="15">
        <v>0.97357000000000005</v>
      </c>
      <c r="C219" s="11">
        <f t="shared" si="12"/>
        <v>-1.0000000000010211E-3</v>
      </c>
      <c r="D219" s="12">
        <f t="shared" si="13"/>
        <v>0.99517000000002209</v>
      </c>
      <c r="E219" s="25">
        <v>21.6</v>
      </c>
      <c r="F219" s="15">
        <v>0.97445000000000004</v>
      </c>
      <c r="G219" s="11">
        <f t="shared" si="14"/>
        <v>-9.999999999999109E-4</v>
      </c>
      <c r="H219" s="12">
        <f t="shared" si="15"/>
        <v>0.9960499999999981</v>
      </c>
    </row>
    <row r="220" spans="1:8" ht="13.5" thickBot="1">
      <c r="A220" s="25">
        <v>21.7</v>
      </c>
      <c r="B220" s="15">
        <v>0.97346999999999995</v>
      </c>
      <c r="C220" s="11">
        <f t="shared" si="12"/>
        <v>-9.9999999999987555E-4</v>
      </c>
      <c r="D220" s="12">
        <f t="shared" si="13"/>
        <v>0.99516999999999722</v>
      </c>
      <c r="E220" s="25">
        <v>21.7</v>
      </c>
      <c r="F220" s="15">
        <v>0.97435000000000005</v>
      </c>
      <c r="G220" s="11">
        <f t="shared" si="14"/>
        <v>-1.0000000000009858E-3</v>
      </c>
      <c r="H220" s="12">
        <f t="shared" si="15"/>
        <v>0.99605000000002142</v>
      </c>
    </row>
    <row r="221" spans="1:8" ht="13.5" thickBot="1">
      <c r="A221" s="25">
        <v>21.8</v>
      </c>
      <c r="B221" s="15">
        <v>0.97336999999999996</v>
      </c>
      <c r="C221" s="11">
        <f t="shared" si="12"/>
        <v>-9.999999999999109E-4</v>
      </c>
      <c r="D221" s="12">
        <f t="shared" si="13"/>
        <v>0.995169999999998</v>
      </c>
      <c r="E221" s="25">
        <v>21.8</v>
      </c>
      <c r="F221" s="15">
        <v>0.97424999999999995</v>
      </c>
      <c r="G221" s="11">
        <f t="shared" si="14"/>
        <v>-9.999999999999109E-4</v>
      </c>
      <c r="H221" s="12">
        <f t="shared" si="15"/>
        <v>0.99604999999999799</v>
      </c>
    </row>
    <row r="222" spans="1:8" ht="13.5" thickBot="1">
      <c r="A222" s="25">
        <v>21.9</v>
      </c>
      <c r="B222" s="15">
        <v>0.97326999999999997</v>
      </c>
      <c r="C222" s="11">
        <f t="shared" si="12"/>
        <v>-9.9999999999987555E-4</v>
      </c>
      <c r="D222" s="12">
        <f t="shared" si="13"/>
        <v>0.99516999999999722</v>
      </c>
      <c r="E222" s="25">
        <v>21.9</v>
      </c>
      <c r="F222" s="15">
        <v>0.97414999999999996</v>
      </c>
      <c r="G222" s="11">
        <f t="shared" si="14"/>
        <v>-9.9999999999987555E-4</v>
      </c>
      <c r="H222" s="12">
        <f t="shared" si="15"/>
        <v>0.99604999999999722</v>
      </c>
    </row>
    <row r="223" spans="1:8" ht="13.5" thickBot="1">
      <c r="A223" s="26">
        <v>22</v>
      </c>
      <c r="B223" s="19">
        <v>0.97316999999999998</v>
      </c>
      <c r="C223" s="11">
        <f t="shared" si="12"/>
        <v>-9.9999999999987555E-4</v>
      </c>
      <c r="D223" s="12">
        <f t="shared" si="13"/>
        <v>0.99516999999999722</v>
      </c>
      <c r="E223" s="26">
        <v>22</v>
      </c>
      <c r="F223" s="19">
        <v>0.97404999999999997</v>
      </c>
      <c r="G223" s="11">
        <f t="shared" si="14"/>
        <v>-9.9999999999987555E-4</v>
      </c>
      <c r="H223" s="12">
        <f t="shared" si="15"/>
        <v>0.99604999999999722</v>
      </c>
    </row>
    <row r="224" spans="1:8" ht="13.5" thickBot="1">
      <c r="A224" s="22">
        <v>22.1</v>
      </c>
      <c r="B224" s="15">
        <v>0.97306999999999999</v>
      </c>
      <c r="C224" s="11">
        <f t="shared" si="12"/>
        <v>-9.999999999999109E-4</v>
      </c>
      <c r="D224" s="12">
        <f t="shared" si="13"/>
        <v>0.995169999999998</v>
      </c>
      <c r="E224" s="22">
        <v>22.1</v>
      </c>
      <c r="F224" s="15">
        <v>0.97394999999999998</v>
      </c>
      <c r="G224" s="11">
        <f t="shared" si="14"/>
        <v>-9.999999999999109E-4</v>
      </c>
      <c r="H224" s="12">
        <f t="shared" si="15"/>
        <v>0.99604999999999799</v>
      </c>
    </row>
    <row r="225" spans="1:8" ht="13.5" thickBot="1">
      <c r="A225" s="22">
        <v>22.2</v>
      </c>
      <c r="B225" s="15">
        <v>0.97297</v>
      </c>
      <c r="C225" s="11">
        <f t="shared" si="12"/>
        <v>-9.9999999999987555E-4</v>
      </c>
      <c r="D225" s="12">
        <f t="shared" si="13"/>
        <v>0.99516999999999722</v>
      </c>
      <c r="E225" s="22">
        <v>22.2</v>
      </c>
      <c r="F225" s="15">
        <v>0.97384999999999999</v>
      </c>
      <c r="G225" s="11">
        <f t="shared" si="14"/>
        <v>-9.9999999999987555E-4</v>
      </c>
      <c r="H225" s="12">
        <f t="shared" si="15"/>
        <v>0.99604999999999722</v>
      </c>
    </row>
    <row r="226" spans="1:8" ht="13.5" thickBot="1">
      <c r="A226" s="22">
        <v>22.3</v>
      </c>
      <c r="B226" s="15">
        <v>0.97287000000000001</v>
      </c>
      <c r="C226" s="11">
        <f t="shared" si="12"/>
        <v>-9.999999999999109E-4</v>
      </c>
      <c r="D226" s="12">
        <f t="shared" si="13"/>
        <v>0.995169999999998</v>
      </c>
      <c r="E226" s="22">
        <v>22.3</v>
      </c>
      <c r="F226" s="15">
        <v>0.97375</v>
      </c>
      <c r="G226" s="11">
        <f t="shared" si="14"/>
        <v>-9.999999999999109E-4</v>
      </c>
      <c r="H226" s="12">
        <f t="shared" si="15"/>
        <v>0.99604999999999799</v>
      </c>
    </row>
    <row r="227" spans="1:8" ht="13.5" thickBot="1">
      <c r="A227" s="22">
        <v>22.4</v>
      </c>
      <c r="B227" s="15">
        <v>0.97277000000000002</v>
      </c>
      <c r="C227" s="11">
        <f t="shared" si="12"/>
        <v>-1.1000000000005292E-3</v>
      </c>
      <c r="D227" s="12">
        <f t="shared" si="13"/>
        <v>0.9974100000000119</v>
      </c>
      <c r="E227" s="22">
        <v>22.4</v>
      </c>
      <c r="F227" s="15">
        <v>0.97365000000000002</v>
      </c>
      <c r="G227" s="11">
        <f t="shared" si="14"/>
        <v>-1.1000000000005292E-3</v>
      </c>
      <c r="H227" s="12">
        <f t="shared" si="15"/>
        <v>0.99829000000001189</v>
      </c>
    </row>
    <row r="228" spans="1:8" ht="13.5" thickBot="1">
      <c r="A228" s="22">
        <v>22.5</v>
      </c>
      <c r="B228" s="15">
        <v>0.97265999999999997</v>
      </c>
      <c r="C228" s="11">
        <f t="shared" si="12"/>
        <v>-9.9999999999987555E-4</v>
      </c>
      <c r="D228" s="12">
        <f t="shared" si="13"/>
        <v>0.99515999999999716</v>
      </c>
      <c r="E228" s="22">
        <v>22.5</v>
      </c>
      <c r="F228" s="15">
        <v>0.97353999999999996</v>
      </c>
      <c r="G228" s="11">
        <f t="shared" si="14"/>
        <v>-9.9999999999987555E-4</v>
      </c>
      <c r="H228" s="12">
        <f t="shared" si="15"/>
        <v>0.99603999999999715</v>
      </c>
    </row>
    <row r="229" spans="1:8" ht="13.5" thickBot="1">
      <c r="A229" s="22">
        <v>22.6</v>
      </c>
      <c r="B229" s="15">
        <v>0.97255999999999998</v>
      </c>
      <c r="C229" s="11">
        <f t="shared" si="12"/>
        <v>-9.999999999999109E-4</v>
      </c>
      <c r="D229" s="12">
        <f t="shared" si="13"/>
        <v>0.99515999999999794</v>
      </c>
      <c r="E229" s="22">
        <v>22.6</v>
      </c>
      <c r="F229" s="15">
        <v>0.97343999999999997</v>
      </c>
      <c r="G229" s="11">
        <f t="shared" si="14"/>
        <v>-9.999999999999109E-4</v>
      </c>
      <c r="H229" s="12">
        <f t="shared" si="15"/>
        <v>0.99603999999999793</v>
      </c>
    </row>
    <row r="230" spans="1:8" ht="13.5" thickBot="1">
      <c r="A230" s="22">
        <v>22.7</v>
      </c>
      <c r="B230" s="15">
        <v>0.97245999999999999</v>
      </c>
      <c r="C230" s="11">
        <f t="shared" si="12"/>
        <v>-9.9999999999987555E-4</v>
      </c>
      <c r="D230" s="12">
        <f t="shared" si="13"/>
        <v>0.99515999999999716</v>
      </c>
      <c r="E230" s="22">
        <v>22.7</v>
      </c>
      <c r="F230" s="15">
        <v>0.97333999999999998</v>
      </c>
      <c r="G230" s="11">
        <f t="shared" si="14"/>
        <v>-9.9999999999987555E-4</v>
      </c>
      <c r="H230" s="12">
        <f t="shared" si="15"/>
        <v>0.99603999999999715</v>
      </c>
    </row>
    <row r="231" spans="1:8" ht="13.5" thickBot="1">
      <c r="A231" s="22">
        <v>22.8</v>
      </c>
      <c r="B231" s="15">
        <v>0.97236</v>
      </c>
      <c r="C231" s="11">
        <f t="shared" si="12"/>
        <v>-9.999999999999109E-4</v>
      </c>
      <c r="D231" s="12">
        <f t="shared" si="13"/>
        <v>0.99515999999999794</v>
      </c>
      <c r="E231" s="22">
        <v>22.8</v>
      </c>
      <c r="F231" s="15">
        <v>0.97323999999999999</v>
      </c>
      <c r="G231" s="11">
        <f t="shared" si="14"/>
        <v>-9.999999999999109E-4</v>
      </c>
      <c r="H231" s="12">
        <f t="shared" si="15"/>
        <v>0.99603999999999793</v>
      </c>
    </row>
    <row r="232" spans="1:8" ht="13.5" thickBot="1">
      <c r="A232" s="22">
        <v>22.9</v>
      </c>
      <c r="B232" s="15">
        <v>0.97226000000000001</v>
      </c>
      <c r="C232" s="11">
        <f t="shared" si="12"/>
        <v>-9.9999999999987555E-4</v>
      </c>
      <c r="D232" s="12">
        <f t="shared" si="13"/>
        <v>0.99515999999999716</v>
      </c>
      <c r="E232" s="22">
        <v>22.9</v>
      </c>
      <c r="F232" s="15">
        <v>0.97314000000000001</v>
      </c>
      <c r="G232" s="11">
        <f t="shared" si="14"/>
        <v>-9.9999999999987555E-4</v>
      </c>
      <c r="H232" s="12">
        <f t="shared" si="15"/>
        <v>0.99603999999999715</v>
      </c>
    </row>
    <row r="233" spans="1:8" ht="13.5" thickBot="1">
      <c r="A233" s="26">
        <v>23</v>
      </c>
      <c r="B233" s="19">
        <v>0.97216000000000002</v>
      </c>
      <c r="C233" s="11">
        <f t="shared" si="12"/>
        <v>-9.9999999999987555E-4</v>
      </c>
      <c r="D233" s="12">
        <f t="shared" si="13"/>
        <v>0.99515999999999716</v>
      </c>
      <c r="E233" s="26">
        <v>23</v>
      </c>
      <c r="F233" s="19">
        <v>0.97304000000000002</v>
      </c>
      <c r="G233" s="11">
        <f t="shared" si="14"/>
        <v>-9.9999999999987555E-4</v>
      </c>
      <c r="H233" s="12">
        <f t="shared" si="15"/>
        <v>0.99603999999999715</v>
      </c>
    </row>
    <row r="234" spans="1:8" ht="13.5" thickBot="1">
      <c r="A234" s="22">
        <v>23.1</v>
      </c>
      <c r="B234" s="15">
        <v>0.97206000000000004</v>
      </c>
      <c r="C234" s="11">
        <f t="shared" si="12"/>
        <v>-9.999999999999109E-4</v>
      </c>
      <c r="D234" s="12">
        <f t="shared" si="13"/>
        <v>0.99515999999999794</v>
      </c>
      <c r="E234" s="22">
        <v>23.1</v>
      </c>
      <c r="F234" s="15">
        <v>0.97294000000000003</v>
      </c>
      <c r="G234" s="11">
        <f t="shared" si="14"/>
        <v>-9.999999999999109E-4</v>
      </c>
      <c r="H234" s="12">
        <f t="shared" si="15"/>
        <v>0.99603999999999793</v>
      </c>
    </row>
    <row r="235" spans="1:8" ht="13.5" thickBot="1">
      <c r="A235" s="22">
        <v>23.2</v>
      </c>
      <c r="B235" s="15">
        <v>0.97196000000000005</v>
      </c>
      <c r="C235" s="11">
        <f t="shared" si="12"/>
        <v>-1.0000000000009858E-3</v>
      </c>
      <c r="D235" s="12">
        <f t="shared" si="13"/>
        <v>0.99516000000002292</v>
      </c>
      <c r="E235" s="22">
        <v>23.2</v>
      </c>
      <c r="F235" s="15">
        <v>0.97284000000000004</v>
      </c>
      <c r="G235" s="11">
        <f t="shared" si="14"/>
        <v>-9.9999999999987555E-4</v>
      </c>
      <c r="H235" s="12">
        <f t="shared" si="15"/>
        <v>0.99603999999999715</v>
      </c>
    </row>
    <row r="236" spans="1:8" ht="13.5" thickBot="1">
      <c r="A236" s="22">
        <v>23.3</v>
      </c>
      <c r="B236" s="15">
        <v>0.97185999999999995</v>
      </c>
      <c r="C236" s="11">
        <f t="shared" si="12"/>
        <v>-1.099999999999458E-3</v>
      </c>
      <c r="D236" s="12">
        <f t="shared" si="13"/>
        <v>0.99748999999998733</v>
      </c>
      <c r="E236" s="22">
        <v>23.3</v>
      </c>
      <c r="F236" s="15">
        <v>0.97274000000000005</v>
      </c>
      <c r="G236" s="11">
        <f t="shared" si="14"/>
        <v>-1.1000000000005682E-3</v>
      </c>
      <c r="H236" s="12">
        <f t="shared" si="15"/>
        <v>0.9983700000000133</v>
      </c>
    </row>
    <row r="237" spans="1:8" ht="13.5" thickBot="1">
      <c r="A237" s="22">
        <v>23.4</v>
      </c>
      <c r="B237" s="15">
        <v>0.97175</v>
      </c>
      <c r="C237" s="11">
        <f t="shared" si="12"/>
        <v>-9.9999999999987555E-4</v>
      </c>
      <c r="D237" s="12">
        <f t="shared" si="13"/>
        <v>0.99514999999999709</v>
      </c>
      <c r="E237" s="22">
        <v>23.4</v>
      </c>
      <c r="F237" s="15">
        <v>0.97262999999999999</v>
      </c>
      <c r="G237" s="11">
        <f t="shared" si="14"/>
        <v>-9.9999999999987555E-4</v>
      </c>
      <c r="H237" s="12">
        <f t="shared" si="15"/>
        <v>0.99602999999999708</v>
      </c>
    </row>
    <row r="238" spans="1:8" ht="13.5" thickBot="1">
      <c r="A238" s="22">
        <v>23.5</v>
      </c>
      <c r="B238" s="15">
        <v>0.97165000000000001</v>
      </c>
      <c r="C238" s="11">
        <f t="shared" si="12"/>
        <v>-9.9999999999987555E-4</v>
      </c>
      <c r="D238" s="12">
        <f t="shared" si="13"/>
        <v>0.99514999999999709</v>
      </c>
      <c r="E238" s="22">
        <v>23.5</v>
      </c>
      <c r="F238" s="15">
        <v>0.97253000000000001</v>
      </c>
      <c r="G238" s="11">
        <f t="shared" si="14"/>
        <v>-9.9999999999987555E-4</v>
      </c>
      <c r="H238" s="12">
        <f t="shared" si="15"/>
        <v>0.99602999999999708</v>
      </c>
    </row>
    <row r="239" spans="1:8" ht="13.5" thickBot="1">
      <c r="A239" s="22">
        <v>23.6</v>
      </c>
      <c r="B239" s="15">
        <v>0.97155000000000002</v>
      </c>
      <c r="C239" s="11">
        <f t="shared" si="12"/>
        <v>-9.999999999999109E-4</v>
      </c>
      <c r="D239" s="12">
        <f t="shared" si="13"/>
        <v>0.99514999999999787</v>
      </c>
      <c r="E239" s="22">
        <v>23.6</v>
      </c>
      <c r="F239" s="15">
        <v>0.97243000000000002</v>
      </c>
      <c r="G239" s="11">
        <f t="shared" si="14"/>
        <v>-9.999999999999109E-4</v>
      </c>
      <c r="H239" s="12">
        <f t="shared" si="15"/>
        <v>0.99602999999999786</v>
      </c>
    </row>
    <row r="240" spans="1:8" ht="13.5" thickBot="1">
      <c r="A240" s="22">
        <v>23.7</v>
      </c>
      <c r="B240" s="15">
        <v>0.97145000000000004</v>
      </c>
      <c r="C240" s="11">
        <f t="shared" si="12"/>
        <v>-9.9999999999987555E-4</v>
      </c>
      <c r="D240" s="12">
        <f t="shared" si="13"/>
        <v>0.99514999999999709</v>
      </c>
      <c r="E240" s="22">
        <v>23.7</v>
      </c>
      <c r="F240" s="15">
        <v>0.97233000000000003</v>
      </c>
      <c r="G240" s="11">
        <f t="shared" si="14"/>
        <v>-9.9999999999987555E-4</v>
      </c>
      <c r="H240" s="12">
        <f t="shared" si="15"/>
        <v>0.99602999999999708</v>
      </c>
    </row>
    <row r="241" spans="1:8" ht="13.5" thickBot="1">
      <c r="A241" s="22">
        <v>23.8</v>
      </c>
      <c r="B241" s="15">
        <v>0.97135000000000005</v>
      </c>
      <c r="C241" s="11">
        <f t="shared" si="12"/>
        <v>-1.0000000000010211E-3</v>
      </c>
      <c r="D241" s="12">
        <f t="shared" si="13"/>
        <v>0.9951500000000244</v>
      </c>
      <c r="E241" s="22">
        <v>23.8</v>
      </c>
      <c r="F241" s="15">
        <v>0.97223000000000004</v>
      </c>
      <c r="G241" s="11">
        <f t="shared" si="14"/>
        <v>-1.1000000000005682E-3</v>
      </c>
      <c r="H241" s="12">
        <f t="shared" si="15"/>
        <v>0.99841000000001356</v>
      </c>
    </row>
    <row r="242" spans="1:8" ht="13.5" thickBot="1">
      <c r="A242" s="22">
        <v>23.9</v>
      </c>
      <c r="B242" s="15">
        <v>0.97124999999999995</v>
      </c>
      <c r="C242" s="11">
        <f t="shared" si="12"/>
        <v>-1.0999999999994192E-3</v>
      </c>
      <c r="D242" s="12">
        <f t="shared" si="13"/>
        <v>0.9975399999999861</v>
      </c>
      <c r="E242" s="22">
        <v>23.9</v>
      </c>
      <c r="F242" s="15">
        <v>0.97211999999999998</v>
      </c>
      <c r="G242" s="11">
        <f t="shared" si="14"/>
        <v>-1.0999999999994192E-3</v>
      </c>
      <c r="H242" s="12">
        <f t="shared" si="15"/>
        <v>0.99840999999998603</v>
      </c>
    </row>
    <row r="243" spans="1:8" ht="13.5" thickBot="1">
      <c r="A243" s="26">
        <v>24</v>
      </c>
      <c r="B243" s="19">
        <v>0.97114</v>
      </c>
      <c r="C243" s="11">
        <f t="shared" si="12"/>
        <v>-9.9999999999987555E-4</v>
      </c>
      <c r="D243" s="12">
        <f t="shared" si="13"/>
        <v>0.99513999999999703</v>
      </c>
      <c r="E243" s="26">
        <v>24</v>
      </c>
      <c r="F243" s="19">
        <v>0.97201000000000004</v>
      </c>
      <c r="G243" s="11">
        <f t="shared" si="14"/>
        <v>-9.9999999999987555E-4</v>
      </c>
      <c r="H243" s="12">
        <f t="shared" si="15"/>
        <v>0.99600999999999706</v>
      </c>
    </row>
    <row r="244" spans="1:8" ht="13.5" thickBot="1">
      <c r="A244" s="22">
        <v>24.1</v>
      </c>
      <c r="B244" s="15">
        <v>0.97104000000000001</v>
      </c>
      <c r="C244" s="11">
        <f t="shared" si="12"/>
        <v>-9.999999999999109E-4</v>
      </c>
      <c r="D244" s="12">
        <f t="shared" si="13"/>
        <v>0.99513999999999792</v>
      </c>
      <c r="E244" s="22">
        <v>24.1</v>
      </c>
      <c r="F244" s="15">
        <v>0.97191000000000005</v>
      </c>
      <c r="G244" s="11">
        <f t="shared" si="14"/>
        <v>-1.0000000000010211E-3</v>
      </c>
      <c r="H244" s="12">
        <f t="shared" si="15"/>
        <v>0.9960100000000246</v>
      </c>
    </row>
    <row r="245" spans="1:8" ht="13.5" thickBot="1">
      <c r="A245" s="22">
        <v>24.2</v>
      </c>
      <c r="B245" s="15">
        <v>0.97094000000000003</v>
      </c>
      <c r="C245" s="11">
        <f t="shared" si="12"/>
        <v>-9.9999999999987555E-4</v>
      </c>
      <c r="D245" s="12">
        <f t="shared" si="13"/>
        <v>0.99513999999999703</v>
      </c>
      <c r="E245" s="22">
        <v>24.2</v>
      </c>
      <c r="F245" s="15">
        <v>0.97180999999999995</v>
      </c>
      <c r="G245" s="11">
        <f t="shared" si="14"/>
        <v>-9.9999999999987555E-4</v>
      </c>
      <c r="H245" s="12">
        <f t="shared" si="15"/>
        <v>0.99600999999999695</v>
      </c>
    </row>
    <row r="246" spans="1:8" ht="13.5" thickBot="1">
      <c r="A246" s="22">
        <v>24.3</v>
      </c>
      <c r="B246" s="15">
        <v>0.97084000000000004</v>
      </c>
      <c r="C246" s="11">
        <f t="shared" si="12"/>
        <v>-1.1000000000005682E-3</v>
      </c>
      <c r="D246" s="12">
        <f t="shared" si="13"/>
        <v>0.99757000000001383</v>
      </c>
      <c r="E246" s="22">
        <v>24.3</v>
      </c>
      <c r="F246" s="15">
        <v>0.97170999999999996</v>
      </c>
      <c r="G246" s="11">
        <f t="shared" si="14"/>
        <v>-1.099999999999458E-3</v>
      </c>
      <c r="H246" s="12">
        <f t="shared" si="15"/>
        <v>0.99843999999998678</v>
      </c>
    </row>
    <row r="247" spans="1:8" ht="13.5" thickBot="1">
      <c r="A247" s="22">
        <v>24.4</v>
      </c>
      <c r="B247" s="15">
        <v>0.97072999999999998</v>
      </c>
      <c r="C247" s="11">
        <f t="shared" si="12"/>
        <v>-9.9999999999987555E-4</v>
      </c>
      <c r="D247" s="12">
        <f t="shared" si="13"/>
        <v>0.99512999999999696</v>
      </c>
      <c r="E247" s="22">
        <v>24.4</v>
      </c>
      <c r="F247" s="15">
        <v>0.97160000000000002</v>
      </c>
      <c r="G247" s="11">
        <f t="shared" si="14"/>
        <v>-9.9999999999987555E-4</v>
      </c>
      <c r="H247" s="12">
        <f t="shared" si="15"/>
        <v>0.995999999999997</v>
      </c>
    </row>
    <row r="248" spans="1:8" ht="13.5" thickBot="1">
      <c r="A248" s="22">
        <v>24.5</v>
      </c>
      <c r="B248" s="15">
        <v>0.97062999999999999</v>
      </c>
      <c r="C248" s="11">
        <f t="shared" si="12"/>
        <v>-9.9999999999987555E-4</v>
      </c>
      <c r="D248" s="12">
        <f t="shared" si="13"/>
        <v>0.99512999999999696</v>
      </c>
      <c r="E248" s="22">
        <v>24.5</v>
      </c>
      <c r="F248" s="15">
        <v>0.97150000000000003</v>
      </c>
      <c r="G248" s="11">
        <f t="shared" si="14"/>
        <v>-9.9999999999987555E-4</v>
      </c>
      <c r="H248" s="12">
        <f t="shared" si="15"/>
        <v>0.995999999999997</v>
      </c>
    </row>
    <row r="249" spans="1:8" ht="13.5" thickBot="1">
      <c r="A249" s="22">
        <v>24.6</v>
      </c>
      <c r="B249" s="15">
        <v>0.97053</v>
      </c>
      <c r="C249" s="11">
        <f t="shared" si="12"/>
        <v>-1.1000000000005682E-3</v>
      </c>
      <c r="D249" s="12">
        <f t="shared" si="13"/>
        <v>0.99759000000001397</v>
      </c>
      <c r="E249" s="22">
        <v>24.6</v>
      </c>
      <c r="F249" s="15">
        <v>0.97140000000000004</v>
      </c>
      <c r="G249" s="11">
        <f t="shared" si="14"/>
        <v>-1.1000000000005682E-3</v>
      </c>
      <c r="H249" s="12">
        <f t="shared" si="15"/>
        <v>0.998460000000014</v>
      </c>
    </row>
    <row r="250" spans="1:8" ht="13.5" thickBot="1">
      <c r="A250" s="22">
        <v>24.7</v>
      </c>
      <c r="B250" s="15">
        <v>0.97041999999999995</v>
      </c>
      <c r="C250" s="11">
        <f t="shared" si="12"/>
        <v>-9.9999999999987555E-4</v>
      </c>
      <c r="D250" s="12">
        <f t="shared" si="13"/>
        <v>0.9951199999999969</v>
      </c>
      <c r="E250" s="22">
        <v>24.7</v>
      </c>
      <c r="F250" s="15">
        <v>0.97128999999999999</v>
      </c>
      <c r="G250" s="11">
        <f t="shared" si="14"/>
        <v>-9.9999999999987555E-4</v>
      </c>
      <c r="H250" s="12">
        <f t="shared" si="15"/>
        <v>0.99598999999999693</v>
      </c>
    </row>
    <row r="251" spans="1:8" ht="13.5" thickBot="1">
      <c r="A251" s="22">
        <v>24.8</v>
      </c>
      <c r="B251" s="15">
        <v>0.97031999999999996</v>
      </c>
      <c r="C251" s="11">
        <f t="shared" si="12"/>
        <v>-9.999999999999109E-4</v>
      </c>
      <c r="D251" s="12">
        <f t="shared" si="13"/>
        <v>0.99511999999999778</v>
      </c>
      <c r="E251" s="22">
        <v>24.8</v>
      </c>
      <c r="F251" s="15">
        <v>0.97119</v>
      </c>
      <c r="G251" s="11">
        <f t="shared" si="14"/>
        <v>-9.999999999999109E-4</v>
      </c>
      <c r="H251" s="12">
        <f t="shared" si="15"/>
        <v>0.99598999999999782</v>
      </c>
    </row>
    <row r="252" spans="1:8" ht="13.5" thickBot="1">
      <c r="A252" s="22">
        <v>24.9</v>
      </c>
      <c r="B252" s="15">
        <v>0.97021999999999997</v>
      </c>
      <c r="C252" s="11">
        <f t="shared" si="12"/>
        <v>-1.0999999999994192E-3</v>
      </c>
      <c r="D252" s="12">
        <f t="shared" si="13"/>
        <v>0.99760999999998545</v>
      </c>
      <c r="E252" s="22">
        <v>24.9</v>
      </c>
      <c r="F252" s="15">
        <v>0.97109000000000001</v>
      </c>
      <c r="G252" s="11">
        <f t="shared" si="14"/>
        <v>-1.1000000000005292E-3</v>
      </c>
      <c r="H252" s="12">
        <f t="shared" si="15"/>
        <v>0.99848000000001313</v>
      </c>
    </row>
    <row r="253" spans="1:8" ht="13.5" thickBot="1">
      <c r="A253" s="26">
        <v>25</v>
      </c>
      <c r="B253" s="19">
        <v>0.97011000000000003</v>
      </c>
      <c r="C253" s="11">
        <f t="shared" si="12"/>
        <v>-9.9999999999987555E-4</v>
      </c>
      <c r="D253" s="12">
        <f t="shared" si="13"/>
        <v>0.99510999999999694</v>
      </c>
      <c r="E253" s="26">
        <v>25</v>
      </c>
      <c r="F253" s="19">
        <v>0.97097999999999995</v>
      </c>
      <c r="G253" s="11">
        <f t="shared" si="14"/>
        <v>-9.9999999999987555E-4</v>
      </c>
      <c r="H253" s="12">
        <f t="shared" si="15"/>
        <v>0.99597999999999687</v>
      </c>
    </row>
    <row r="254" spans="1:8" ht="13.5" thickBot="1">
      <c r="A254" s="22">
        <v>25.1</v>
      </c>
      <c r="B254" s="15">
        <v>0.97001000000000004</v>
      </c>
      <c r="C254" s="11">
        <f t="shared" si="12"/>
        <v>-9.999999999999109E-4</v>
      </c>
      <c r="D254" s="12">
        <f t="shared" si="13"/>
        <v>0.99510999999999783</v>
      </c>
      <c r="E254" s="22">
        <v>25.1</v>
      </c>
      <c r="F254" s="15">
        <v>0.97087999999999997</v>
      </c>
      <c r="G254" s="11">
        <f t="shared" si="14"/>
        <v>-9.999999999999109E-4</v>
      </c>
      <c r="H254" s="12">
        <f t="shared" si="15"/>
        <v>0.99597999999999776</v>
      </c>
    </row>
    <row r="255" spans="1:8" ht="13.5" thickBot="1">
      <c r="A255" s="22">
        <v>25.2</v>
      </c>
      <c r="B255" s="15">
        <v>0.96991000000000005</v>
      </c>
      <c r="C255" s="11">
        <f t="shared" si="12"/>
        <v>-1.1000000000005292E-3</v>
      </c>
      <c r="D255" s="12">
        <f t="shared" si="13"/>
        <v>0.99763000000001334</v>
      </c>
      <c r="E255" s="22">
        <v>25.2</v>
      </c>
      <c r="F255" s="15">
        <v>0.97077999999999998</v>
      </c>
      <c r="G255" s="11">
        <f t="shared" si="14"/>
        <v>-1.0999999999994192E-3</v>
      </c>
      <c r="H255" s="12">
        <f t="shared" si="15"/>
        <v>0.9984999999999854</v>
      </c>
    </row>
    <row r="256" spans="1:8" ht="13.5" thickBot="1">
      <c r="A256" s="22">
        <v>25.3</v>
      </c>
      <c r="B256" s="15">
        <v>0.9698</v>
      </c>
      <c r="C256" s="11">
        <f t="shared" si="12"/>
        <v>-9.999999999999109E-4</v>
      </c>
      <c r="D256" s="12">
        <f t="shared" si="13"/>
        <v>0.99509999999999776</v>
      </c>
      <c r="E256" s="22">
        <v>25.3</v>
      </c>
      <c r="F256" s="15">
        <v>0.97067000000000003</v>
      </c>
      <c r="G256" s="11">
        <f t="shared" si="14"/>
        <v>-9.999999999999109E-4</v>
      </c>
      <c r="H256" s="12">
        <f t="shared" si="15"/>
        <v>0.9959699999999978</v>
      </c>
    </row>
    <row r="257" spans="1:8" ht="13.5" thickBot="1">
      <c r="A257" s="22">
        <v>25.4</v>
      </c>
      <c r="B257" s="15">
        <v>0.96970000000000001</v>
      </c>
      <c r="C257" s="11">
        <f t="shared" si="12"/>
        <v>-1.1000000000005292E-3</v>
      </c>
      <c r="D257" s="12">
        <f t="shared" si="13"/>
        <v>0.9976400000000134</v>
      </c>
      <c r="E257" s="22">
        <v>25.4</v>
      </c>
      <c r="F257" s="15">
        <v>0.97057000000000004</v>
      </c>
      <c r="G257" s="11">
        <f t="shared" si="14"/>
        <v>-1.1000000000005292E-3</v>
      </c>
      <c r="H257" s="12">
        <f t="shared" si="15"/>
        <v>0.99851000000001344</v>
      </c>
    </row>
    <row r="258" spans="1:8" ht="13.5" thickBot="1">
      <c r="A258" s="22">
        <v>25.5</v>
      </c>
      <c r="B258" s="15">
        <v>0.96958999999999995</v>
      </c>
      <c r="C258" s="11">
        <f t="shared" si="12"/>
        <v>-9.9999999999987555E-4</v>
      </c>
      <c r="D258" s="12">
        <f t="shared" si="13"/>
        <v>0.99508999999999681</v>
      </c>
      <c r="E258" s="22">
        <v>25.5</v>
      </c>
      <c r="F258" s="15">
        <v>0.97045999999999999</v>
      </c>
      <c r="G258" s="11">
        <f t="shared" si="14"/>
        <v>-9.9999999999987555E-4</v>
      </c>
      <c r="H258" s="12">
        <f t="shared" si="15"/>
        <v>0.99595999999999685</v>
      </c>
    </row>
    <row r="259" spans="1:8" ht="13.5" thickBot="1">
      <c r="A259" s="22">
        <v>25.6</v>
      </c>
      <c r="B259" s="15">
        <v>0.96948999999999996</v>
      </c>
      <c r="C259" s="11">
        <f t="shared" si="12"/>
        <v>-1.099999999999458E-3</v>
      </c>
      <c r="D259" s="12">
        <f t="shared" si="13"/>
        <v>0.99764999999998616</v>
      </c>
      <c r="E259" s="22">
        <v>25.6</v>
      </c>
      <c r="F259" s="15">
        <v>0.97036</v>
      </c>
      <c r="G259" s="11">
        <f t="shared" si="14"/>
        <v>-1.1000000000005682E-3</v>
      </c>
      <c r="H259" s="12">
        <f t="shared" si="15"/>
        <v>0.99852000000001451</v>
      </c>
    </row>
    <row r="260" spans="1:8" ht="13.5" thickBot="1">
      <c r="A260" s="22">
        <v>25.7</v>
      </c>
      <c r="B260" s="15">
        <v>0.96938000000000002</v>
      </c>
      <c r="C260" s="11">
        <f t="shared" ref="C260:C323" si="16">SLOPE(B260:B261,A260:A261)</f>
        <v>-9.9999999999987555E-4</v>
      </c>
      <c r="D260" s="12">
        <f t="shared" ref="D260:D323" si="17">INTERCEPT(B260:B261,A260:A261)</f>
        <v>0.99507999999999686</v>
      </c>
      <c r="E260" s="22">
        <v>25.7</v>
      </c>
      <c r="F260" s="15">
        <v>0.97024999999999995</v>
      </c>
      <c r="G260" s="11">
        <f t="shared" ref="G260:G323" si="18">SLOPE(F260:F261,E260:E261)</f>
        <v>-9.9999999999987555E-4</v>
      </c>
      <c r="H260" s="12">
        <f t="shared" ref="H260:H323" si="19">INTERCEPT(F260:F261,E260:E261)</f>
        <v>0.99594999999999678</v>
      </c>
    </row>
    <row r="261" spans="1:8" ht="13.5" thickBot="1">
      <c r="A261" s="22">
        <v>25.8</v>
      </c>
      <c r="B261" s="15">
        <v>0.96928000000000003</v>
      </c>
      <c r="C261" s="11">
        <f t="shared" si="16"/>
        <v>-1.1000000000005682E-3</v>
      </c>
      <c r="D261" s="12">
        <f t="shared" si="17"/>
        <v>0.99766000000001465</v>
      </c>
      <c r="E261" s="22">
        <v>25.8</v>
      </c>
      <c r="F261" s="15">
        <v>0.97014999999999996</v>
      </c>
      <c r="G261" s="11">
        <f t="shared" si="18"/>
        <v>-1.099999999999458E-3</v>
      </c>
      <c r="H261" s="12">
        <f t="shared" si="19"/>
        <v>0.99852999999998593</v>
      </c>
    </row>
    <row r="262" spans="1:8" ht="13.5" thickBot="1">
      <c r="A262" s="22">
        <v>25.9</v>
      </c>
      <c r="B262" s="15">
        <v>0.96916999999999998</v>
      </c>
      <c r="C262" s="11">
        <f t="shared" si="16"/>
        <v>-9.9999999999987555E-4</v>
      </c>
      <c r="D262" s="12">
        <f t="shared" si="17"/>
        <v>0.99506999999999679</v>
      </c>
      <c r="E262" s="22">
        <v>25.9</v>
      </c>
      <c r="F262" s="15">
        <v>0.97004000000000001</v>
      </c>
      <c r="G262" s="11">
        <f t="shared" si="18"/>
        <v>-9.9999999999987555E-4</v>
      </c>
      <c r="H262" s="12">
        <f t="shared" si="19"/>
        <v>0.99593999999999683</v>
      </c>
    </row>
    <row r="263" spans="1:8" ht="13.5" thickBot="1">
      <c r="A263" s="26">
        <v>26</v>
      </c>
      <c r="B263" s="19">
        <v>0.96906999999999999</v>
      </c>
      <c r="C263" s="11">
        <f t="shared" si="16"/>
        <v>-1.0999999999994192E-3</v>
      </c>
      <c r="D263" s="12">
        <f t="shared" si="17"/>
        <v>0.99766999999998485</v>
      </c>
      <c r="E263" s="26">
        <v>26</v>
      </c>
      <c r="F263" s="19">
        <v>0.96994000000000002</v>
      </c>
      <c r="G263" s="11">
        <f t="shared" si="18"/>
        <v>-1.1000000000005292E-3</v>
      </c>
      <c r="H263" s="12">
        <f t="shared" si="19"/>
        <v>0.99854000000001375</v>
      </c>
    </row>
    <row r="264" spans="1:8" ht="13.5" thickBot="1">
      <c r="A264" s="22">
        <v>26.1</v>
      </c>
      <c r="B264" s="27">
        <v>0.96896000000000004</v>
      </c>
      <c r="C264" s="11">
        <f t="shared" si="16"/>
        <v>-1.1000000000005682E-3</v>
      </c>
      <c r="D264" s="12">
        <f t="shared" si="17"/>
        <v>0.99767000000001482</v>
      </c>
      <c r="E264" s="22">
        <v>26.1</v>
      </c>
      <c r="F264" s="27">
        <v>0.96982999999999997</v>
      </c>
      <c r="G264" s="11">
        <f t="shared" si="18"/>
        <v>-1.099999999999458E-3</v>
      </c>
      <c r="H264" s="12">
        <f t="shared" si="19"/>
        <v>0.99853999999998588</v>
      </c>
    </row>
    <row r="265" spans="1:8" ht="13.5" thickBot="1">
      <c r="A265" s="22">
        <v>26.2</v>
      </c>
      <c r="B265" s="27">
        <v>0.96884999999999999</v>
      </c>
      <c r="C265" s="11">
        <f t="shared" si="16"/>
        <v>-9.9999999999987555E-4</v>
      </c>
      <c r="D265" s="12">
        <f t="shared" si="17"/>
        <v>0.99504999999999677</v>
      </c>
      <c r="E265" s="22">
        <v>26.2</v>
      </c>
      <c r="F265" s="27">
        <v>0.96972000000000003</v>
      </c>
      <c r="G265" s="11">
        <f t="shared" si="18"/>
        <v>-9.9999999999987555E-4</v>
      </c>
      <c r="H265" s="12">
        <f t="shared" si="19"/>
        <v>0.99591999999999681</v>
      </c>
    </row>
    <row r="266" spans="1:8" ht="13.5" thickBot="1">
      <c r="A266" s="22">
        <v>26.3</v>
      </c>
      <c r="B266" s="27">
        <v>0.96875</v>
      </c>
      <c r="C266" s="11">
        <f t="shared" si="16"/>
        <v>-1.1000000000005682E-3</v>
      </c>
      <c r="D266" s="12">
        <f t="shared" si="17"/>
        <v>0.997680000000015</v>
      </c>
      <c r="E266" s="22">
        <v>26.3</v>
      </c>
      <c r="F266" s="27">
        <v>0.96962000000000004</v>
      </c>
      <c r="G266" s="11">
        <f t="shared" si="18"/>
        <v>-1.1000000000005682E-3</v>
      </c>
      <c r="H266" s="12">
        <f t="shared" si="19"/>
        <v>0.99855000000001504</v>
      </c>
    </row>
    <row r="267" spans="1:8" ht="13.5" thickBot="1">
      <c r="A267" s="22">
        <v>26.4</v>
      </c>
      <c r="B267" s="27">
        <v>0.96863999999999995</v>
      </c>
      <c r="C267" s="11">
        <f t="shared" si="16"/>
        <v>-9.9999999999987555E-4</v>
      </c>
      <c r="D267" s="12">
        <f t="shared" si="17"/>
        <v>0.9950399999999967</v>
      </c>
      <c r="E267" s="22">
        <v>26.4</v>
      </c>
      <c r="F267" s="27">
        <v>0.96950999999999998</v>
      </c>
      <c r="G267" s="11">
        <f t="shared" si="18"/>
        <v>-9.9999999999987555E-4</v>
      </c>
      <c r="H267" s="12">
        <f t="shared" si="19"/>
        <v>0.99590999999999674</v>
      </c>
    </row>
    <row r="268" spans="1:8" ht="13.5" thickBot="1">
      <c r="A268" s="22">
        <v>26.5</v>
      </c>
      <c r="B268" s="27">
        <v>0.96853999999999996</v>
      </c>
      <c r="C268" s="11">
        <f t="shared" si="16"/>
        <v>-1.0999999999994192E-3</v>
      </c>
      <c r="D268" s="12">
        <f t="shared" si="17"/>
        <v>0.99768999999998464</v>
      </c>
      <c r="E268" s="22">
        <v>26.5</v>
      </c>
      <c r="F268" s="27">
        <v>0.96940999999999999</v>
      </c>
      <c r="G268" s="11">
        <f t="shared" si="18"/>
        <v>-1.0999999999994192E-3</v>
      </c>
      <c r="H268" s="12">
        <f t="shared" si="19"/>
        <v>0.99855999999998457</v>
      </c>
    </row>
    <row r="269" spans="1:8" ht="13.5" thickBot="1">
      <c r="A269" s="22">
        <v>26.6</v>
      </c>
      <c r="B269" s="27">
        <v>0.96843000000000001</v>
      </c>
      <c r="C269" s="11">
        <f t="shared" si="16"/>
        <v>-1.1000000000005682E-3</v>
      </c>
      <c r="D269" s="12">
        <f t="shared" si="17"/>
        <v>0.99769000000001518</v>
      </c>
      <c r="E269" s="22">
        <v>26.6</v>
      </c>
      <c r="F269" s="27">
        <v>0.96930000000000005</v>
      </c>
      <c r="G269" s="11">
        <f t="shared" si="18"/>
        <v>-1.1000000000005682E-3</v>
      </c>
      <c r="H269" s="12">
        <f t="shared" si="19"/>
        <v>0.99856000000001521</v>
      </c>
    </row>
    <row r="270" spans="1:8" ht="13.5" thickBot="1">
      <c r="A270" s="22">
        <v>26.7</v>
      </c>
      <c r="B270" s="27">
        <v>0.96831999999999996</v>
      </c>
      <c r="C270" s="11">
        <f t="shared" si="16"/>
        <v>-1.0999999999994192E-3</v>
      </c>
      <c r="D270" s="12">
        <f t="shared" si="17"/>
        <v>0.99768999999998442</v>
      </c>
      <c r="E270" s="22">
        <v>26.7</v>
      </c>
      <c r="F270" s="27">
        <v>0.96919</v>
      </c>
      <c r="G270" s="11">
        <f t="shared" si="18"/>
        <v>-1.0999999999994192E-3</v>
      </c>
      <c r="H270" s="12">
        <f t="shared" si="19"/>
        <v>0.99855999999998457</v>
      </c>
    </row>
    <row r="271" spans="1:8" ht="13.5" thickBot="1">
      <c r="A271" s="22">
        <v>26.8</v>
      </c>
      <c r="B271" s="27">
        <v>0.96821000000000002</v>
      </c>
      <c r="C271" s="11">
        <f t="shared" si="16"/>
        <v>-9.999999999999109E-4</v>
      </c>
      <c r="D271" s="12">
        <f t="shared" si="17"/>
        <v>0.99500999999999762</v>
      </c>
      <c r="E271" s="22">
        <v>26.8</v>
      </c>
      <c r="F271" s="27">
        <v>0.96908000000000005</v>
      </c>
      <c r="G271" s="11">
        <f t="shared" si="18"/>
        <v>-1.0000000000010211E-3</v>
      </c>
      <c r="H271" s="12">
        <f t="shared" si="19"/>
        <v>0.99588000000002752</v>
      </c>
    </row>
    <row r="272" spans="1:8" ht="13.5" thickBot="1">
      <c r="A272" s="22">
        <v>26.9</v>
      </c>
      <c r="B272" s="27">
        <v>0.96811000000000003</v>
      </c>
      <c r="C272" s="11">
        <f t="shared" si="16"/>
        <v>-1.1000000000005292E-3</v>
      </c>
      <c r="D272" s="12">
        <f t="shared" si="17"/>
        <v>0.99770000000001424</v>
      </c>
      <c r="E272" s="22">
        <v>26.9</v>
      </c>
      <c r="F272" s="27">
        <v>0.96897999999999995</v>
      </c>
      <c r="G272" s="11">
        <f t="shared" si="18"/>
        <v>-1.0999999999994192E-3</v>
      </c>
      <c r="H272" s="12">
        <f t="shared" si="19"/>
        <v>0.99856999999998441</v>
      </c>
    </row>
    <row r="273" spans="1:8" ht="13.5" thickBot="1">
      <c r="A273" s="26">
        <v>27</v>
      </c>
      <c r="B273" s="19">
        <v>0.96799999999999997</v>
      </c>
      <c r="C273" s="11">
        <f t="shared" si="16"/>
        <v>-1.0999999999994192E-3</v>
      </c>
      <c r="D273" s="12">
        <f t="shared" si="17"/>
        <v>0.99769999999998438</v>
      </c>
      <c r="E273" s="26">
        <v>27</v>
      </c>
      <c r="F273" s="19">
        <v>0.96887000000000001</v>
      </c>
      <c r="G273" s="11">
        <f t="shared" si="18"/>
        <v>-1.1000000000005292E-3</v>
      </c>
      <c r="H273" s="12">
        <f t="shared" si="19"/>
        <v>0.99857000000001428</v>
      </c>
    </row>
    <row r="274" spans="1:8" ht="13.5" thickBot="1">
      <c r="A274" s="22">
        <v>27.1</v>
      </c>
      <c r="B274" s="27">
        <v>0.96789000000000003</v>
      </c>
      <c r="C274" s="11">
        <f t="shared" si="16"/>
        <v>-1.1000000000005682E-3</v>
      </c>
      <c r="D274" s="12">
        <f t="shared" si="17"/>
        <v>0.99770000000001546</v>
      </c>
      <c r="E274" s="22">
        <v>27.1</v>
      </c>
      <c r="F274" s="27">
        <v>0.96875999999999995</v>
      </c>
      <c r="G274" s="11">
        <f t="shared" si="18"/>
        <v>-1.099999999999458E-3</v>
      </c>
      <c r="H274" s="12">
        <f t="shared" si="19"/>
        <v>0.99856999999998519</v>
      </c>
    </row>
    <row r="275" spans="1:8" ht="13.5" thickBot="1">
      <c r="A275" s="22">
        <v>27.2</v>
      </c>
      <c r="B275" s="27">
        <v>0.96777999999999997</v>
      </c>
      <c r="C275" s="11">
        <f t="shared" si="16"/>
        <v>-1.0999999999994192E-3</v>
      </c>
      <c r="D275" s="12">
        <f t="shared" si="17"/>
        <v>0.99769999999998416</v>
      </c>
      <c r="E275" s="22">
        <v>27.2</v>
      </c>
      <c r="F275" s="27">
        <v>0.96865000000000001</v>
      </c>
      <c r="G275" s="11">
        <f t="shared" si="18"/>
        <v>-1.1000000000005292E-3</v>
      </c>
      <c r="H275" s="12">
        <f t="shared" si="19"/>
        <v>0.99857000000001439</v>
      </c>
    </row>
    <row r="276" spans="1:8" ht="13.5" thickBot="1">
      <c r="A276" s="22">
        <v>27.3</v>
      </c>
      <c r="B276" s="27">
        <v>0.96767000000000003</v>
      </c>
      <c r="C276" s="11">
        <f t="shared" si="16"/>
        <v>-9.999999999999109E-4</v>
      </c>
      <c r="D276" s="12">
        <f t="shared" si="17"/>
        <v>0.99496999999999758</v>
      </c>
      <c r="E276" s="22">
        <v>27.3</v>
      </c>
      <c r="F276" s="27">
        <v>0.96853999999999996</v>
      </c>
      <c r="G276" s="11">
        <f t="shared" si="18"/>
        <v>-9.999999999999109E-4</v>
      </c>
      <c r="H276" s="12">
        <f t="shared" si="19"/>
        <v>0.9958399999999975</v>
      </c>
    </row>
    <row r="277" spans="1:8" ht="13.5" thickBot="1">
      <c r="A277" s="22">
        <v>27.4</v>
      </c>
      <c r="B277" s="27">
        <v>0.96757000000000004</v>
      </c>
      <c r="C277" s="11">
        <f t="shared" si="16"/>
        <v>-1.1000000000005292E-3</v>
      </c>
      <c r="D277" s="12">
        <f t="shared" si="17"/>
        <v>0.99771000000001453</v>
      </c>
      <c r="E277" s="22">
        <v>27.4</v>
      </c>
      <c r="F277" s="27">
        <v>0.96843999999999997</v>
      </c>
      <c r="G277" s="11">
        <f t="shared" si="18"/>
        <v>-1.0999999999994192E-3</v>
      </c>
      <c r="H277" s="12">
        <f t="shared" si="19"/>
        <v>0.99857999999998415</v>
      </c>
    </row>
    <row r="278" spans="1:8" ht="13.5" thickBot="1">
      <c r="A278" s="22">
        <v>27.5</v>
      </c>
      <c r="B278" s="27">
        <v>0.96745999999999999</v>
      </c>
      <c r="C278" s="11">
        <f t="shared" si="16"/>
        <v>-1.0999999999994192E-3</v>
      </c>
      <c r="D278" s="12">
        <f t="shared" si="17"/>
        <v>0.99770999999998411</v>
      </c>
      <c r="E278" s="22">
        <v>27.5</v>
      </c>
      <c r="F278" s="27">
        <v>0.96833000000000002</v>
      </c>
      <c r="G278" s="11">
        <f t="shared" si="18"/>
        <v>-1.1000000000005292E-3</v>
      </c>
      <c r="H278" s="12">
        <f t="shared" si="19"/>
        <v>0.99858000000001457</v>
      </c>
    </row>
    <row r="279" spans="1:8" ht="13.5" thickBot="1">
      <c r="A279" s="22">
        <v>27.6</v>
      </c>
      <c r="B279" s="27">
        <v>0.96735000000000004</v>
      </c>
      <c r="C279" s="11">
        <f t="shared" si="16"/>
        <v>-1.1000000000005682E-3</v>
      </c>
      <c r="D279" s="12">
        <f t="shared" si="17"/>
        <v>0.99771000000001575</v>
      </c>
      <c r="E279" s="22">
        <v>27.6</v>
      </c>
      <c r="F279" s="27">
        <v>0.96821999999999997</v>
      </c>
      <c r="G279" s="11">
        <f t="shared" si="18"/>
        <v>-1.099999999999458E-3</v>
      </c>
      <c r="H279" s="12">
        <f t="shared" si="19"/>
        <v>0.99857999999998492</v>
      </c>
    </row>
    <row r="280" spans="1:8" ht="13.5" thickBot="1">
      <c r="A280" s="22">
        <v>27.7</v>
      </c>
      <c r="B280" s="27">
        <v>0.96723999999999999</v>
      </c>
      <c r="C280" s="11">
        <f t="shared" si="16"/>
        <v>-1.0999999999994192E-3</v>
      </c>
      <c r="D280" s="12">
        <f t="shared" si="17"/>
        <v>0.99770999999998389</v>
      </c>
      <c r="E280" s="22">
        <v>27.7</v>
      </c>
      <c r="F280" s="27">
        <v>0.96811000000000003</v>
      </c>
      <c r="G280" s="11">
        <f t="shared" si="18"/>
        <v>-1.1000000000005292E-3</v>
      </c>
      <c r="H280" s="12">
        <f t="shared" si="19"/>
        <v>0.99858000000001468</v>
      </c>
    </row>
    <row r="281" spans="1:8" ht="13.5" thickBot="1">
      <c r="A281" s="22">
        <v>27.8</v>
      </c>
      <c r="B281" s="27">
        <v>0.96713000000000005</v>
      </c>
      <c r="C281" s="11">
        <f t="shared" si="16"/>
        <v>-1.1000000000005682E-3</v>
      </c>
      <c r="D281" s="12">
        <f t="shared" si="17"/>
        <v>0.99771000000001586</v>
      </c>
      <c r="E281" s="22">
        <v>27.8</v>
      </c>
      <c r="F281" s="27">
        <v>0.96799999999999997</v>
      </c>
      <c r="G281" s="11">
        <f t="shared" si="18"/>
        <v>-1.099999999999458E-3</v>
      </c>
      <c r="H281" s="12">
        <f t="shared" si="19"/>
        <v>0.99857999999998492</v>
      </c>
    </row>
    <row r="282" spans="1:8" ht="13.5" thickBot="1">
      <c r="A282" s="22">
        <v>27.9</v>
      </c>
      <c r="B282" s="27">
        <v>0.96701999999999999</v>
      </c>
      <c r="C282" s="11">
        <f t="shared" si="16"/>
        <v>-1.0999999999994192E-3</v>
      </c>
      <c r="D282" s="12">
        <f t="shared" si="17"/>
        <v>0.99770999999998389</v>
      </c>
      <c r="E282" s="22">
        <v>27.9</v>
      </c>
      <c r="F282" s="27">
        <v>0.96789000000000003</v>
      </c>
      <c r="G282" s="11">
        <f t="shared" si="18"/>
        <v>-1.1000000000005292E-3</v>
      </c>
      <c r="H282" s="12">
        <f t="shared" si="19"/>
        <v>0.99858000000001479</v>
      </c>
    </row>
    <row r="283" spans="1:8" ht="13.5" thickBot="1">
      <c r="A283" s="26">
        <v>28</v>
      </c>
      <c r="B283" s="19">
        <v>0.96691000000000005</v>
      </c>
      <c r="C283" s="11">
        <f t="shared" si="16"/>
        <v>-1.1000000000005292E-3</v>
      </c>
      <c r="D283" s="12">
        <f t="shared" si="17"/>
        <v>0.99771000000001486</v>
      </c>
      <c r="E283" s="26">
        <v>28</v>
      </c>
      <c r="F283" s="19">
        <v>0.96777999999999997</v>
      </c>
      <c r="G283" s="11">
        <f t="shared" si="18"/>
        <v>-1.0999999999994192E-3</v>
      </c>
      <c r="H283" s="12">
        <f t="shared" si="19"/>
        <v>0.9985799999999837</v>
      </c>
    </row>
    <row r="284" spans="1:8" ht="13.5" thickBot="1">
      <c r="A284" s="22">
        <v>28.1</v>
      </c>
      <c r="B284" s="27">
        <v>0.96679999999999999</v>
      </c>
      <c r="C284" s="11">
        <f t="shared" si="16"/>
        <v>-1.099999999999458E-3</v>
      </c>
      <c r="D284" s="12">
        <f t="shared" si="17"/>
        <v>0.99770999999998466</v>
      </c>
      <c r="E284" s="22">
        <v>28.1</v>
      </c>
      <c r="F284" s="27">
        <v>0.96767000000000003</v>
      </c>
      <c r="G284" s="11">
        <f t="shared" si="18"/>
        <v>-1.1000000000005682E-3</v>
      </c>
      <c r="H284" s="12">
        <f t="shared" si="19"/>
        <v>0.99858000000001601</v>
      </c>
    </row>
    <row r="285" spans="1:8" ht="13.5" thickBot="1">
      <c r="A285" s="22">
        <v>28.2</v>
      </c>
      <c r="B285" s="27">
        <v>0.96669000000000005</v>
      </c>
      <c r="C285" s="11">
        <f t="shared" si="16"/>
        <v>-1.1000000000005292E-3</v>
      </c>
      <c r="D285" s="12">
        <f t="shared" si="17"/>
        <v>0.99771000000001497</v>
      </c>
      <c r="E285" s="22">
        <v>28.2</v>
      </c>
      <c r="F285" s="27">
        <v>0.96755999999999998</v>
      </c>
      <c r="G285" s="11">
        <f t="shared" si="18"/>
        <v>-1.0999999999994192E-3</v>
      </c>
      <c r="H285" s="12">
        <f t="shared" si="19"/>
        <v>0.9985799999999837</v>
      </c>
    </row>
    <row r="286" spans="1:8" ht="13.5" thickBot="1">
      <c r="A286" s="22">
        <v>28.3</v>
      </c>
      <c r="B286" s="27">
        <v>0.96657999999999999</v>
      </c>
      <c r="C286" s="11">
        <f t="shared" si="16"/>
        <v>-1.099999999999458E-3</v>
      </c>
      <c r="D286" s="12">
        <f t="shared" si="17"/>
        <v>0.99770999999998466</v>
      </c>
      <c r="E286" s="22">
        <v>28.3</v>
      </c>
      <c r="F286" s="27">
        <v>0.96745000000000003</v>
      </c>
      <c r="G286" s="11">
        <f t="shared" si="18"/>
        <v>-1.1000000000005682E-3</v>
      </c>
      <c r="H286" s="12">
        <f t="shared" si="19"/>
        <v>0.99858000000001612</v>
      </c>
    </row>
    <row r="287" spans="1:8" ht="13.5" thickBot="1">
      <c r="A287" s="22">
        <v>28.4</v>
      </c>
      <c r="B287" s="27">
        <v>0.96647000000000005</v>
      </c>
      <c r="C287" s="11">
        <f t="shared" si="16"/>
        <v>-1.2000000000000728E-3</v>
      </c>
      <c r="D287" s="12">
        <f t="shared" si="17"/>
        <v>1.000550000000002</v>
      </c>
      <c r="E287" s="22">
        <v>28.4</v>
      </c>
      <c r="F287" s="27">
        <v>0.96733999999999998</v>
      </c>
      <c r="G287" s="11">
        <f t="shared" si="18"/>
        <v>-1.2000000000000728E-3</v>
      </c>
      <c r="H287" s="12">
        <f t="shared" si="19"/>
        <v>1.001420000000002</v>
      </c>
    </row>
    <row r="288" spans="1:8" ht="13.5" thickBot="1">
      <c r="A288" s="22">
        <v>28.5</v>
      </c>
      <c r="B288" s="27">
        <v>0.96635000000000004</v>
      </c>
      <c r="C288" s="11">
        <f t="shared" si="16"/>
        <v>-1.1000000000005292E-3</v>
      </c>
      <c r="D288" s="12">
        <f t="shared" si="17"/>
        <v>0.99770000000001513</v>
      </c>
      <c r="E288" s="22">
        <v>28.5</v>
      </c>
      <c r="F288" s="27">
        <v>0.96721999999999997</v>
      </c>
      <c r="G288" s="11">
        <f t="shared" si="18"/>
        <v>-1.0999999999994192E-3</v>
      </c>
      <c r="H288" s="12">
        <f t="shared" si="19"/>
        <v>0.99856999999998353</v>
      </c>
    </row>
    <row r="289" spans="1:8" ht="13.5" thickBot="1">
      <c r="A289" s="22">
        <v>28.6</v>
      </c>
      <c r="B289" s="27">
        <v>0.96623999999999999</v>
      </c>
      <c r="C289" s="11">
        <f t="shared" si="16"/>
        <v>-1.099999999999458E-3</v>
      </c>
      <c r="D289" s="12">
        <f t="shared" si="17"/>
        <v>0.99769999999998449</v>
      </c>
      <c r="E289" s="22">
        <v>28.6</v>
      </c>
      <c r="F289" s="27">
        <v>0.96711000000000003</v>
      </c>
      <c r="G289" s="11">
        <f t="shared" si="18"/>
        <v>-1.1000000000005682E-3</v>
      </c>
      <c r="H289" s="12">
        <f t="shared" si="19"/>
        <v>0.99857000000001628</v>
      </c>
    </row>
    <row r="290" spans="1:8" ht="13.5" thickBot="1">
      <c r="A290" s="22">
        <v>28.7</v>
      </c>
      <c r="B290" s="27">
        <v>0.96613000000000004</v>
      </c>
      <c r="C290" s="11">
        <f t="shared" si="16"/>
        <v>-1.1000000000005292E-3</v>
      </c>
      <c r="D290" s="12">
        <f t="shared" si="17"/>
        <v>0.99770000000001524</v>
      </c>
      <c r="E290" s="22">
        <v>28.7</v>
      </c>
      <c r="F290" s="27">
        <v>0.96699999999999997</v>
      </c>
      <c r="G290" s="11">
        <f t="shared" si="18"/>
        <v>-1.0999999999994192E-3</v>
      </c>
      <c r="H290" s="12">
        <f t="shared" si="19"/>
        <v>0.99856999999998319</v>
      </c>
    </row>
    <row r="291" spans="1:8" ht="13.5" thickBot="1">
      <c r="A291" s="22">
        <v>28.8</v>
      </c>
      <c r="B291" s="27">
        <v>0.96601999999999999</v>
      </c>
      <c r="C291" s="11">
        <f t="shared" si="16"/>
        <v>-1.099999999999458E-3</v>
      </c>
      <c r="D291" s="12">
        <f t="shared" si="17"/>
        <v>0.99769999999998438</v>
      </c>
      <c r="E291" s="22">
        <v>28.8</v>
      </c>
      <c r="F291" s="27">
        <v>0.96689000000000003</v>
      </c>
      <c r="G291" s="11">
        <f t="shared" si="18"/>
        <v>-1.1000000000005682E-3</v>
      </c>
      <c r="H291" s="12">
        <f t="shared" si="19"/>
        <v>0.99857000000001639</v>
      </c>
    </row>
    <row r="292" spans="1:8" ht="13.5" thickBot="1">
      <c r="A292" s="22">
        <v>28.9</v>
      </c>
      <c r="B292" s="27">
        <v>0.96591000000000005</v>
      </c>
      <c r="C292" s="11">
        <f t="shared" si="16"/>
        <v>-1.2000000000000728E-3</v>
      </c>
      <c r="D292" s="12">
        <f t="shared" si="17"/>
        <v>1.0005900000000021</v>
      </c>
      <c r="E292" s="22">
        <v>28.9</v>
      </c>
      <c r="F292" s="27">
        <v>0.96677999999999997</v>
      </c>
      <c r="G292" s="11">
        <f t="shared" si="18"/>
        <v>-1.2000000000000728E-3</v>
      </c>
      <c r="H292" s="12">
        <f t="shared" si="19"/>
        <v>1.001460000000002</v>
      </c>
    </row>
    <row r="293" spans="1:8" ht="13.5" thickBot="1">
      <c r="A293" s="26">
        <v>29</v>
      </c>
      <c r="B293" s="19">
        <v>0.96579000000000004</v>
      </c>
      <c r="C293" s="11">
        <f t="shared" si="16"/>
        <v>-1.1000000000005292E-3</v>
      </c>
      <c r="D293" s="12">
        <f t="shared" si="17"/>
        <v>0.9976900000000154</v>
      </c>
      <c r="E293" s="26">
        <v>29</v>
      </c>
      <c r="F293" s="19">
        <v>0.96665999999999996</v>
      </c>
      <c r="G293" s="11">
        <f t="shared" si="18"/>
        <v>-1.0999999999994192E-3</v>
      </c>
      <c r="H293" s="12">
        <f t="shared" si="19"/>
        <v>0.99855999999998302</v>
      </c>
    </row>
    <row r="294" spans="1:8" ht="13.5" thickBot="1">
      <c r="A294" s="22">
        <v>29.1</v>
      </c>
      <c r="B294" s="27">
        <v>0.96567999999999998</v>
      </c>
      <c r="C294" s="11">
        <f t="shared" si="16"/>
        <v>-1.099999999999458E-3</v>
      </c>
      <c r="D294" s="12">
        <f t="shared" si="17"/>
        <v>0.9976899999999842</v>
      </c>
      <c r="E294" s="22">
        <v>29.1</v>
      </c>
      <c r="F294" s="27">
        <v>0.96655000000000002</v>
      </c>
      <c r="G294" s="11">
        <f t="shared" si="18"/>
        <v>-1.1000000000005682E-3</v>
      </c>
      <c r="H294" s="12">
        <f t="shared" si="19"/>
        <v>0.99856000000001655</v>
      </c>
    </row>
    <row r="295" spans="1:8" ht="13.5" thickBot="1">
      <c r="A295" s="22">
        <v>29.2</v>
      </c>
      <c r="B295" s="27">
        <v>0.96557000000000004</v>
      </c>
      <c r="C295" s="11">
        <f t="shared" si="16"/>
        <v>-1.2000000000000728E-3</v>
      </c>
      <c r="D295" s="12">
        <f t="shared" si="17"/>
        <v>1.0006100000000022</v>
      </c>
      <c r="E295" s="22">
        <v>29.2</v>
      </c>
      <c r="F295" s="27">
        <v>0.96643999999999997</v>
      </c>
      <c r="G295" s="11">
        <f t="shared" si="18"/>
        <v>-1.2000000000000728E-3</v>
      </c>
      <c r="H295" s="12">
        <f t="shared" si="19"/>
        <v>1.0014800000000021</v>
      </c>
    </row>
    <row r="296" spans="1:8" ht="13.5" thickBot="1">
      <c r="A296" s="22">
        <v>29.3</v>
      </c>
      <c r="B296" s="27">
        <v>0.96545000000000003</v>
      </c>
      <c r="C296" s="11">
        <f t="shared" si="16"/>
        <v>-1.1000000000005682E-3</v>
      </c>
      <c r="D296" s="12">
        <f t="shared" si="17"/>
        <v>0.99768000000001666</v>
      </c>
      <c r="E296" s="22">
        <v>29.3</v>
      </c>
      <c r="F296" s="27">
        <v>0.96631999999999996</v>
      </c>
      <c r="G296" s="11">
        <f t="shared" si="18"/>
        <v>-1.099999999999458E-3</v>
      </c>
      <c r="H296" s="12">
        <f t="shared" si="19"/>
        <v>0.99854999999998406</v>
      </c>
    </row>
    <row r="297" spans="1:8" ht="13.5" thickBot="1">
      <c r="A297" s="22">
        <v>29.4</v>
      </c>
      <c r="B297" s="27">
        <v>0.96533999999999998</v>
      </c>
      <c r="C297" s="11">
        <f t="shared" si="16"/>
        <v>-1.2000000000000728E-3</v>
      </c>
      <c r="D297" s="12">
        <f t="shared" si="17"/>
        <v>1.0006200000000021</v>
      </c>
      <c r="E297" s="22">
        <v>29.4</v>
      </c>
      <c r="F297" s="27">
        <v>0.96621000000000001</v>
      </c>
      <c r="G297" s="11">
        <f t="shared" si="18"/>
        <v>-1.2000000000000728E-3</v>
      </c>
      <c r="H297" s="12">
        <f t="shared" si="19"/>
        <v>1.0014900000000022</v>
      </c>
    </row>
    <row r="298" spans="1:8" ht="13.5" thickBot="1">
      <c r="A298" s="22">
        <v>29.5</v>
      </c>
      <c r="B298" s="27">
        <v>0.96521999999999997</v>
      </c>
      <c r="C298" s="11">
        <f t="shared" si="16"/>
        <v>-1.0999999999994192E-3</v>
      </c>
      <c r="D298" s="12">
        <f t="shared" si="17"/>
        <v>0.99766999999998285</v>
      </c>
      <c r="E298" s="22">
        <v>29.5</v>
      </c>
      <c r="F298" s="27">
        <v>0.96609</v>
      </c>
      <c r="G298" s="11">
        <f t="shared" si="18"/>
        <v>-1.1000000000005292E-3</v>
      </c>
      <c r="H298" s="12">
        <f t="shared" si="19"/>
        <v>0.99854000000001564</v>
      </c>
    </row>
    <row r="299" spans="1:8" ht="13.5" thickBot="1">
      <c r="A299" s="22">
        <v>29.6</v>
      </c>
      <c r="B299" s="27">
        <v>0.96511000000000002</v>
      </c>
      <c r="C299" s="11">
        <f t="shared" si="16"/>
        <v>-1.2000000000001153E-3</v>
      </c>
      <c r="D299" s="12">
        <f t="shared" si="17"/>
        <v>1.0006300000000035</v>
      </c>
      <c r="E299" s="22">
        <v>29.6</v>
      </c>
      <c r="F299" s="27">
        <v>0.96597999999999995</v>
      </c>
      <c r="G299" s="11">
        <f t="shared" si="18"/>
        <v>-1.199999999999005E-3</v>
      </c>
      <c r="H299" s="12">
        <f t="shared" si="19"/>
        <v>1.0014999999999705</v>
      </c>
    </row>
    <row r="300" spans="1:8" ht="13.5" thickBot="1">
      <c r="A300" s="22">
        <v>29.7</v>
      </c>
      <c r="B300" s="27">
        <v>0.96499000000000001</v>
      </c>
      <c r="C300" s="11">
        <f t="shared" si="16"/>
        <v>-1.1000000000005292E-3</v>
      </c>
      <c r="D300" s="12">
        <f t="shared" si="17"/>
        <v>0.99766000000001576</v>
      </c>
      <c r="E300" s="22">
        <v>29.7</v>
      </c>
      <c r="F300" s="27">
        <v>0.96586000000000005</v>
      </c>
      <c r="G300" s="11">
        <f t="shared" si="18"/>
        <v>-1.1000000000005292E-3</v>
      </c>
      <c r="H300" s="12">
        <f t="shared" si="19"/>
        <v>0.99853000000001579</v>
      </c>
    </row>
    <row r="301" spans="1:8" ht="13.5" thickBot="1">
      <c r="A301" s="22">
        <v>29.8</v>
      </c>
      <c r="B301" s="27">
        <v>0.96487999999999996</v>
      </c>
      <c r="C301" s="11">
        <f t="shared" si="16"/>
        <v>-1.2000000000001153E-3</v>
      </c>
      <c r="D301" s="12">
        <f t="shared" si="17"/>
        <v>1.0006400000000035</v>
      </c>
      <c r="E301" s="22">
        <v>29.8</v>
      </c>
      <c r="F301" s="27">
        <v>0.96575</v>
      </c>
      <c r="G301" s="11">
        <f t="shared" si="18"/>
        <v>-1.2000000000001155E-3</v>
      </c>
      <c r="H301" s="12">
        <f t="shared" si="19"/>
        <v>1.0015100000000035</v>
      </c>
    </row>
    <row r="302" spans="1:8" ht="13.5" thickBot="1">
      <c r="A302" s="22">
        <v>29.9</v>
      </c>
      <c r="B302" s="27">
        <v>0.96475999999999995</v>
      </c>
      <c r="C302" s="11">
        <f t="shared" si="16"/>
        <v>-1.0999999999994192E-3</v>
      </c>
      <c r="D302" s="12">
        <f t="shared" si="17"/>
        <v>0.9976499999999825</v>
      </c>
      <c r="E302" s="22">
        <v>29.9</v>
      </c>
      <c r="F302" s="27">
        <v>0.96562999999999999</v>
      </c>
      <c r="G302" s="11">
        <f t="shared" si="18"/>
        <v>-1.0999999999994192E-3</v>
      </c>
      <c r="H302" s="12">
        <f t="shared" si="19"/>
        <v>0.99851999999998264</v>
      </c>
    </row>
    <row r="303" spans="1:8" ht="13.5" thickBot="1">
      <c r="A303" s="26">
        <v>30</v>
      </c>
      <c r="B303" s="19">
        <v>0.96465000000000001</v>
      </c>
      <c r="C303" s="11">
        <f t="shared" si="16"/>
        <v>-1.2000000000000728E-3</v>
      </c>
      <c r="D303" s="12">
        <f t="shared" si="17"/>
        <v>1.0006500000000023</v>
      </c>
      <c r="E303" s="26">
        <v>30</v>
      </c>
      <c r="F303" s="19">
        <v>0.96552000000000004</v>
      </c>
      <c r="G303" s="11">
        <f t="shared" si="18"/>
        <v>-1.2000000000000728E-3</v>
      </c>
      <c r="H303" s="12">
        <f t="shared" si="19"/>
        <v>1.0015200000000022</v>
      </c>
    </row>
    <row r="304" spans="1:8" ht="13.5" thickBot="1">
      <c r="A304" s="22">
        <v>30.1</v>
      </c>
      <c r="B304" s="27">
        <v>0.96453</v>
      </c>
      <c r="C304" s="11">
        <f t="shared" si="16"/>
        <v>-1.099999999999458E-3</v>
      </c>
      <c r="D304" s="12">
        <f t="shared" si="17"/>
        <v>0.99763999999998365</v>
      </c>
      <c r="E304" s="22">
        <v>30.1</v>
      </c>
      <c r="F304" s="27">
        <v>0.96540000000000004</v>
      </c>
      <c r="G304" s="11">
        <f t="shared" si="18"/>
        <v>-1.1000000000005682E-3</v>
      </c>
      <c r="H304" s="12">
        <f t="shared" si="19"/>
        <v>0.99851000000001711</v>
      </c>
    </row>
    <row r="305" spans="1:8" ht="13.5" thickBot="1">
      <c r="A305" s="22">
        <v>30.2</v>
      </c>
      <c r="B305" s="27">
        <v>0.96442000000000005</v>
      </c>
      <c r="C305" s="11">
        <f t="shared" si="16"/>
        <v>-1.2000000000000728E-3</v>
      </c>
      <c r="D305" s="12">
        <f t="shared" si="17"/>
        <v>1.0006600000000023</v>
      </c>
      <c r="E305" s="22">
        <v>30.2</v>
      </c>
      <c r="F305" s="27">
        <v>0.96528999999999998</v>
      </c>
      <c r="G305" s="11">
        <f t="shared" si="18"/>
        <v>-1.2000000000000728E-3</v>
      </c>
      <c r="H305" s="12">
        <f t="shared" si="19"/>
        <v>1.0015300000000023</v>
      </c>
    </row>
    <row r="306" spans="1:8" ht="13.5" thickBot="1">
      <c r="A306" s="22">
        <v>30.3</v>
      </c>
      <c r="B306" s="27">
        <v>0.96430000000000005</v>
      </c>
      <c r="C306" s="11">
        <f t="shared" si="16"/>
        <v>-1.2000000000001155E-3</v>
      </c>
      <c r="D306" s="12">
        <f t="shared" si="17"/>
        <v>1.0006600000000034</v>
      </c>
      <c r="E306" s="22">
        <v>30.3</v>
      </c>
      <c r="F306" s="27">
        <v>0.96516999999999997</v>
      </c>
      <c r="G306" s="11">
        <f t="shared" si="18"/>
        <v>-1.2000000000001155E-3</v>
      </c>
      <c r="H306" s="12">
        <f t="shared" si="19"/>
        <v>1.0015300000000034</v>
      </c>
    </row>
    <row r="307" spans="1:8" ht="13.5" thickBot="1">
      <c r="A307" s="22">
        <v>30.4</v>
      </c>
      <c r="B307" s="27">
        <v>0.96418000000000004</v>
      </c>
      <c r="C307" s="11">
        <f t="shared" si="16"/>
        <v>-1.2000000000000728E-3</v>
      </c>
      <c r="D307" s="12">
        <f t="shared" si="17"/>
        <v>1.0006600000000023</v>
      </c>
      <c r="E307" s="22">
        <v>30.4</v>
      </c>
      <c r="F307" s="27">
        <v>0.96504999999999996</v>
      </c>
      <c r="G307" s="11">
        <f t="shared" si="18"/>
        <v>-1.2000000000000728E-3</v>
      </c>
      <c r="H307" s="12">
        <f t="shared" si="19"/>
        <v>1.0015300000000023</v>
      </c>
    </row>
    <row r="308" spans="1:8" ht="13.5" thickBot="1">
      <c r="A308" s="22">
        <v>30.5</v>
      </c>
      <c r="B308" s="27">
        <v>0.96406000000000003</v>
      </c>
      <c r="C308" s="11">
        <f t="shared" si="16"/>
        <v>-1.1000000000005292E-3</v>
      </c>
      <c r="D308" s="12">
        <f t="shared" si="17"/>
        <v>0.99761000000001621</v>
      </c>
      <c r="E308" s="22">
        <v>30.5</v>
      </c>
      <c r="F308" s="27">
        <v>0.96492999999999995</v>
      </c>
      <c r="G308" s="11">
        <f t="shared" si="18"/>
        <v>-1.0999999999994192E-3</v>
      </c>
      <c r="H308" s="12">
        <f t="shared" si="19"/>
        <v>0.99847999999998216</v>
      </c>
    </row>
    <row r="309" spans="1:8" ht="13.5" thickBot="1">
      <c r="A309" s="22">
        <v>30.6</v>
      </c>
      <c r="B309" s="27">
        <v>0.96394999999999997</v>
      </c>
      <c r="C309" s="11">
        <f t="shared" si="16"/>
        <v>-1.2000000000001153E-3</v>
      </c>
      <c r="D309" s="12">
        <f t="shared" si="17"/>
        <v>1.0006700000000035</v>
      </c>
      <c r="E309" s="22">
        <v>30.6</v>
      </c>
      <c r="F309" s="27">
        <v>0.96482000000000001</v>
      </c>
      <c r="G309" s="11">
        <f t="shared" si="18"/>
        <v>-1.2000000000001155E-3</v>
      </c>
      <c r="H309" s="12">
        <f t="shared" si="19"/>
        <v>1.0015400000000036</v>
      </c>
    </row>
    <row r="310" spans="1:8" ht="13.5" thickBot="1">
      <c r="A310" s="22">
        <v>30.7</v>
      </c>
      <c r="B310" s="27">
        <v>0.96382999999999996</v>
      </c>
      <c r="C310" s="11">
        <f t="shared" si="16"/>
        <v>-1.2000000000000728E-3</v>
      </c>
      <c r="D310" s="12">
        <f t="shared" si="17"/>
        <v>1.0006700000000022</v>
      </c>
      <c r="E310" s="22">
        <v>30.7</v>
      </c>
      <c r="F310" s="27">
        <v>0.9647</v>
      </c>
      <c r="G310" s="11">
        <f t="shared" si="18"/>
        <v>-1.2000000000000728E-3</v>
      </c>
      <c r="H310" s="12">
        <f t="shared" si="19"/>
        <v>1.0015400000000021</v>
      </c>
    </row>
    <row r="311" spans="1:8" ht="13.5" thickBot="1">
      <c r="A311" s="22">
        <v>30.8</v>
      </c>
      <c r="B311" s="27">
        <v>0.96370999999999996</v>
      </c>
      <c r="C311" s="11">
        <f t="shared" si="16"/>
        <v>-1.2000000000001155E-3</v>
      </c>
      <c r="D311" s="12">
        <f t="shared" si="17"/>
        <v>1.0006700000000035</v>
      </c>
      <c r="E311" s="22">
        <v>30.8</v>
      </c>
      <c r="F311" s="27">
        <v>0.96457999999999999</v>
      </c>
      <c r="G311" s="11">
        <f t="shared" si="18"/>
        <v>-1.2000000000001153E-3</v>
      </c>
      <c r="H311" s="12">
        <f t="shared" si="19"/>
        <v>1.0015400000000036</v>
      </c>
    </row>
    <row r="312" spans="1:8" ht="13.5" thickBot="1">
      <c r="A312" s="22">
        <v>30.9</v>
      </c>
      <c r="B312" s="27">
        <v>0.96358999999999995</v>
      </c>
      <c r="C312" s="11">
        <f t="shared" si="16"/>
        <v>-1.1999999999989625E-3</v>
      </c>
      <c r="D312" s="12">
        <f t="shared" si="17"/>
        <v>1.000669999999968</v>
      </c>
      <c r="E312" s="22">
        <v>30.9</v>
      </c>
      <c r="F312" s="27">
        <v>0.96445999999999998</v>
      </c>
      <c r="G312" s="11">
        <f t="shared" si="18"/>
        <v>-1.2000000000000728E-3</v>
      </c>
      <c r="H312" s="12">
        <f t="shared" si="19"/>
        <v>1.0015400000000021</v>
      </c>
    </row>
    <row r="313" spans="1:8" ht="13.5" thickBot="1">
      <c r="A313" s="26">
        <v>31</v>
      </c>
      <c r="B313" s="19">
        <v>0.96347000000000005</v>
      </c>
      <c r="C313" s="11">
        <f t="shared" si="16"/>
        <v>-1.2000000000000728E-3</v>
      </c>
      <c r="D313" s="12">
        <f t="shared" si="17"/>
        <v>1.0006700000000024</v>
      </c>
      <c r="E313" s="26">
        <v>31</v>
      </c>
      <c r="F313" s="19">
        <v>0.96433999999999997</v>
      </c>
      <c r="G313" s="11">
        <f t="shared" si="18"/>
        <v>-1.2000000000000728E-3</v>
      </c>
      <c r="H313" s="12">
        <f t="shared" si="19"/>
        <v>1.0015400000000023</v>
      </c>
    </row>
    <row r="314" spans="1:8" ht="13.5" thickBot="1">
      <c r="A314" s="22">
        <v>31.1</v>
      </c>
      <c r="B314" s="27">
        <v>0.96335000000000004</v>
      </c>
      <c r="C314" s="11">
        <f t="shared" si="16"/>
        <v>-1.2000000000001153E-3</v>
      </c>
      <c r="D314" s="12">
        <f t="shared" si="17"/>
        <v>1.0006700000000035</v>
      </c>
      <c r="E314" s="22">
        <v>31.1</v>
      </c>
      <c r="F314" s="27">
        <v>0.96421999999999997</v>
      </c>
      <c r="G314" s="11">
        <f t="shared" si="18"/>
        <v>-1.2000000000001153E-3</v>
      </c>
      <c r="H314" s="12">
        <f t="shared" si="19"/>
        <v>1.0015400000000034</v>
      </c>
    </row>
    <row r="315" spans="1:8" ht="13.5" thickBot="1">
      <c r="A315" s="22">
        <v>31.2</v>
      </c>
      <c r="B315" s="27">
        <v>0.96323000000000003</v>
      </c>
      <c r="C315" s="11">
        <f t="shared" si="16"/>
        <v>-1.2000000000000728E-3</v>
      </c>
      <c r="D315" s="12">
        <f t="shared" si="17"/>
        <v>1.0006700000000024</v>
      </c>
      <c r="E315" s="22">
        <v>31.2</v>
      </c>
      <c r="F315" s="27">
        <v>0.96409999999999996</v>
      </c>
      <c r="G315" s="11">
        <f t="shared" si="18"/>
        <v>-1.2000000000000728E-3</v>
      </c>
      <c r="H315" s="12">
        <f t="shared" si="19"/>
        <v>1.0015400000000023</v>
      </c>
    </row>
    <row r="316" spans="1:8" ht="13.5" thickBot="1">
      <c r="A316" s="22">
        <v>31.3</v>
      </c>
      <c r="B316" s="27">
        <v>0.96311000000000002</v>
      </c>
      <c r="C316" s="11">
        <f t="shared" si="16"/>
        <v>-1.2000000000001155E-3</v>
      </c>
      <c r="D316" s="12">
        <f t="shared" si="17"/>
        <v>1.0006700000000035</v>
      </c>
      <c r="E316" s="22">
        <v>31.3</v>
      </c>
      <c r="F316" s="27">
        <v>0.96397999999999995</v>
      </c>
      <c r="G316" s="11">
        <f t="shared" si="18"/>
        <v>-1.199999999999005E-3</v>
      </c>
      <c r="H316" s="12">
        <f t="shared" si="19"/>
        <v>1.0015399999999688</v>
      </c>
    </row>
    <row r="317" spans="1:8" ht="13.5" thickBot="1">
      <c r="A317" s="22">
        <v>31.4</v>
      </c>
      <c r="B317" s="27">
        <v>0.96299000000000001</v>
      </c>
      <c r="C317" s="11">
        <f t="shared" si="16"/>
        <v>-1.2000000000000728E-3</v>
      </c>
      <c r="D317" s="12">
        <f t="shared" si="17"/>
        <v>1.0006700000000024</v>
      </c>
      <c r="E317" s="22">
        <v>31.4</v>
      </c>
      <c r="F317" s="27">
        <v>0.96386000000000005</v>
      </c>
      <c r="G317" s="11">
        <f t="shared" si="18"/>
        <v>-1.2000000000000728E-3</v>
      </c>
      <c r="H317" s="12">
        <f t="shared" si="19"/>
        <v>1.0015400000000023</v>
      </c>
    </row>
    <row r="318" spans="1:8" ht="13.5" thickBot="1">
      <c r="A318" s="22">
        <v>31.5</v>
      </c>
      <c r="B318" s="27">
        <v>0.96287</v>
      </c>
      <c r="C318" s="11">
        <f t="shared" si="16"/>
        <v>-1.2000000000000728E-3</v>
      </c>
      <c r="D318" s="12">
        <f t="shared" si="17"/>
        <v>1.0006700000000022</v>
      </c>
      <c r="E318" s="22">
        <v>31.5</v>
      </c>
      <c r="F318" s="27">
        <v>0.96374000000000004</v>
      </c>
      <c r="G318" s="11">
        <f t="shared" si="18"/>
        <v>-1.2000000000000728E-3</v>
      </c>
      <c r="H318" s="12">
        <f t="shared" si="19"/>
        <v>1.0015400000000023</v>
      </c>
    </row>
    <row r="319" spans="1:8" ht="13.5" thickBot="1">
      <c r="A319" s="22">
        <v>31.6</v>
      </c>
      <c r="B319" s="27">
        <v>0.96274999999999999</v>
      </c>
      <c r="C319" s="11">
        <f t="shared" si="16"/>
        <v>-1.2000000000001155E-3</v>
      </c>
      <c r="D319" s="12">
        <f t="shared" si="17"/>
        <v>1.0006700000000037</v>
      </c>
      <c r="E319" s="22">
        <v>31.6</v>
      </c>
      <c r="F319" s="27">
        <v>0.96362000000000003</v>
      </c>
      <c r="G319" s="11">
        <f t="shared" si="18"/>
        <v>-1.2000000000001153E-3</v>
      </c>
      <c r="H319" s="12">
        <f t="shared" si="19"/>
        <v>1.0015400000000036</v>
      </c>
    </row>
    <row r="320" spans="1:8" ht="13.5" thickBot="1">
      <c r="A320" s="22">
        <v>31.7</v>
      </c>
      <c r="B320" s="27">
        <v>0.96262999999999999</v>
      </c>
      <c r="C320" s="11">
        <f t="shared" si="16"/>
        <v>-1.2000000000000728E-3</v>
      </c>
      <c r="D320" s="12">
        <f t="shared" si="17"/>
        <v>1.0006700000000022</v>
      </c>
      <c r="E320" s="22">
        <v>31.7</v>
      </c>
      <c r="F320" s="27">
        <v>0.96350000000000002</v>
      </c>
      <c r="G320" s="11">
        <f t="shared" si="18"/>
        <v>-1.2000000000000728E-3</v>
      </c>
      <c r="H320" s="12">
        <f t="shared" si="19"/>
        <v>1.0015400000000023</v>
      </c>
    </row>
    <row r="321" spans="1:8" ht="13.5" thickBot="1">
      <c r="A321" s="22">
        <v>31.8</v>
      </c>
      <c r="B321" s="27">
        <v>0.96250999999999998</v>
      </c>
      <c r="C321" s="11">
        <f t="shared" si="16"/>
        <v>-1.2000000000001153E-3</v>
      </c>
      <c r="D321" s="12">
        <f t="shared" si="17"/>
        <v>1.0006700000000037</v>
      </c>
      <c r="E321" s="22">
        <v>31.8</v>
      </c>
      <c r="F321" s="27">
        <v>0.96338000000000001</v>
      </c>
      <c r="G321" s="11">
        <f t="shared" si="18"/>
        <v>-1.2000000000001155E-3</v>
      </c>
      <c r="H321" s="12">
        <f t="shared" si="19"/>
        <v>1.0015400000000036</v>
      </c>
    </row>
    <row r="322" spans="1:8" ht="13.5" thickBot="1">
      <c r="A322" s="22">
        <v>31.9</v>
      </c>
      <c r="B322" s="27">
        <v>0.96238999999999997</v>
      </c>
      <c r="C322" s="11">
        <f t="shared" si="16"/>
        <v>-1.2999999999996163E-3</v>
      </c>
      <c r="D322" s="12">
        <f t="shared" si="17"/>
        <v>1.0038599999999878</v>
      </c>
      <c r="E322" s="22">
        <v>31.9</v>
      </c>
      <c r="F322" s="27">
        <v>0.96326000000000001</v>
      </c>
      <c r="G322" s="11">
        <f t="shared" si="18"/>
        <v>-1.2999999999996163E-3</v>
      </c>
      <c r="H322" s="12">
        <f t="shared" si="19"/>
        <v>1.0047299999999877</v>
      </c>
    </row>
    <row r="323" spans="1:8" ht="13.5" thickBot="1">
      <c r="A323" s="26">
        <v>32</v>
      </c>
      <c r="B323" s="19">
        <v>0.96226</v>
      </c>
      <c r="C323" s="11">
        <f t="shared" si="16"/>
        <v>-1.2000000000000728E-3</v>
      </c>
      <c r="D323" s="12">
        <f t="shared" si="17"/>
        <v>1.0006600000000023</v>
      </c>
      <c r="E323" s="26">
        <v>32</v>
      </c>
      <c r="F323" s="19">
        <v>0.96313000000000004</v>
      </c>
      <c r="G323" s="11">
        <f t="shared" si="18"/>
        <v>-1.2000000000000728E-3</v>
      </c>
      <c r="H323" s="12">
        <f t="shared" si="19"/>
        <v>1.0015300000000025</v>
      </c>
    </row>
    <row r="324" spans="1:8" ht="13.5" thickBot="1">
      <c r="A324" s="22">
        <v>32.1</v>
      </c>
      <c r="B324" s="27">
        <v>0.96214</v>
      </c>
      <c r="C324" s="11">
        <f t="shared" ref="C324:C387" si="20">SLOPE(B324:B325,A324:A325)</f>
        <v>-1.2000000000000728E-3</v>
      </c>
      <c r="D324" s="12">
        <f t="shared" ref="D324:D387" si="21">INTERCEPT(B324:B325,A324:A325)</f>
        <v>1.0006600000000023</v>
      </c>
      <c r="E324" s="22">
        <v>32.1</v>
      </c>
      <c r="F324" s="27">
        <v>0.96301000000000003</v>
      </c>
      <c r="G324" s="11">
        <f t="shared" ref="G324:G387" si="22">SLOPE(F324:F325,E324:E325)</f>
        <v>-1.2000000000000728E-3</v>
      </c>
      <c r="H324" s="12">
        <f t="shared" ref="H324:H387" si="23">INTERCEPT(F324:F325,E324:E325)</f>
        <v>1.0015300000000023</v>
      </c>
    </row>
    <row r="325" spans="1:8" ht="13.5" thickBot="1">
      <c r="A325" s="22">
        <v>32.200000000000003</v>
      </c>
      <c r="B325" s="27">
        <v>0.96201999999999999</v>
      </c>
      <c r="C325" s="11">
        <f t="shared" si="20"/>
        <v>-1.2999999999997085E-3</v>
      </c>
      <c r="D325" s="12">
        <f t="shared" si="21"/>
        <v>1.0038799999999906</v>
      </c>
      <c r="E325" s="22">
        <v>32.200000000000003</v>
      </c>
      <c r="F325" s="27">
        <v>0.96289000000000002</v>
      </c>
      <c r="G325" s="11">
        <f t="shared" si="22"/>
        <v>-1.3000000000008187E-3</v>
      </c>
      <c r="H325" s="12">
        <f t="shared" si="23"/>
        <v>1.0047500000000265</v>
      </c>
    </row>
    <row r="326" spans="1:8" ht="13.5" thickBot="1">
      <c r="A326" s="22">
        <v>32.299999999999997</v>
      </c>
      <c r="B326" s="15">
        <v>0.96189000000000002</v>
      </c>
      <c r="C326" s="11">
        <f t="shared" si="20"/>
        <v>-1.2000000000000728E-3</v>
      </c>
      <c r="D326" s="12">
        <f t="shared" si="21"/>
        <v>1.0006500000000023</v>
      </c>
      <c r="E326" s="22">
        <v>32.299999999999997</v>
      </c>
      <c r="F326" s="15">
        <v>0.96275999999999995</v>
      </c>
      <c r="G326" s="11">
        <f t="shared" si="22"/>
        <v>-1.1999999999989627E-3</v>
      </c>
      <c r="H326" s="12">
        <f t="shared" si="23"/>
        <v>1.0015199999999664</v>
      </c>
    </row>
    <row r="327" spans="1:8" ht="13.5" thickBot="1">
      <c r="A327" s="22">
        <v>32.4</v>
      </c>
      <c r="B327" s="27">
        <v>0.96177000000000001</v>
      </c>
      <c r="C327" s="11">
        <f t="shared" si="20"/>
        <v>-1.2000000000000728E-3</v>
      </c>
      <c r="D327" s="12">
        <f t="shared" si="21"/>
        <v>1.0006500000000025</v>
      </c>
      <c r="E327" s="22">
        <v>32.4</v>
      </c>
      <c r="F327" s="27">
        <v>0.96264000000000005</v>
      </c>
      <c r="G327" s="11">
        <f t="shared" si="22"/>
        <v>-1.2000000000000728E-3</v>
      </c>
      <c r="H327" s="12">
        <f t="shared" si="23"/>
        <v>1.0015200000000024</v>
      </c>
    </row>
    <row r="328" spans="1:8" ht="13.5" thickBot="1">
      <c r="A328" s="22">
        <v>32.5</v>
      </c>
      <c r="B328" s="27">
        <v>0.96165</v>
      </c>
      <c r="C328" s="11">
        <f t="shared" si="20"/>
        <v>-1.2999999999996161E-3</v>
      </c>
      <c r="D328" s="12">
        <f t="shared" si="21"/>
        <v>1.0038999999999876</v>
      </c>
      <c r="E328" s="22">
        <v>32.5</v>
      </c>
      <c r="F328" s="27">
        <v>0.96252000000000004</v>
      </c>
      <c r="G328" s="11">
        <f t="shared" si="22"/>
        <v>-1.3000000000007264E-3</v>
      </c>
      <c r="H328" s="12">
        <f t="shared" si="23"/>
        <v>1.0047700000000237</v>
      </c>
    </row>
    <row r="329" spans="1:8" ht="13.5" thickBot="1">
      <c r="A329" s="22">
        <v>32.6</v>
      </c>
      <c r="B329" s="27">
        <v>0.96152000000000004</v>
      </c>
      <c r="C329" s="11">
        <f t="shared" si="20"/>
        <v>-1.2000000000000728E-3</v>
      </c>
      <c r="D329" s="12">
        <f t="shared" si="21"/>
        <v>1.0006400000000024</v>
      </c>
      <c r="E329" s="22">
        <v>32.6</v>
      </c>
      <c r="F329" s="27">
        <v>0.96238999999999997</v>
      </c>
      <c r="G329" s="11">
        <f t="shared" si="22"/>
        <v>-1.2000000000000728E-3</v>
      </c>
      <c r="H329" s="12">
        <f t="shared" si="23"/>
        <v>1.0015100000000023</v>
      </c>
    </row>
    <row r="330" spans="1:8" ht="13.5" thickBot="1">
      <c r="A330" s="22">
        <v>32.700000000000003</v>
      </c>
      <c r="B330" s="27">
        <v>0.96140000000000003</v>
      </c>
      <c r="C330" s="11">
        <f t="shared" si="20"/>
        <v>-1.3000000000008187E-3</v>
      </c>
      <c r="D330" s="12">
        <f t="shared" si="21"/>
        <v>1.0039100000000269</v>
      </c>
      <c r="E330" s="22">
        <v>32.700000000000003</v>
      </c>
      <c r="F330" s="27">
        <v>0.96226999999999996</v>
      </c>
      <c r="G330" s="11">
        <f t="shared" si="22"/>
        <v>-1.2999999999997085E-3</v>
      </c>
      <c r="H330" s="12">
        <f t="shared" si="23"/>
        <v>1.0047799999999905</v>
      </c>
    </row>
    <row r="331" spans="1:8" ht="13.5" thickBot="1">
      <c r="A331" s="22">
        <v>32.799999999999997</v>
      </c>
      <c r="B331" s="27">
        <v>0.96126999999999996</v>
      </c>
      <c r="C331" s="11">
        <f t="shared" si="20"/>
        <v>-1.2999999999996161E-3</v>
      </c>
      <c r="D331" s="12">
        <f t="shared" si="21"/>
        <v>1.0039099999999874</v>
      </c>
      <c r="E331" s="22">
        <v>32.799999999999997</v>
      </c>
      <c r="F331" s="27">
        <v>0.96214</v>
      </c>
      <c r="G331" s="11">
        <f t="shared" si="22"/>
        <v>-1.2999999999996161E-3</v>
      </c>
      <c r="H331" s="12">
        <f t="shared" si="23"/>
        <v>1.0047799999999873</v>
      </c>
    </row>
    <row r="332" spans="1:8" ht="13.5" thickBot="1">
      <c r="A332" s="22">
        <v>32.9</v>
      </c>
      <c r="B332" s="27">
        <v>0.96113999999999999</v>
      </c>
      <c r="C332" s="11">
        <f t="shared" si="20"/>
        <v>-1.2000000000000728E-3</v>
      </c>
      <c r="D332" s="12">
        <f t="shared" si="21"/>
        <v>1.0006200000000023</v>
      </c>
      <c r="E332" s="22">
        <v>32.9</v>
      </c>
      <c r="F332" s="27">
        <v>0.96201000000000003</v>
      </c>
      <c r="G332" s="11">
        <f t="shared" si="22"/>
        <v>-1.2000000000000728E-3</v>
      </c>
      <c r="H332" s="12">
        <f t="shared" si="23"/>
        <v>1.0014900000000024</v>
      </c>
    </row>
    <row r="333" spans="1:8" ht="13.5" thickBot="1">
      <c r="A333" s="26">
        <v>33</v>
      </c>
      <c r="B333" s="19">
        <v>0.96101999999999999</v>
      </c>
      <c r="C333" s="11">
        <f t="shared" si="20"/>
        <v>-1.2999999999996161E-3</v>
      </c>
      <c r="D333" s="12">
        <f t="shared" si="21"/>
        <v>1.0039199999999873</v>
      </c>
      <c r="E333" s="26">
        <v>33</v>
      </c>
      <c r="F333" s="19">
        <v>0.96189000000000002</v>
      </c>
      <c r="G333" s="11">
        <f t="shared" si="22"/>
        <v>-1.3000000000007264E-3</v>
      </c>
      <c r="H333" s="12">
        <f t="shared" si="23"/>
        <v>1.0047900000000238</v>
      </c>
    </row>
    <row r="334" spans="1:8" ht="13.5" thickBot="1">
      <c r="A334" s="22">
        <v>33.1</v>
      </c>
      <c r="B334" s="27">
        <v>0.96089000000000002</v>
      </c>
      <c r="C334" s="11">
        <f t="shared" si="20"/>
        <v>-1.2000000000000728E-3</v>
      </c>
      <c r="D334" s="12">
        <f t="shared" si="21"/>
        <v>1.0006100000000024</v>
      </c>
      <c r="E334" s="22">
        <v>33.1</v>
      </c>
      <c r="F334" s="27">
        <v>0.96175999999999995</v>
      </c>
      <c r="G334" s="11">
        <f t="shared" si="22"/>
        <v>-1.1999999999989627E-3</v>
      </c>
      <c r="H334" s="12">
        <f t="shared" si="23"/>
        <v>1.0014799999999657</v>
      </c>
    </row>
    <row r="335" spans="1:8" ht="13.5" thickBot="1">
      <c r="A335" s="22">
        <v>33.200000000000003</v>
      </c>
      <c r="B335" s="27">
        <v>0.96077000000000001</v>
      </c>
      <c r="C335" s="11">
        <f t="shared" si="20"/>
        <v>-1.2999999999997085E-3</v>
      </c>
      <c r="D335" s="12">
        <f t="shared" si="21"/>
        <v>1.0039299999999904</v>
      </c>
      <c r="E335" s="22">
        <v>33.200000000000003</v>
      </c>
      <c r="F335" s="27">
        <v>0.96164000000000005</v>
      </c>
      <c r="G335" s="11">
        <f t="shared" si="22"/>
        <v>-1.3000000000008187E-3</v>
      </c>
      <c r="H335" s="12">
        <f t="shared" si="23"/>
        <v>1.0048000000000272</v>
      </c>
    </row>
    <row r="336" spans="1:8" ht="13.5" thickBot="1">
      <c r="A336" s="22">
        <v>33.299999999999997</v>
      </c>
      <c r="B336" s="27">
        <v>0.96064000000000005</v>
      </c>
      <c r="C336" s="11">
        <f t="shared" si="20"/>
        <v>-1.3000000000007264E-3</v>
      </c>
      <c r="D336" s="12">
        <f t="shared" si="21"/>
        <v>1.0039300000000242</v>
      </c>
      <c r="E336" s="22">
        <v>33.299999999999997</v>
      </c>
      <c r="F336" s="27">
        <v>0.96150999999999998</v>
      </c>
      <c r="G336" s="11">
        <f t="shared" si="22"/>
        <v>-1.2999999999996161E-3</v>
      </c>
      <c r="H336" s="12">
        <f t="shared" si="23"/>
        <v>1.0047999999999873</v>
      </c>
    </row>
    <row r="337" spans="1:8" ht="13.5" thickBot="1">
      <c r="A337" s="22">
        <v>33.4</v>
      </c>
      <c r="B337" s="27">
        <v>0.96050999999999997</v>
      </c>
      <c r="C337" s="11">
        <f t="shared" si="20"/>
        <v>-1.2999999999996161E-3</v>
      </c>
      <c r="D337" s="12">
        <f t="shared" si="21"/>
        <v>1.0039299999999871</v>
      </c>
      <c r="E337" s="22">
        <v>33.4</v>
      </c>
      <c r="F337" s="27">
        <v>0.96138000000000001</v>
      </c>
      <c r="G337" s="11">
        <f t="shared" si="22"/>
        <v>-1.2999999999996161E-3</v>
      </c>
      <c r="H337" s="12">
        <f t="shared" si="23"/>
        <v>1.0047999999999873</v>
      </c>
    </row>
    <row r="338" spans="1:8" ht="13.5" thickBot="1">
      <c r="A338" s="22">
        <v>33.5</v>
      </c>
      <c r="B338" s="27">
        <v>0.96038000000000001</v>
      </c>
      <c r="C338" s="11">
        <f t="shared" si="20"/>
        <v>-1.2999999999996161E-3</v>
      </c>
      <c r="D338" s="12">
        <f t="shared" si="21"/>
        <v>1.0039299999999871</v>
      </c>
      <c r="E338" s="22">
        <v>33.5</v>
      </c>
      <c r="F338" s="27">
        <v>0.96125000000000005</v>
      </c>
      <c r="G338" s="11">
        <f t="shared" si="22"/>
        <v>-1.3000000000007264E-3</v>
      </c>
      <c r="H338" s="12">
        <f t="shared" si="23"/>
        <v>1.0048000000000243</v>
      </c>
    </row>
    <row r="339" spans="1:8" ht="13.5" thickBot="1">
      <c r="A339" s="22">
        <v>33.6</v>
      </c>
      <c r="B339" s="27">
        <v>0.96025000000000005</v>
      </c>
      <c r="C339" s="11">
        <f t="shared" si="20"/>
        <v>-1.2000000000000728E-3</v>
      </c>
      <c r="D339" s="12">
        <f t="shared" si="21"/>
        <v>1.0005700000000026</v>
      </c>
      <c r="E339" s="22">
        <v>33.6</v>
      </c>
      <c r="F339" s="27">
        <v>0.96111999999999997</v>
      </c>
      <c r="G339" s="11">
        <f t="shared" si="22"/>
        <v>-1.2999999999996161E-3</v>
      </c>
      <c r="H339" s="12">
        <f t="shared" si="23"/>
        <v>1.004799999999987</v>
      </c>
    </row>
    <row r="340" spans="1:8" ht="13.5" thickBot="1">
      <c r="A340" s="22">
        <v>33.700000000000003</v>
      </c>
      <c r="B340" s="27">
        <v>0.96013000000000004</v>
      </c>
      <c r="C340" s="11">
        <f t="shared" si="20"/>
        <v>-1.3000000000008187E-3</v>
      </c>
      <c r="D340" s="12">
        <f t="shared" si="21"/>
        <v>1.0039400000000276</v>
      </c>
      <c r="E340" s="22">
        <v>33.700000000000003</v>
      </c>
      <c r="F340" s="27">
        <v>0.96099000000000001</v>
      </c>
      <c r="G340" s="11">
        <f t="shared" si="22"/>
        <v>-1.2999999999997085E-3</v>
      </c>
      <c r="H340" s="12">
        <f t="shared" si="23"/>
        <v>1.0047999999999901</v>
      </c>
    </row>
    <row r="341" spans="1:8" ht="13.5" thickBot="1">
      <c r="A341" s="22">
        <v>33.799999999999997</v>
      </c>
      <c r="B341" s="27">
        <v>0.96</v>
      </c>
      <c r="C341" s="11">
        <f t="shared" si="20"/>
        <v>-1.2999999999996161E-3</v>
      </c>
      <c r="D341" s="12">
        <f t="shared" si="21"/>
        <v>1.003939999999987</v>
      </c>
      <c r="E341" s="22">
        <v>33.799999999999997</v>
      </c>
      <c r="F341" s="27">
        <v>0.96086000000000005</v>
      </c>
      <c r="G341" s="11">
        <f t="shared" si="22"/>
        <v>-1.3000000000007264E-3</v>
      </c>
      <c r="H341" s="12">
        <f t="shared" si="23"/>
        <v>1.0048000000000246</v>
      </c>
    </row>
    <row r="342" spans="1:8" ht="13.5" thickBot="1">
      <c r="A342" s="22">
        <v>33.9</v>
      </c>
      <c r="B342" s="27">
        <v>0.95987</v>
      </c>
      <c r="C342" s="11">
        <f t="shared" si="20"/>
        <v>-1.2999999999996161E-3</v>
      </c>
      <c r="D342" s="12">
        <f t="shared" si="21"/>
        <v>1.003939999999987</v>
      </c>
      <c r="E342" s="22">
        <v>33.9</v>
      </c>
      <c r="F342" s="27">
        <v>0.96072999999999997</v>
      </c>
      <c r="G342" s="11">
        <f t="shared" si="22"/>
        <v>-1.2999999999996161E-3</v>
      </c>
      <c r="H342" s="12">
        <f t="shared" si="23"/>
        <v>1.004799999999987</v>
      </c>
    </row>
    <row r="343" spans="1:8" ht="13.5" thickBot="1">
      <c r="A343" s="26">
        <v>34</v>
      </c>
      <c r="B343" s="19">
        <v>0.95974000000000004</v>
      </c>
      <c r="C343" s="11">
        <f t="shared" si="20"/>
        <v>-1.3000000000007264E-3</v>
      </c>
      <c r="D343" s="12">
        <f t="shared" si="21"/>
        <v>1.0039400000000247</v>
      </c>
      <c r="E343" s="26">
        <v>34</v>
      </c>
      <c r="F343" s="19">
        <v>0.96060000000000001</v>
      </c>
      <c r="G343" s="11">
        <f t="shared" si="22"/>
        <v>-1.2999999999996161E-3</v>
      </c>
      <c r="H343" s="12">
        <f t="shared" si="23"/>
        <v>1.004799999999987</v>
      </c>
    </row>
    <row r="344" spans="1:8" ht="13.5" thickBot="1">
      <c r="A344" s="22">
        <v>34.1</v>
      </c>
      <c r="B344" s="27">
        <v>0.95960999999999996</v>
      </c>
      <c r="C344" s="11">
        <f t="shared" si="20"/>
        <v>-1.2999999999996161E-3</v>
      </c>
      <c r="D344" s="12">
        <f t="shared" si="21"/>
        <v>1.003939999999987</v>
      </c>
      <c r="E344" s="22">
        <v>34.1</v>
      </c>
      <c r="F344" s="27">
        <v>0.96047000000000005</v>
      </c>
      <c r="G344" s="11">
        <f t="shared" si="22"/>
        <v>-1.3000000000007264E-3</v>
      </c>
      <c r="H344" s="12">
        <f t="shared" si="23"/>
        <v>1.0048000000000248</v>
      </c>
    </row>
    <row r="345" spans="1:8" ht="13.5" thickBot="1">
      <c r="A345" s="22">
        <v>34.200000000000003</v>
      </c>
      <c r="B345" s="27">
        <v>0.95948</v>
      </c>
      <c r="C345" s="11">
        <f t="shared" si="20"/>
        <v>-1.2999999999997085E-3</v>
      </c>
      <c r="D345" s="12">
        <f t="shared" si="21"/>
        <v>1.0039399999999901</v>
      </c>
      <c r="E345" s="22">
        <v>34.200000000000003</v>
      </c>
      <c r="F345" s="27">
        <v>0.96033999999999997</v>
      </c>
      <c r="G345" s="11">
        <f t="shared" si="22"/>
        <v>-1.2999999999997085E-3</v>
      </c>
      <c r="H345" s="12">
        <f t="shared" si="23"/>
        <v>1.0047999999999899</v>
      </c>
    </row>
    <row r="346" spans="1:8" ht="13.5" thickBot="1">
      <c r="A346" s="22">
        <v>34.299999999999997</v>
      </c>
      <c r="B346" s="27">
        <v>0.95935000000000004</v>
      </c>
      <c r="C346" s="11">
        <f t="shared" si="20"/>
        <v>-1.40000000000027E-3</v>
      </c>
      <c r="D346" s="12">
        <f t="shared" si="21"/>
        <v>1.0073700000000092</v>
      </c>
      <c r="E346" s="22">
        <v>34.299999999999997</v>
      </c>
      <c r="F346" s="27">
        <v>0.96021000000000001</v>
      </c>
      <c r="G346" s="11">
        <f t="shared" si="22"/>
        <v>-1.40000000000027E-3</v>
      </c>
      <c r="H346" s="12">
        <f t="shared" si="23"/>
        <v>1.0082300000000093</v>
      </c>
    </row>
    <row r="347" spans="1:8" ht="13.5" thickBot="1">
      <c r="A347" s="22">
        <v>34.4</v>
      </c>
      <c r="B347" s="27">
        <v>0.95921000000000001</v>
      </c>
      <c r="C347" s="11">
        <f t="shared" si="20"/>
        <v>-1.2999999999996161E-3</v>
      </c>
      <c r="D347" s="12">
        <f t="shared" si="21"/>
        <v>1.0039299999999869</v>
      </c>
      <c r="E347" s="22">
        <v>34.4</v>
      </c>
      <c r="F347" s="27">
        <v>0.96006999999999998</v>
      </c>
      <c r="G347" s="11">
        <f t="shared" si="22"/>
        <v>-1.2999999999996161E-3</v>
      </c>
      <c r="H347" s="12">
        <f t="shared" si="23"/>
        <v>1.0047899999999867</v>
      </c>
    </row>
    <row r="348" spans="1:8" ht="13.5" thickBot="1">
      <c r="A348" s="22">
        <v>34.5</v>
      </c>
      <c r="B348" s="27">
        <v>0.95908000000000004</v>
      </c>
      <c r="C348" s="11">
        <f t="shared" si="20"/>
        <v>-1.3000000000007264E-3</v>
      </c>
      <c r="D348" s="12">
        <f t="shared" si="21"/>
        <v>1.0039300000000251</v>
      </c>
      <c r="E348" s="22">
        <v>34.5</v>
      </c>
      <c r="F348" s="27">
        <v>0.95994000000000002</v>
      </c>
      <c r="G348" s="11">
        <f t="shared" si="22"/>
        <v>-1.2999999999996161E-3</v>
      </c>
      <c r="H348" s="12">
        <f t="shared" si="23"/>
        <v>1.0047899999999867</v>
      </c>
    </row>
    <row r="349" spans="1:8" ht="13.5" thickBot="1">
      <c r="A349" s="22">
        <v>34.6</v>
      </c>
      <c r="B349" s="27">
        <v>0.95894999999999997</v>
      </c>
      <c r="C349" s="11">
        <f t="shared" si="20"/>
        <v>-1.2999999999996161E-3</v>
      </c>
      <c r="D349" s="12">
        <f t="shared" si="21"/>
        <v>1.0039299999999867</v>
      </c>
      <c r="E349" s="22">
        <v>34.6</v>
      </c>
      <c r="F349" s="27">
        <v>0.95981000000000005</v>
      </c>
      <c r="G349" s="11">
        <f t="shared" si="22"/>
        <v>-1.3000000000007264E-3</v>
      </c>
      <c r="H349" s="12">
        <f t="shared" si="23"/>
        <v>1.0047900000000252</v>
      </c>
    </row>
    <row r="350" spans="1:8" ht="13.5" thickBot="1">
      <c r="A350" s="22">
        <v>34.700000000000003</v>
      </c>
      <c r="B350" s="27">
        <v>0.95882000000000001</v>
      </c>
      <c r="C350" s="11">
        <f t="shared" si="20"/>
        <v>-1.4000000000003695E-3</v>
      </c>
      <c r="D350" s="12">
        <f t="shared" si="21"/>
        <v>1.0074000000000127</v>
      </c>
      <c r="E350" s="22">
        <v>34.700000000000003</v>
      </c>
      <c r="F350" s="27">
        <v>0.95967999999999998</v>
      </c>
      <c r="G350" s="11">
        <f t="shared" si="22"/>
        <v>-1.4000000000003695E-3</v>
      </c>
      <c r="H350" s="12">
        <f t="shared" si="23"/>
        <v>1.0082600000000128</v>
      </c>
    </row>
    <row r="351" spans="1:8" ht="13.5" thickBot="1">
      <c r="A351" s="22">
        <v>34.799999999999997</v>
      </c>
      <c r="B351" s="27">
        <v>0.95867999999999998</v>
      </c>
      <c r="C351" s="11">
        <f t="shared" si="20"/>
        <v>-1.2999999999996161E-3</v>
      </c>
      <c r="D351" s="12">
        <f t="shared" si="21"/>
        <v>1.0039199999999866</v>
      </c>
      <c r="E351" s="22">
        <v>34.799999999999997</v>
      </c>
      <c r="F351" s="27">
        <v>0.95953999999999995</v>
      </c>
      <c r="G351" s="11">
        <f t="shared" si="22"/>
        <v>-1.2999999999996161E-3</v>
      </c>
      <c r="H351" s="12">
        <f t="shared" si="23"/>
        <v>1.0047799999999867</v>
      </c>
    </row>
    <row r="352" spans="1:8" ht="13.5" thickBot="1">
      <c r="A352" s="22">
        <v>34.9</v>
      </c>
      <c r="B352" s="27">
        <v>0.95855000000000001</v>
      </c>
      <c r="C352" s="11">
        <f t="shared" si="20"/>
        <v>-1.2999999999996161E-3</v>
      </c>
      <c r="D352" s="12">
        <f t="shared" si="21"/>
        <v>1.0039199999999866</v>
      </c>
      <c r="E352" s="22">
        <v>34.9</v>
      </c>
      <c r="F352" s="27">
        <v>0.95940999999999999</v>
      </c>
      <c r="G352" s="11">
        <f t="shared" si="22"/>
        <v>-1.2999999999996161E-3</v>
      </c>
      <c r="H352" s="12">
        <f t="shared" si="23"/>
        <v>1.0047799999999867</v>
      </c>
    </row>
    <row r="353" spans="1:8" ht="13.5" thickBot="1">
      <c r="A353" s="26">
        <v>35</v>
      </c>
      <c r="B353" s="19">
        <v>0.95842000000000005</v>
      </c>
      <c r="C353" s="11">
        <f t="shared" si="20"/>
        <v>-1.40000000000027E-3</v>
      </c>
      <c r="D353" s="12">
        <f t="shared" si="21"/>
        <v>1.0074200000000095</v>
      </c>
      <c r="E353" s="26">
        <v>35</v>
      </c>
      <c r="F353" s="19">
        <v>0.95928000000000002</v>
      </c>
      <c r="G353" s="11">
        <f t="shared" si="22"/>
        <v>-1.40000000000027E-3</v>
      </c>
      <c r="H353" s="12">
        <f t="shared" si="23"/>
        <v>1.0082800000000094</v>
      </c>
    </row>
    <row r="354" spans="1:8" ht="13.5" thickBot="1">
      <c r="A354" s="22">
        <v>35.1</v>
      </c>
      <c r="B354" s="27">
        <v>0.95828000000000002</v>
      </c>
      <c r="C354" s="11">
        <f t="shared" si="20"/>
        <v>-1.3000000000007264E-3</v>
      </c>
      <c r="D354" s="12">
        <f t="shared" si="21"/>
        <v>1.0039100000000256</v>
      </c>
      <c r="E354" s="22">
        <v>35.1</v>
      </c>
      <c r="F354" s="27">
        <v>0.95913999999999999</v>
      </c>
      <c r="G354" s="11">
        <f t="shared" si="22"/>
        <v>-1.2999999999996161E-3</v>
      </c>
      <c r="H354" s="12">
        <f t="shared" si="23"/>
        <v>1.0047699999999866</v>
      </c>
    </row>
    <row r="355" spans="1:8" ht="13.5" thickBot="1">
      <c r="A355" s="22">
        <v>35.200000000000003</v>
      </c>
      <c r="B355" s="27">
        <v>0.95814999999999995</v>
      </c>
      <c r="C355" s="11">
        <f t="shared" si="20"/>
        <v>-1.399999999999259E-3</v>
      </c>
      <c r="D355" s="12">
        <f t="shared" si="21"/>
        <v>1.0074299999999738</v>
      </c>
      <c r="E355" s="22">
        <v>35.200000000000003</v>
      </c>
      <c r="F355" s="27">
        <v>0.95901000000000003</v>
      </c>
      <c r="G355" s="11">
        <f t="shared" si="22"/>
        <v>-1.4000000000003695E-3</v>
      </c>
      <c r="H355" s="12">
        <f t="shared" si="23"/>
        <v>1.008290000000013</v>
      </c>
    </row>
    <row r="356" spans="1:8" ht="13.5" thickBot="1">
      <c r="A356" s="22">
        <v>35.299999999999997</v>
      </c>
      <c r="B356" s="27">
        <v>0.95801000000000003</v>
      </c>
      <c r="C356" s="11">
        <f t="shared" si="20"/>
        <v>-1.3000000000007264E-3</v>
      </c>
      <c r="D356" s="12">
        <f t="shared" si="21"/>
        <v>1.0039000000000258</v>
      </c>
      <c r="E356" s="22">
        <v>35.299999999999997</v>
      </c>
      <c r="F356" s="27">
        <v>0.95887</v>
      </c>
      <c r="G356" s="11">
        <f t="shared" si="22"/>
        <v>-1.2999999999996161E-3</v>
      </c>
      <c r="H356" s="12">
        <f t="shared" si="23"/>
        <v>1.0047599999999863</v>
      </c>
    </row>
    <row r="357" spans="1:8" ht="13.5" thickBot="1">
      <c r="A357" s="22">
        <v>35.4</v>
      </c>
      <c r="B357" s="27">
        <v>0.95787999999999995</v>
      </c>
      <c r="C357" s="11">
        <f t="shared" si="20"/>
        <v>-1.3999999999991597E-3</v>
      </c>
      <c r="D357" s="12">
        <f t="shared" si="21"/>
        <v>1.0074399999999704</v>
      </c>
      <c r="E357" s="22">
        <v>35.4</v>
      </c>
      <c r="F357" s="27">
        <v>0.95874000000000004</v>
      </c>
      <c r="G357" s="11">
        <f t="shared" si="22"/>
        <v>-1.40000000000027E-3</v>
      </c>
      <c r="H357" s="12">
        <f t="shared" si="23"/>
        <v>1.0083000000000095</v>
      </c>
    </row>
    <row r="358" spans="1:8" ht="13.5" thickBot="1">
      <c r="A358" s="22">
        <v>35.5</v>
      </c>
      <c r="B358" s="27">
        <v>0.95774000000000004</v>
      </c>
      <c r="C358" s="11">
        <f t="shared" si="20"/>
        <v>-1.3000000000007264E-3</v>
      </c>
      <c r="D358" s="12">
        <f t="shared" si="21"/>
        <v>1.0038900000000259</v>
      </c>
      <c r="E358" s="22">
        <v>35.5</v>
      </c>
      <c r="F358" s="27">
        <v>0.95860000000000001</v>
      </c>
      <c r="G358" s="11">
        <f t="shared" si="22"/>
        <v>-1.2999999999996161E-3</v>
      </c>
      <c r="H358" s="12">
        <f t="shared" si="23"/>
        <v>1.0047499999999863</v>
      </c>
    </row>
    <row r="359" spans="1:8" ht="13.5" thickBot="1">
      <c r="A359" s="22">
        <v>35.6</v>
      </c>
      <c r="B359" s="27">
        <v>0.95760999999999996</v>
      </c>
      <c r="C359" s="11">
        <f t="shared" si="20"/>
        <v>-1.3999999999991597E-3</v>
      </c>
      <c r="D359" s="12">
        <f t="shared" si="21"/>
        <v>1.0074499999999702</v>
      </c>
      <c r="E359" s="22">
        <v>35.6</v>
      </c>
      <c r="F359" s="27">
        <v>0.95847000000000004</v>
      </c>
      <c r="G359" s="11">
        <f t="shared" si="22"/>
        <v>-1.40000000000027E-3</v>
      </c>
      <c r="H359" s="12">
        <f t="shared" si="23"/>
        <v>1.0083100000000096</v>
      </c>
    </row>
    <row r="360" spans="1:8" ht="13.5" thickBot="1">
      <c r="A360" s="22">
        <v>35.700000000000003</v>
      </c>
      <c r="B360" s="27">
        <v>0.95747000000000004</v>
      </c>
      <c r="C360" s="11">
        <f t="shared" si="20"/>
        <v>-1.4000000000003695E-3</v>
      </c>
      <c r="D360" s="12">
        <f t="shared" si="21"/>
        <v>1.0074500000000133</v>
      </c>
      <c r="E360" s="22">
        <v>35.700000000000003</v>
      </c>
      <c r="F360" s="27">
        <v>0.95833000000000002</v>
      </c>
      <c r="G360" s="11">
        <f t="shared" si="22"/>
        <v>-1.4000000000003695E-3</v>
      </c>
      <c r="H360" s="12">
        <f t="shared" si="23"/>
        <v>1.0083100000000131</v>
      </c>
    </row>
    <row r="361" spans="1:8" ht="13.5" thickBot="1">
      <c r="A361" s="22">
        <v>35.799999999999997</v>
      </c>
      <c r="B361" s="27">
        <v>0.95733000000000001</v>
      </c>
      <c r="C361" s="11">
        <f t="shared" si="20"/>
        <v>-1.2999999999996161E-3</v>
      </c>
      <c r="D361" s="12">
        <f t="shared" si="21"/>
        <v>1.0038699999999863</v>
      </c>
      <c r="E361" s="22">
        <v>35.799999999999997</v>
      </c>
      <c r="F361" s="27">
        <v>0.95818999999999999</v>
      </c>
      <c r="G361" s="11">
        <f t="shared" si="22"/>
        <v>-1.2999999999996161E-3</v>
      </c>
      <c r="H361" s="12">
        <f t="shared" si="23"/>
        <v>1.0047299999999861</v>
      </c>
    </row>
    <row r="362" spans="1:8" ht="13.5" thickBot="1">
      <c r="A362" s="22">
        <v>35.9</v>
      </c>
      <c r="B362" s="27">
        <v>0.95720000000000005</v>
      </c>
      <c r="C362" s="11">
        <f t="shared" si="20"/>
        <v>-1.40000000000027E-3</v>
      </c>
      <c r="D362" s="12">
        <f t="shared" si="21"/>
        <v>1.0074600000000098</v>
      </c>
      <c r="E362" s="22">
        <v>35.9</v>
      </c>
      <c r="F362" s="27">
        <v>0.95806000000000002</v>
      </c>
      <c r="G362" s="11">
        <f t="shared" si="22"/>
        <v>-1.40000000000027E-3</v>
      </c>
      <c r="H362" s="12">
        <f t="shared" si="23"/>
        <v>1.0083200000000097</v>
      </c>
    </row>
    <row r="363" spans="1:8" ht="13.5" thickBot="1">
      <c r="A363" s="26">
        <v>36</v>
      </c>
      <c r="B363" s="19">
        <v>0.95706000000000002</v>
      </c>
      <c r="C363" s="11">
        <f t="shared" si="20"/>
        <v>-1.40000000000027E-3</v>
      </c>
      <c r="D363" s="12">
        <f t="shared" si="21"/>
        <v>1.0074600000000098</v>
      </c>
      <c r="E363" s="26">
        <v>36</v>
      </c>
      <c r="F363" s="19">
        <v>0.95791999999999999</v>
      </c>
      <c r="G363" s="11">
        <f t="shared" si="22"/>
        <v>-1.40000000000027E-3</v>
      </c>
      <c r="H363" s="12">
        <f t="shared" si="23"/>
        <v>1.0083200000000097</v>
      </c>
    </row>
    <row r="364" spans="1:8" ht="13.5" thickBot="1">
      <c r="A364" s="22">
        <v>36.1</v>
      </c>
      <c r="B364" s="27">
        <v>0.95691999999999999</v>
      </c>
      <c r="C364" s="11">
        <f t="shared" si="20"/>
        <v>-1.40000000000027E-3</v>
      </c>
      <c r="D364" s="12">
        <f t="shared" si="21"/>
        <v>1.0074600000000098</v>
      </c>
      <c r="E364" s="22">
        <v>36.1</v>
      </c>
      <c r="F364" s="27">
        <v>0.95777999999999996</v>
      </c>
      <c r="G364" s="11">
        <f t="shared" si="22"/>
        <v>-1.3999999999991597E-3</v>
      </c>
      <c r="H364" s="12">
        <f t="shared" si="23"/>
        <v>1.0083199999999697</v>
      </c>
    </row>
    <row r="365" spans="1:8" ht="13.5" thickBot="1">
      <c r="A365" s="22">
        <v>36.200000000000003</v>
      </c>
      <c r="B365" s="27">
        <v>0.95677999999999996</v>
      </c>
      <c r="C365" s="11">
        <f t="shared" si="20"/>
        <v>-1.399999999999259E-3</v>
      </c>
      <c r="D365" s="12">
        <f t="shared" si="21"/>
        <v>1.0074599999999732</v>
      </c>
      <c r="E365" s="22">
        <v>36.200000000000003</v>
      </c>
      <c r="F365" s="27">
        <v>0.95764000000000005</v>
      </c>
      <c r="G365" s="11">
        <f t="shared" si="22"/>
        <v>-1.4000000000003695E-3</v>
      </c>
      <c r="H365" s="12">
        <f t="shared" si="23"/>
        <v>1.0083200000000134</v>
      </c>
    </row>
    <row r="366" spans="1:8" ht="13.5" thickBot="1">
      <c r="A366" s="22">
        <v>36.299999999999997</v>
      </c>
      <c r="B366" s="27">
        <v>0.95664000000000005</v>
      </c>
      <c r="C366" s="11">
        <f t="shared" si="20"/>
        <v>-1.40000000000027E-3</v>
      </c>
      <c r="D366" s="12">
        <f t="shared" si="21"/>
        <v>1.0074600000000098</v>
      </c>
      <c r="E366" s="22">
        <v>36.299999999999997</v>
      </c>
      <c r="F366" s="27">
        <v>0.95750000000000002</v>
      </c>
      <c r="G366" s="11">
        <f t="shared" si="22"/>
        <v>-1.40000000000027E-3</v>
      </c>
      <c r="H366" s="12">
        <f t="shared" si="23"/>
        <v>1.0083200000000099</v>
      </c>
    </row>
    <row r="367" spans="1:8" ht="13.5" thickBot="1">
      <c r="A367" s="22">
        <v>36.4</v>
      </c>
      <c r="B367" s="27">
        <v>0.95650000000000002</v>
      </c>
      <c r="C367" s="11">
        <f t="shared" si="20"/>
        <v>-1.40000000000027E-3</v>
      </c>
      <c r="D367" s="12">
        <f t="shared" si="21"/>
        <v>1.0074600000000098</v>
      </c>
      <c r="E367" s="22">
        <v>36.4</v>
      </c>
      <c r="F367" s="27">
        <v>0.95735999999999999</v>
      </c>
      <c r="G367" s="11">
        <f t="shared" si="22"/>
        <v>-1.40000000000027E-3</v>
      </c>
      <c r="H367" s="12">
        <f t="shared" si="23"/>
        <v>1.0083200000000099</v>
      </c>
    </row>
    <row r="368" spans="1:8" ht="13.5" thickBot="1">
      <c r="A368" s="22">
        <v>36.5</v>
      </c>
      <c r="B368" s="27">
        <v>0.95635999999999999</v>
      </c>
      <c r="C368" s="11">
        <f t="shared" si="20"/>
        <v>-1.40000000000027E-3</v>
      </c>
      <c r="D368" s="12">
        <f t="shared" si="21"/>
        <v>1.0074600000000098</v>
      </c>
      <c r="E368" s="22">
        <v>36.5</v>
      </c>
      <c r="F368" s="27">
        <v>0.95721999999999996</v>
      </c>
      <c r="G368" s="11">
        <f t="shared" si="22"/>
        <v>-1.3999999999991597E-3</v>
      </c>
      <c r="H368" s="12">
        <f t="shared" si="23"/>
        <v>1.0083199999999692</v>
      </c>
    </row>
    <row r="369" spans="1:8" ht="13.5" thickBot="1">
      <c r="A369" s="22">
        <v>36.6</v>
      </c>
      <c r="B369" s="27">
        <v>0.95621999999999996</v>
      </c>
      <c r="C369" s="11">
        <f t="shared" si="20"/>
        <v>-1.3999999999991597E-3</v>
      </c>
      <c r="D369" s="12">
        <f t="shared" si="21"/>
        <v>1.0074599999999694</v>
      </c>
      <c r="E369" s="22">
        <v>36.6</v>
      </c>
      <c r="F369" s="27">
        <v>0.95708000000000004</v>
      </c>
      <c r="G369" s="11">
        <f t="shared" si="22"/>
        <v>-1.40000000000027E-3</v>
      </c>
      <c r="H369" s="12">
        <f t="shared" si="23"/>
        <v>1.0083200000000099</v>
      </c>
    </row>
    <row r="370" spans="1:8" ht="13.5" thickBot="1">
      <c r="A370" s="22">
        <v>36.700000000000003</v>
      </c>
      <c r="B370" s="27">
        <v>0.95608000000000004</v>
      </c>
      <c r="C370" s="11">
        <f t="shared" si="20"/>
        <v>-1.4000000000003695E-3</v>
      </c>
      <c r="D370" s="12">
        <f t="shared" si="21"/>
        <v>1.0074600000000136</v>
      </c>
      <c r="E370" s="22">
        <v>36.700000000000003</v>
      </c>
      <c r="F370" s="27">
        <v>0.95694000000000001</v>
      </c>
      <c r="G370" s="11">
        <f t="shared" si="22"/>
        <v>-1.4000000000003695E-3</v>
      </c>
      <c r="H370" s="12">
        <f t="shared" si="23"/>
        <v>1.0083200000000136</v>
      </c>
    </row>
    <row r="371" spans="1:8" ht="13.5" thickBot="1">
      <c r="A371" s="22">
        <v>36.799999999999997</v>
      </c>
      <c r="B371" s="27">
        <v>0.95594000000000001</v>
      </c>
      <c r="C371" s="11">
        <f t="shared" si="20"/>
        <v>-1.40000000000027E-3</v>
      </c>
      <c r="D371" s="12">
        <f t="shared" si="21"/>
        <v>1.00746000000001</v>
      </c>
      <c r="E371" s="22">
        <v>36.799999999999997</v>
      </c>
      <c r="F371" s="27">
        <v>0.95679999999999998</v>
      </c>
      <c r="G371" s="11">
        <f t="shared" si="22"/>
        <v>-1.40000000000027E-3</v>
      </c>
      <c r="H371" s="12">
        <f t="shared" si="23"/>
        <v>1.0083200000000099</v>
      </c>
    </row>
    <row r="372" spans="1:8" ht="13.5" thickBot="1">
      <c r="A372" s="22">
        <v>36.9</v>
      </c>
      <c r="B372" s="27">
        <v>0.95579999999999998</v>
      </c>
      <c r="C372" s="11">
        <f t="shared" si="20"/>
        <v>-1.40000000000027E-3</v>
      </c>
      <c r="D372" s="12">
        <f t="shared" si="21"/>
        <v>1.00746000000001</v>
      </c>
      <c r="E372" s="22">
        <v>36.9</v>
      </c>
      <c r="F372" s="27">
        <v>0.95665999999999995</v>
      </c>
      <c r="G372" s="11">
        <f t="shared" si="22"/>
        <v>-1.3999999999991597E-3</v>
      </c>
      <c r="H372" s="12">
        <f t="shared" si="23"/>
        <v>1.008319999999969</v>
      </c>
    </row>
    <row r="373" spans="1:8" ht="13.5" thickBot="1">
      <c r="A373" s="26">
        <v>37</v>
      </c>
      <c r="B373" s="19">
        <v>0.95565999999999995</v>
      </c>
      <c r="C373" s="11">
        <f t="shared" si="20"/>
        <v>-1.3999999999991597E-3</v>
      </c>
      <c r="D373" s="12">
        <f t="shared" si="21"/>
        <v>1.0074599999999687</v>
      </c>
      <c r="E373" s="26">
        <v>37</v>
      </c>
      <c r="F373" s="19">
        <v>0.95652000000000004</v>
      </c>
      <c r="G373" s="11">
        <f t="shared" si="22"/>
        <v>-1.40000000000027E-3</v>
      </c>
      <c r="H373" s="12">
        <f t="shared" si="23"/>
        <v>1.0083200000000101</v>
      </c>
    </row>
    <row r="374" spans="1:8" ht="13.5" thickBot="1">
      <c r="A374" s="22">
        <v>37.1</v>
      </c>
      <c r="B374" s="27">
        <v>0.95552000000000004</v>
      </c>
      <c r="C374" s="11">
        <f t="shared" si="20"/>
        <v>-1.4999999999998135E-3</v>
      </c>
      <c r="D374" s="12">
        <f t="shared" si="21"/>
        <v>1.0111699999999932</v>
      </c>
      <c r="E374" s="22">
        <v>37.1</v>
      </c>
      <c r="F374" s="27">
        <v>0.95638000000000001</v>
      </c>
      <c r="G374" s="11">
        <f t="shared" si="22"/>
        <v>-1.4999999999998135E-3</v>
      </c>
      <c r="H374" s="12">
        <f t="shared" si="23"/>
        <v>1.0120299999999931</v>
      </c>
    </row>
    <row r="375" spans="1:8" ht="13.5" thickBot="1">
      <c r="A375" s="22">
        <v>37.200000000000003</v>
      </c>
      <c r="B375" s="27">
        <v>0.95537000000000005</v>
      </c>
      <c r="C375" s="11">
        <f t="shared" si="20"/>
        <v>-1.4000000000003695E-3</v>
      </c>
      <c r="D375" s="12">
        <f t="shared" si="21"/>
        <v>1.0074500000000137</v>
      </c>
      <c r="E375" s="22">
        <v>37.200000000000003</v>
      </c>
      <c r="F375" s="27">
        <v>0.95623000000000002</v>
      </c>
      <c r="G375" s="11">
        <f t="shared" si="22"/>
        <v>-1.4000000000003695E-3</v>
      </c>
      <c r="H375" s="12">
        <f t="shared" si="23"/>
        <v>1.0083100000000138</v>
      </c>
    </row>
    <row r="376" spans="1:8" ht="13.5" thickBot="1">
      <c r="A376" s="22">
        <v>37.299999999999997</v>
      </c>
      <c r="B376" s="27">
        <v>0.95523000000000002</v>
      </c>
      <c r="C376" s="11">
        <f t="shared" si="20"/>
        <v>-1.40000000000027E-3</v>
      </c>
      <c r="D376" s="12">
        <f t="shared" si="21"/>
        <v>1.0074500000000102</v>
      </c>
      <c r="E376" s="22">
        <v>37.299999999999997</v>
      </c>
      <c r="F376" s="27">
        <v>0.95609</v>
      </c>
      <c r="G376" s="11">
        <f t="shared" si="22"/>
        <v>-1.40000000000027E-3</v>
      </c>
      <c r="H376" s="12">
        <f t="shared" si="23"/>
        <v>1.00831000000001</v>
      </c>
    </row>
    <row r="377" spans="1:8" ht="13.5" thickBot="1">
      <c r="A377" s="22">
        <v>37.4</v>
      </c>
      <c r="B377" s="27">
        <v>0.95508999999999999</v>
      </c>
      <c r="C377" s="11">
        <f t="shared" si="20"/>
        <v>-1.4999999999998135E-3</v>
      </c>
      <c r="D377" s="12">
        <f t="shared" si="21"/>
        <v>1.0111899999999929</v>
      </c>
      <c r="E377" s="22">
        <v>37.4</v>
      </c>
      <c r="F377" s="27">
        <v>0.95594999999999997</v>
      </c>
      <c r="G377" s="11">
        <f t="shared" si="22"/>
        <v>-1.4999999999998135E-3</v>
      </c>
      <c r="H377" s="12">
        <f t="shared" si="23"/>
        <v>1.012049999999993</v>
      </c>
    </row>
    <row r="378" spans="1:8" ht="13.5" thickBot="1">
      <c r="A378" s="22">
        <v>37.5</v>
      </c>
      <c r="B378" s="27">
        <v>0.95494000000000001</v>
      </c>
      <c r="C378" s="11">
        <f t="shared" si="20"/>
        <v>-1.40000000000027E-3</v>
      </c>
      <c r="D378" s="12">
        <f t="shared" si="21"/>
        <v>1.0074400000000101</v>
      </c>
      <c r="E378" s="22">
        <v>37.5</v>
      </c>
      <c r="F378" s="27">
        <v>0.95579999999999998</v>
      </c>
      <c r="G378" s="11">
        <f t="shared" si="22"/>
        <v>-1.40000000000027E-3</v>
      </c>
      <c r="H378" s="12">
        <f t="shared" si="23"/>
        <v>1.0083000000000102</v>
      </c>
    </row>
    <row r="379" spans="1:8" ht="13.5" thickBot="1">
      <c r="A379" s="22">
        <v>37.6</v>
      </c>
      <c r="B379" s="27">
        <v>0.95479999999999998</v>
      </c>
      <c r="C379" s="11">
        <f t="shared" si="20"/>
        <v>-1.4999999999998135E-3</v>
      </c>
      <c r="D379" s="12">
        <f t="shared" si="21"/>
        <v>1.011199999999993</v>
      </c>
      <c r="E379" s="22">
        <v>37.6</v>
      </c>
      <c r="F379" s="27">
        <v>0.95565999999999995</v>
      </c>
      <c r="G379" s="11">
        <f t="shared" si="22"/>
        <v>-1.4999999999998135E-3</v>
      </c>
      <c r="H379" s="12">
        <f t="shared" si="23"/>
        <v>1.0120599999999929</v>
      </c>
    </row>
    <row r="380" spans="1:8" ht="13.5" thickBot="1">
      <c r="A380" s="22">
        <v>37.700000000000003</v>
      </c>
      <c r="B380" s="27">
        <v>0.95465</v>
      </c>
      <c r="C380" s="11">
        <f t="shared" si="20"/>
        <v>-1.4000000000003695E-3</v>
      </c>
      <c r="D380" s="12">
        <f t="shared" si="21"/>
        <v>1.007430000000014</v>
      </c>
      <c r="E380" s="22">
        <v>37.700000000000003</v>
      </c>
      <c r="F380" s="27">
        <v>0.95550999999999997</v>
      </c>
      <c r="G380" s="11">
        <f t="shared" si="22"/>
        <v>-1.399999999999259E-3</v>
      </c>
      <c r="H380" s="12">
        <f t="shared" si="23"/>
        <v>1.0082899999999722</v>
      </c>
    </row>
    <row r="381" spans="1:8" ht="13.5" thickBot="1">
      <c r="A381" s="22">
        <v>37.799999999999997</v>
      </c>
      <c r="B381" s="27">
        <v>0.95450999999999997</v>
      </c>
      <c r="C381" s="11">
        <f t="shared" si="20"/>
        <v>-1.4999999999998135E-3</v>
      </c>
      <c r="D381" s="12">
        <f t="shared" si="21"/>
        <v>1.0112099999999928</v>
      </c>
      <c r="E381" s="22">
        <v>37.799999999999997</v>
      </c>
      <c r="F381" s="27">
        <v>0.95537000000000005</v>
      </c>
      <c r="G381" s="11">
        <f t="shared" si="22"/>
        <v>-1.5000000000009236E-3</v>
      </c>
      <c r="H381" s="12">
        <f t="shared" si="23"/>
        <v>1.0120700000000349</v>
      </c>
    </row>
    <row r="382" spans="1:8" ht="13.5" thickBot="1">
      <c r="A382" s="22">
        <v>37.9</v>
      </c>
      <c r="B382" s="27">
        <v>0.95435999999999999</v>
      </c>
      <c r="C382" s="11">
        <f t="shared" si="20"/>
        <v>-1.40000000000027E-3</v>
      </c>
      <c r="D382" s="12">
        <f t="shared" si="21"/>
        <v>1.0074200000000102</v>
      </c>
      <c r="E382" s="22">
        <v>37.9</v>
      </c>
      <c r="F382" s="27">
        <v>0.95521999999999996</v>
      </c>
      <c r="G382" s="11">
        <f t="shared" si="22"/>
        <v>-1.3999999999991597E-3</v>
      </c>
      <c r="H382" s="12">
        <f t="shared" si="23"/>
        <v>1.0082799999999681</v>
      </c>
    </row>
    <row r="383" spans="1:8" ht="13.5" thickBot="1">
      <c r="A383" s="26">
        <v>38</v>
      </c>
      <c r="B383" s="19">
        <v>0.95421999999999996</v>
      </c>
      <c r="C383" s="11">
        <f t="shared" si="20"/>
        <v>-1.4999999999998135E-3</v>
      </c>
      <c r="D383" s="12">
        <f t="shared" si="21"/>
        <v>1.0112199999999929</v>
      </c>
      <c r="E383" s="26">
        <v>38</v>
      </c>
      <c r="F383" s="19">
        <v>0.95508000000000004</v>
      </c>
      <c r="G383" s="11">
        <f t="shared" si="22"/>
        <v>-1.5000000000009236E-3</v>
      </c>
      <c r="H383" s="12">
        <f t="shared" si="23"/>
        <v>1.0120800000000352</v>
      </c>
    </row>
    <row r="384" spans="1:8" ht="13.5" thickBot="1">
      <c r="A384" s="22">
        <v>38.1</v>
      </c>
      <c r="B384" s="27">
        <v>0.95406999999999997</v>
      </c>
      <c r="C384" s="11">
        <f t="shared" si="20"/>
        <v>-1.4999999999998135E-3</v>
      </c>
      <c r="D384" s="12">
        <f t="shared" si="21"/>
        <v>1.0112199999999929</v>
      </c>
      <c r="E384" s="22">
        <v>38.1</v>
      </c>
      <c r="F384" s="27">
        <v>0.95492999999999995</v>
      </c>
      <c r="G384" s="11">
        <f t="shared" si="22"/>
        <v>-1.4999999999998135E-3</v>
      </c>
      <c r="H384" s="12">
        <f t="shared" si="23"/>
        <v>1.012079999999993</v>
      </c>
    </row>
    <row r="385" spans="1:8" ht="13.5" thickBot="1">
      <c r="A385" s="22">
        <v>38.200000000000003</v>
      </c>
      <c r="B385" s="27">
        <v>0.95391999999999999</v>
      </c>
      <c r="C385" s="11">
        <f t="shared" si="20"/>
        <v>-1.4000000000003695E-3</v>
      </c>
      <c r="D385" s="12">
        <f t="shared" si="21"/>
        <v>1.0074000000000141</v>
      </c>
      <c r="E385" s="22">
        <v>38.200000000000003</v>
      </c>
      <c r="F385" s="27">
        <v>0.95477999999999996</v>
      </c>
      <c r="G385" s="11">
        <f t="shared" si="22"/>
        <v>-1.399999999999259E-3</v>
      </c>
      <c r="H385" s="12">
        <f t="shared" si="23"/>
        <v>1.0082599999999715</v>
      </c>
    </row>
    <row r="386" spans="1:8" ht="13.5" thickBot="1">
      <c r="A386" s="22">
        <v>38.299999999999997</v>
      </c>
      <c r="B386" s="27">
        <v>0.95377999999999996</v>
      </c>
      <c r="C386" s="11">
        <f t="shared" si="20"/>
        <v>-1.4999999999998135E-3</v>
      </c>
      <c r="D386" s="12">
        <f t="shared" si="21"/>
        <v>1.011229999999993</v>
      </c>
      <c r="E386" s="22">
        <v>38.299999999999997</v>
      </c>
      <c r="F386" s="27">
        <v>0.95464000000000004</v>
      </c>
      <c r="G386" s="11">
        <f t="shared" si="22"/>
        <v>-1.5000000000009236E-3</v>
      </c>
      <c r="H386" s="12">
        <f t="shared" si="23"/>
        <v>1.0120900000000355</v>
      </c>
    </row>
    <row r="387" spans="1:8" ht="13.5" thickBot="1">
      <c r="A387" s="22">
        <v>38.4</v>
      </c>
      <c r="B387" s="27">
        <v>0.95362999999999998</v>
      </c>
      <c r="C387" s="11">
        <f t="shared" si="20"/>
        <v>-1.4999999999998135E-3</v>
      </c>
      <c r="D387" s="12">
        <f t="shared" si="21"/>
        <v>1.0112299999999927</v>
      </c>
      <c r="E387" s="22">
        <v>38.4</v>
      </c>
      <c r="F387" s="27">
        <v>0.95448999999999995</v>
      </c>
      <c r="G387" s="11">
        <f t="shared" si="22"/>
        <v>-1.4999999999998135E-3</v>
      </c>
      <c r="H387" s="12">
        <f t="shared" si="23"/>
        <v>1.0120899999999928</v>
      </c>
    </row>
    <row r="388" spans="1:8" ht="13.5" thickBot="1">
      <c r="A388" s="22">
        <v>38.5</v>
      </c>
      <c r="B388" s="27">
        <v>0.95347999999999999</v>
      </c>
      <c r="C388" s="11">
        <f t="shared" ref="C388:C451" si="24">SLOPE(B388:B389,A388:A389)</f>
        <v>-1.4999999999998135E-3</v>
      </c>
      <c r="D388" s="12">
        <f t="shared" ref="D388:D451" si="25">INTERCEPT(B388:B389,A388:A389)</f>
        <v>1.011229999999993</v>
      </c>
      <c r="E388" s="22">
        <v>38.5</v>
      </c>
      <c r="F388" s="27">
        <v>0.95433999999999997</v>
      </c>
      <c r="G388" s="11">
        <f t="shared" ref="G388:G451" si="26">SLOPE(F388:F389,E388:E389)</f>
        <v>-1.4999999999998135E-3</v>
      </c>
      <c r="H388" s="12">
        <f t="shared" ref="H388:H451" si="27">INTERCEPT(F388:F389,E388:E389)</f>
        <v>1.0120899999999928</v>
      </c>
    </row>
    <row r="389" spans="1:8" ht="13.5" thickBot="1">
      <c r="A389" s="22">
        <v>38.6</v>
      </c>
      <c r="B389" s="27">
        <v>0.95333000000000001</v>
      </c>
      <c r="C389" s="11">
        <f t="shared" si="24"/>
        <v>-1.4999999999998135E-3</v>
      </c>
      <c r="D389" s="12">
        <f t="shared" si="25"/>
        <v>1.0112299999999927</v>
      </c>
      <c r="E389" s="22">
        <v>38.6</v>
      </c>
      <c r="F389" s="27">
        <v>0.95418999999999998</v>
      </c>
      <c r="G389" s="11">
        <f t="shared" si="26"/>
        <v>-1.4999999999998135E-3</v>
      </c>
      <c r="H389" s="12">
        <f t="shared" si="27"/>
        <v>1.0120899999999928</v>
      </c>
    </row>
    <row r="390" spans="1:8" ht="13.5" thickBot="1">
      <c r="A390" s="22">
        <v>38.700000000000003</v>
      </c>
      <c r="B390" s="27">
        <v>0.95318000000000003</v>
      </c>
      <c r="C390" s="11">
        <f t="shared" si="24"/>
        <v>-1.4999999999999198E-3</v>
      </c>
      <c r="D390" s="12">
        <f t="shared" si="25"/>
        <v>1.011229999999997</v>
      </c>
      <c r="E390" s="22">
        <v>38.700000000000003</v>
      </c>
      <c r="F390" s="27">
        <v>0.95404</v>
      </c>
      <c r="G390" s="11">
        <f t="shared" si="26"/>
        <v>-1.4999999999999198E-3</v>
      </c>
      <c r="H390" s="12">
        <f t="shared" si="27"/>
        <v>1.0120899999999968</v>
      </c>
    </row>
    <row r="391" spans="1:8" ht="13.5" thickBot="1">
      <c r="A391" s="22">
        <v>38.799999999999997</v>
      </c>
      <c r="B391" s="27">
        <v>0.95303000000000004</v>
      </c>
      <c r="C391" s="11">
        <f t="shared" si="24"/>
        <v>-1.5000000000009236E-3</v>
      </c>
      <c r="D391" s="12">
        <f t="shared" si="25"/>
        <v>1.0112300000000358</v>
      </c>
      <c r="E391" s="22">
        <v>38.799999999999997</v>
      </c>
      <c r="F391" s="27">
        <v>0.95389000000000002</v>
      </c>
      <c r="G391" s="11">
        <f t="shared" si="26"/>
        <v>-1.4999999999998135E-3</v>
      </c>
      <c r="H391" s="12">
        <f t="shared" si="27"/>
        <v>1.0120899999999928</v>
      </c>
    </row>
    <row r="392" spans="1:8" ht="13.5" thickBot="1">
      <c r="A392" s="22">
        <v>38.9</v>
      </c>
      <c r="B392" s="27">
        <v>0.95287999999999995</v>
      </c>
      <c r="C392" s="11">
        <f t="shared" si="24"/>
        <v>-1.4999999999998135E-3</v>
      </c>
      <c r="D392" s="12">
        <f t="shared" si="25"/>
        <v>1.0112299999999927</v>
      </c>
      <c r="E392" s="22">
        <v>38.9</v>
      </c>
      <c r="F392" s="27">
        <v>0.95374000000000003</v>
      </c>
      <c r="G392" s="11">
        <f t="shared" si="26"/>
        <v>-1.4999999999998135E-3</v>
      </c>
      <c r="H392" s="12">
        <f t="shared" si="27"/>
        <v>1.0120899999999928</v>
      </c>
    </row>
    <row r="393" spans="1:8" ht="13.5" thickBot="1">
      <c r="A393" s="26">
        <v>39</v>
      </c>
      <c r="B393" s="19">
        <v>0.95272999999999997</v>
      </c>
      <c r="C393" s="11">
        <f t="shared" si="24"/>
        <v>-1.4999999999998135E-3</v>
      </c>
      <c r="D393" s="12">
        <f t="shared" si="25"/>
        <v>1.0112299999999927</v>
      </c>
      <c r="E393" s="26">
        <v>39</v>
      </c>
      <c r="F393" s="19">
        <v>0.95359000000000005</v>
      </c>
      <c r="G393" s="11">
        <f t="shared" si="26"/>
        <v>-1.5000000000009236E-3</v>
      </c>
      <c r="H393" s="12">
        <f t="shared" si="27"/>
        <v>1.0120900000000361</v>
      </c>
    </row>
    <row r="394" spans="1:8" ht="13.5" thickBot="1">
      <c r="A394" s="22">
        <v>39.1</v>
      </c>
      <c r="B394" s="27">
        <v>0.95257999999999998</v>
      </c>
      <c r="C394" s="11">
        <f t="shared" si="24"/>
        <v>-1.4999999999998135E-3</v>
      </c>
      <c r="D394" s="12">
        <f t="shared" si="25"/>
        <v>1.0112299999999927</v>
      </c>
      <c r="E394" s="22">
        <v>39.1</v>
      </c>
      <c r="F394" s="27">
        <v>0.95343999999999995</v>
      </c>
      <c r="G394" s="11">
        <f t="shared" si="26"/>
        <v>-1.4999999999998135E-3</v>
      </c>
      <c r="H394" s="12">
        <f t="shared" si="27"/>
        <v>1.0120899999999928</v>
      </c>
    </row>
    <row r="395" spans="1:8" ht="13.5" thickBot="1">
      <c r="A395" s="22">
        <v>39.200000000000003</v>
      </c>
      <c r="B395" s="27">
        <v>0.95243</v>
      </c>
      <c r="C395" s="11">
        <f t="shared" si="24"/>
        <v>-1.4999999999999198E-3</v>
      </c>
      <c r="D395" s="12">
        <f t="shared" si="25"/>
        <v>1.011229999999997</v>
      </c>
      <c r="E395" s="22">
        <v>39.200000000000003</v>
      </c>
      <c r="F395" s="27">
        <v>0.95328999999999997</v>
      </c>
      <c r="G395" s="11">
        <f t="shared" si="26"/>
        <v>-1.4999999999999198E-3</v>
      </c>
      <c r="H395" s="12">
        <f t="shared" si="27"/>
        <v>1.0120899999999968</v>
      </c>
    </row>
    <row r="396" spans="1:8" ht="13.5" thickBot="1">
      <c r="A396" s="22">
        <v>39.299999999999997</v>
      </c>
      <c r="B396" s="27">
        <v>0.95228000000000002</v>
      </c>
      <c r="C396" s="11">
        <f t="shared" si="24"/>
        <v>-1.4999999999998135E-3</v>
      </c>
      <c r="D396" s="12">
        <f t="shared" si="25"/>
        <v>1.0112299999999925</v>
      </c>
      <c r="E396" s="22">
        <v>39.299999999999997</v>
      </c>
      <c r="F396" s="27">
        <v>0.95313999999999999</v>
      </c>
      <c r="G396" s="11">
        <f t="shared" si="26"/>
        <v>-1.4999999999998135E-3</v>
      </c>
      <c r="H396" s="12">
        <f t="shared" si="27"/>
        <v>1.0120899999999926</v>
      </c>
    </row>
    <row r="397" spans="1:8" ht="13.5" thickBot="1">
      <c r="A397" s="22">
        <v>39.4</v>
      </c>
      <c r="B397" s="27">
        <v>0.95213000000000003</v>
      </c>
      <c r="C397" s="11">
        <f t="shared" si="24"/>
        <v>-1.4999999999998135E-3</v>
      </c>
      <c r="D397" s="12">
        <f t="shared" si="25"/>
        <v>1.0112299999999927</v>
      </c>
      <c r="E397" s="22">
        <v>39.4</v>
      </c>
      <c r="F397" s="27">
        <v>0.95299</v>
      </c>
      <c r="G397" s="11">
        <f t="shared" si="26"/>
        <v>-1.4999999999998135E-3</v>
      </c>
      <c r="H397" s="12">
        <f t="shared" si="27"/>
        <v>1.0120899999999926</v>
      </c>
    </row>
    <row r="398" spans="1:8" ht="13.5" thickBot="1">
      <c r="A398" s="22">
        <v>39.5</v>
      </c>
      <c r="B398" s="27">
        <v>0.95198000000000005</v>
      </c>
      <c r="C398" s="11">
        <f t="shared" si="24"/>
        <v>-1.6000000000004669E-3</v>
      </c>
      <c r="D398" s="12">
        <f t="shared" si="25"/>
        <v>1.0151800000000184</v>
      </c>
      <c r="E398" s="22">
        <v>39.5</v>
      </c>
      <c r="F398" s="27">
        <v>0.95284000000000002</v>
      </c>
      <c r="G398" s="11">
        <f t="shared" si="26"/>
        <v>-1.6000000000004669E-3</v>
      </c>
      <c r="H398" s="12">
        <f t="shared" si="27"/>
        <v>1.0160400000000185</v>
      </c>
    </row>
    <row r="399" spans="1:8" ht="13.5" thickBot="1">
      <c r="A399" s="22">
        <v>39.6</v>
      </c>
      <c r="B399" s="27">
        <v>0.95182</v>
      </c>
      <c r="C399" s="11">
        <f t="shared" si="24"/>
        <v>-1.4999999999998135E-3</v>
      </c>
      <c r="D399" s="12">
        <f t="shared" si="25"/>
        <v>1.0112199999999927</v>
      </c>
      <c r="E399" s="22">
        <v>39.6</v>
      </c>
      <c r="F399" s="27">
        <v>0.95267999999999997</v>
      </c>
      <c r="G399" s="11">
        <f t="shared" si="26"/>
        <v>-1.4999999999998135E-3</v>
      </c>
      <c r="H399" s="12">
        <f t="shared" si="27"/>
        <v>1.0120799999999925</v>
      </c>
    </row>
    <row r="400" spans="1:8" ht="13.5" thickBot="1">
      <c r="A400" s="22">
        <v>39.700000000000003</v>
      </c>
      <c r="B400" s="27">
        <v>0.95167000000000002</v>
      </c>
      <c r="C400" s="11">
        <f t="shared" si="24"/>
        <v>-1.4999999999999198E-3</v>
      </c>
      <c r="D400" s="12">
        <f t="shared" si="25"/>
        <v>1.0112199999999967</v>
      </c>
      <c r="E400" s="22">
        <v>39.700000000000003</v>
      </c>
      <c r="F400" s="27">
        <v>0.95252999999999999</v>
      </c>
      <c r="G400" s="11">
        <f t="shared" si="26"/>
        <v>-1.4999999999999198E-3</v>
      </c>
      <c r="H400" s="12">
        <f t="shared" si="27"/>
        <v>1.0120799999999968</v>
      </c>
    </row>
    <row r="401" spans="1:8" ht="13.5" thickBot="1">
      <c r="A401" s="22">
        <v>39.799999999999997</v>
      </c>
      <c r="B401" s="27">
        <v>0.95152000000000003</v>
      </c>
      <c r="C401" s="11">
        <f t="shared" si="24"/>
        <v>-1.6000000000004669E-3</v>
      </c>
      <c r="D401" s="12">
        <f t="shared" si="25"/>
        <v>1.0152000000000188</v>
      </c>
      <c r="E401" s="22">
        <v>39.799999999999997</v>
      </c>
      <c r="F401" s="27">
        <v>0.95238</v>
      </c>
      <c r="G401" s="11">
        <f t="shared" si="26"/>
        <v>-1.6000000000004669E-3</v>
      </c>
      <c r="H401" s="12">
        <f t="shared" si="27"/>
        <v>1.0160600000000186</v>
      </c>
    </row>
    <row r="402" spans="1:8" ht="13.5" thickBot="1">
      <c r="A402" s="22">
        <v>39.9</v>
      </c>
      <c r="B402" s="27">
        <v>0.95135999999999998</v>
      </c>
      <c r="C402" s="11">
        <f t="shared" si="24"/>
        <v>-1.4999999999998135E-3</v>
      </c>
      <c r="D402" s="12">
        <f t="shared" si="25"/>
        <v>1.0112099999999924</v>
      </c>
      <c r="E402" s="22">
        <v>39.9</v>
      </c>
      <c r="F402" s="27">
        <v>0.95221999999999996</v>
      </c>
      <c r="G402" s="11">
        <f t="shared" si="26"/>
        <v>-1.4999999999998135E-3</v>
      </c>
      <c r="H402" s="12">
        <f t="shared" si="27"/>
        <v>1.0120699999999925</v>
      </c>
    </row>
    <row r="403" spans="1:8" ht="13.5" thickBot="1">
      <c r="A403" s="26">
        <v>40</v>
      </c>
      <c r="B403" s="19">
        <v>0.95121</v>
      </c>
      <c r="C403" s="11">
        <f t="shared" si="24"/>
        <v>-1.6000000000004669E-3</v>
      </c>
      <c r="D403" s="12">
        <f t="shared" si="25"/>
        <v>1.0152100000000188</v>
      </c>
      <c r="E403" s="26">
        <v>40</v>
      </c>
      <c r="F403" s="19">
        <v>0.95206999999999997</v>
      </c>
      <c r="G403" s="11">
        <f t="shared" si="26"/>
        <v>-1.5999999999993571E-3</v>
      </c>
      <c r="H403" s="12">
        <f t="shared" si="27"/>
        <v>1.0160699999999743</v>
      </c>
    </row>
    <row r="404" spans="1:8" ht="13.5" thickBot="1">
      <c r="A404" s="18">
        <v>40.1</v>
      </c>
      <c r="B404" s="27">
        <v>0.95104999999999995</v>
      </c>
      <c r="C404" s="11">
        <f t="shared" si="24"/>
        <v>-1.4999999999998135E-3</v>
      </c>
      <c r="D404" s="12">
        <f t="shared" si="25"/>
        <v>1.0111999999999923</v>
      </c>
      <c r="E404" s="18">
        <v>40.1</v>
      </c>
      <c r="F404" s="27">
        <v>0.95191000000000003</v>
      </c>
      <c r="G404" s="11">
        <f t="shared" si="26"/>
        <v>-1.4999999999998135E-3</v>
      </c>
      <c r="H404" s="12">
        <f t="shared" si="27"/>
        <v>1.0120599999999924</v>
      </c>
    </row>
    <row r="405" spans="1:8" ht="13.5" thickBot="1">
      <c r="A405" s="18">
        <v>40.200000000000003</v>
      </c>
      <c r="B405" s="27">
        <v>0.95089999999999997</v>
      </c>
      <c r="C405" s="11">
        <f t="shared" si="24"/>
        <v>-1.5999999999994706E-3</v>
      </c>
      <c r="D405" s="12">
        <f t="shared" si="25"/>
        <v>1.0152199999999787</v>
      </c>
      <c r="E405" s="18">
        <v>40.200000000000003</v>
      </c>
      <c r="F405" s="27">
        <v>0.95176000000000005</v>
      </c>
      <c r="G405" s="11">
        <f t="shared" si="26"/>
        <v>-1.6000000000005808E-3</v>
      </c>
      <c r="H405" s="12">
        <f t="shared" si="27"/>
        <v>1.0160800000000234</v>
      </c>
    </row>
    <row r="406" spans="1:8" ht="13.5" thickBot="1">
      <c r="A406" s="18">
        <v>40.299999999999997</v>
      </c>
      <c r="B406" s="27">
        <v>0.95074000000000003</v>
      </c>
      <c r="C406" s="11">
        <f t="shared" si="24"/>
        <v>-1.4999999999998135E-3</v>
      </c>
      <c r="D406" s="12">
        <f t="shared" si="25"/>
        <v>1.0111899999999925</v>
      </c>
      <c r="E406" s="18">
        <v>40.299999999999997</v>
      </c>
      <c r="F406" s="27">
        <v>0.9516</v>
      </c>
      <c r="G406" s="11">
        <f t="shared" si="26"/>
        <v>-1.4999999999998135E-3</v>
      </c>
      <c r="H406" s="12">
        <f t="shared" si="27"/>
        <v>1.0120499999999923</v>
      </c>
    </row>
    <row r="407" spans="1:8" ht="13.5" thickBot="1">
      <c r="A407" s="18">
        <v>40.4</v>
      </c>
      <c r="B407" s="27">
        <v>0.95059000000000005</v>
      </c>
      <c r="C407" s="11">
        <f t="shared" si="24"/>
        <v>-1.6000000000004669E-3</v>
      </c>
      <c r="D407" s="12">
        <f t="shared" si="25"/>
        <v>1.015230000000019</v>
      </c>
      <c r="E407" s="18">
        <v>40.4</v>
      </c>
      <c r="F407" s="27">
        <v>0.95145000000000002</v>
      </c>
      <c r="G407" s="11">
        <f t="shared" si="26"/>
        <v>-1.6000000000004669E-3</v>
      </c>
      <c r="H407" s="12">
        <f t="shared" si="27"/>
        <v>1.016090000000019</v>
      </c>
    </row>
    <row r="408" spans="1:8" ht="13.5" thickBot="1">
      <c r="A408" s="18">
        <v>40.5</v>
      </c>
      <c r="B408" s="27">
        <v>0.95043</v>
      </c>
      <c r="C408" s="11">
        <f t="shared" si="24"/>
        <v>-1.6000000000004669E-3</v>
      </c>
      <c r="D408" s="12">
        <f t="shared" si="25"/>
        <v>1.015230000000019</v>
      </c>
      <c r="E408" s="18">
        <v>40.5</v>
      </c>
      <c r="F408" s="27">
        <v>0.95128999999999997</v>
      </c>
      <c r="G408" s="11">
        <f t="shared" si="26"/>
        <v>-1.5999999999993571E-3</v>
      </c>
      <c r="H408" s="12">
        <f t="shared" si="27"/>
        <v>1.016089999999974</v>
      </c>
    </row>
    <row r="409" spans="1:8" ht="13.5" thickBot="1">
      <c r="A409" s="18">
        <v>40.6</v>
      </c>
      <c r="B409" s="27">
        <v>0.95026999999999995</v>
      </c>
      <c r="C409" s="11">
        <f t="shared" si="24"/>
        <v>-1.4999999999998135E-3</v>
      </c>
      <c r="D409" s="12">
        <f t="shared" si="25"/>
        <v>1.0111699999999924</v>
      </c>
      <c r="E409" s="18">
        <v>40.6</v>
      </c>
      <c r="F409" s="27">
        <v>0.95113000000000003</v>
      </c>
      <c r="G409" s="11">
        <f t="shared" si="26"/>
        <v>-1.4999999999998135E-3</v>
      </c>
      <c r="H409" s="12">
        <f t="shared" si="27"/>
        <v>1.0120299999999924</v>
      </c>
    </row>
    <row r="410" spans="1:8" ht="13.5" thickBot="1">
      <c r="A410" s="18">
        <v>40.700000000000003</v>
      </c>
      <c r="B410" s="27">
        <v>0.95011999999999996</v>
      </c>
      <c r="C410" s="11">
        <f t="shared" si="24"/>
        <v>-1.5999999999994706E-3</v>
      </c>
      <c r="D410" s="12">
        <f t="shared" si="25"/>
        <v>1.0152399999999784</v>
      </c>
      <c r="E410" s="18">
        <v>40.700000000000003</v>
      </c>
      <c r="F410" s="27">
        <v>0.95098000000000005</v>
      </c>
      <c r="G410" s="11">
        <f t="shared" si="26"/>
        <v>-1.6000000000005808E-3</v>
      </c>
      <c r="H410" s="12">
        <f t="shared" si="27"/>
        <v>1.0161000000000238</v>
      </c>
    </row>
    <row r="411" spans="1:8" ht="13.5" thickBot="1">
      <c r="A411" s="18">
        <v>40.799999999999997</v>
      </c>
      <c r="B411" s="27">
        <v>0.94996000000000003</v>
      </c>
      <c r="C411" s="11">
        <f t="shared" si="24"/>
        <v>-1.6000000000004669E-3</v>
      </c>
      <c r="D411" s="12">
        <f t="shared" si="25"/>
        <v>1.015240000000019</v>
      </c>
      <c r="E411" s="18">
        <v>40.799999999999997</v>
      </c>
      <c r="F411" s="27">
        <v>0.95082</v>
      </c>
      <c r="G411" s="11">
        <f t="shared" si="26"/>
        <v>-1.6000000000004669E-3</v>
      </c>
      <c r="H411" s="12">
        <f t="shared" si="27"/>
        <v>1.0161000000000189</v>
      </c>
    </row>
    <row r="412" spans="1:8" ht="13.5" thickBot="1">
      <c r="A412" s="28">
        <v>40.9</v>
      </c>
      <c r="B412" s="29">
        <v>0.94979999999999998</v>
      </c>
      <c r="C412" s="11">
        <f t="shared" si="24"/>
        <v>-1.5999999999993571E-3</v>
      </c>
      <c r="D412" s="12">
        <f t="shared" si="25"/>
        <v>1.0152399999999737</v>
      </c>
      <c r="E412" s="28">
        <v>40.9</v>
      </c>
      <c r="F412" s="29">
        <v>0.95065999999999995</v>
      </c>
      <c r="G412" s="11">
        <f t="shared" si="26"/>
        <v>-1.5999999999993571E-3</v>
      </c>
      <c r="H412" s="12">
        <f t="shared" si="27"/>
        <v>1.0160999999999736</v>
      </c>
    </row>
    <row r="413" spans="1:8" ht="13.5" thickBot="1">
      <c r="A413" s="16">
        <v>41</v>
      </c>
      <c r="B413" s="17">
        <v>0.94964000000000004</v>
      </c>
      <c r="C413" s="11">
        <f t="shared" si="24"/>
        <v>-1.6000000000004669E-3</v>
      </c>
      <c r="D413" s="12">
        <f t="shared" si="25"/>
        <v>1.015240000000019</v>
      </c>
      <c r="E413" s="16">
        <v>41</v>
      </c>
      <c r="F413" s="17">
        <v>0.95050000000000001</v>
      </c>
      <c r="G413" s="11">
        <f t="shared" si="26"/>
        <v>-1.6000000000004669E-3</v>
      </c>
      <c r="H413" s="12">
        <f t="shared" si="27"/>
        <v>1.0161000000000193</v>
      </c>
    </row>
    <row r="414" spans="1:8" ht="13.5" thickBot="1">
      <c r="A414" s="18">
        <v>41.1</v>
      </c>
      <c r="B414" s="27">
        <v>0.94947999999999999</v>
      </c>
      <c r="C414" s="11">
        <f t="shared" si="24"/>
        <v>-1.5999999999993571E-3</v>
      </c>
      <c r="D414" s="12">
        <f t="shared" si="25"/>
        <v>1.0152399999999735</v>
      </c>
      <c r="E414" s="18">
        <v>41.1</v>
      </c>
      <c r="F414" s="27">
        <v>0.95033999999999996</v>
      </c>
      <c r="G414" s="11">
        <f t="shared" si="26"/>
        <v>-1.5999999999993571E-3</v>
      </c>
      <c r="H414" s="12">
        <f t="shared" si="27"/>
        <v>1.0160999999999736</v>
      </c>
    </row>
    <row r="415" spans="1:8" ht="13.5" thickBot="1">
      <c r="A415" s="18">
        <v>41.2</v>
      </c>
      <c r="B415" s="27">
        <v>0.94932000000000005</v>
      </c>
      <c r="C415" s="11">
        <f t="shared" si="24"/>
        <v>-1.6000000000005808E-3</v>
      </c>
      <c r="D415" s="12">
        <f t="shared" si="25"/>
        <v>1.0152400000000241</v>
      </c>
      <c r="E415" s="18">
        <v>41.2</v>
      </c>
      <c r="F415" s="27">
        <v>0.95018000000000002</v>
      </c>
      <c r="G415" s="11">
        <f t="shared" si="26"/>
        <v>-1.6000000000005808E-3</v>
      </c>
      <c r="H415" s="12">
        <f t="shared" si="27"/>
        <v>1.016100000000024</v>
      </c>
    </row>
    <row r="416" spans="1:8" ht="13.5" thickBot="1">
      <c r="A416" s="18">
        <v>41.3</v>
      </c>
      <c r="B416" s="27">
        <v>0.94916</v>
      </c>
      <c r="C416" s="11">
        <f t="shared" si="24"/>
        <v>-1.6000000000004669E-3</v>
      </c>
      <c r="D416" s="12">
        <f t="shared" si="25"/>
        <v>1.0152400000000192</v>
      </c>
      <c r="E416" s="18">
        <v>41.3</v>
      </c>
      <c r="F416" s="27">
        <v>0.95001999999999998</v>
      </c>
      <c r="G416" s="11">
        <f t="shared" si="26"/>
        <v>-1.7000000000000105E-3</v>
      </c>
      <c r="H416" s="12">
        <f t="shared" si="27"/>
        <v>1.0202300000000004</v>
      </c>
    </row>
    <row r="417" spans="1:8" ht="13.5" thickBot="1">
      <c r="A417" s="18">
        <v>41.4</v>
      </c>
      <c r="B417" s="27">
        <v>0.94899999999999995</v>
      </c>
      <c r="C417" s="11">
        <f t="shared" si="24"/>
        <v>-1.5999999999993571E-3</v>
      </c>
      <c r="D417" s="12">
        <f t="shared" si="25"/>
        <v>1.0152399999999733</v>
      </c>
      <c r="E417" s="18">
        <v>41.4</v>
      </c>
      <c r="F417" s="27">
        <v>0.94984999999999997</v>
      </c>
      <c r="G417" s="11">
        <f t="shared" si="26"/>
        <v>-1.5999999999993571E-3</v>
      </c>
      <c r="H417" s="12">
        <f t="shared" si="27"/>
        <v>1.0160899999999733</v>
      </c>
    </row>
    <row r="418" spans="1:8" ht="13.5" thickBot="1">
      <c r="A418" s="18">
        <v>41.5</v>
      </c>
      <c r="B418" s="27">
        <v>0.94884000000000002</v>
      </c>
      <c r="C418" s="11">
        <f t="shared" si="24"/>
        <v>-1.6000000000004669E-3</v>
      </c>
      <c r="D418" s="12">
        <f t="shared" si="25"/>
        <v>1.0152400000000195</v>
      </c>
      <c r="E418" s="18">
        <v>41.5</v>
      </c>
      <c r="F418" s="27">
        <v>0.94969000000000003</v>
      </c>
      <c r="G418" s="11">
        <f t="shared" si="26"/>
        <v>-1.6000000000004669E-3</v>
      </c>
      <c r="H418" s="12">
        <f t="shared" si="27"/>
        <v>1.0160900000000195</v>
      </c>
    </row>
    <row r="419" spans="1:8" ht="13.5" thickBot="1">
      <c r="A419" s="18">
        <v>41.6</v>
      </c>
      <c r="B419" s="27">
        <v>0.94867999999999997</v>
      </c>
      <c r="C419" s="11">
        <f t="shared" si="24"/>
        <v>-1.5999999999993571E-3</v>
      </c>
      <c r="D419" s="12">
        <f t="shared" si="25"/>
        <v>1.0152399999999733</v>
      </c>
      <c r="E419" s="18">
        <v>41.6</v>
      </c>
      <c r="F419" s="27">
        <v>0.94952999999999999</v>
      </c>
      <c r="G419" s="11">
        <f t="shared" si="26"/>
        <v>-1.5999999999993571E-3</v>
      </c>
      <c r="H419" s="12">
        <f t="shared" si="27"/>
        <v>1.0160899999999733</v>
      </c>
    </row>
    <row r="420" spans="1:8" ht="13.5" thickBot="1">
      <c r="A420" s="18">
        <v>41.7</v>
      </c>
      <c r="B420" s="27">
        <v>0.94852000000000003</v>
      </c>
      <c r="C420" s="11">
        <f t="shared" si="24"/>
        <v>-1.6000000000005808E-3</v>
      </c>
      <c r="D420" s="12">
        <f t="shared" si="25"/>
        <v>1.0152400000000241</v>
      </c>
      <c r="E420" s="18">
        <v>41.7</v>
      </c>
      <c r="F420" s="27">
        <v>0.94937000000000005</v>
      </c>
      <c r="G420" s="11">
        <f t="shared" si="26"/>
        <v>-1.6000000000005808E-3</v>
      </c>
      <c r="H420" s="12">
        <f t="shared" si="27"/>
        <v>1.0160900000000241</v>
      </c>
    </row>
    <row r="421" spans="1:8" ht="13.5" thickBot="1">
      <c r="A421" s="18">
        <v>41.8</v>
      </c>
      <c r="B421" s="27">
        <v>0.94835999999999998</v>
      </c>
      <c r="C421" s="11">
        <f t="shared" si="24"/>
        <v>-1.5999999999993571E-3</v>
      </c>
      <c r="D421" s="12">
        <f t="shared" si="25"/>
        <v>1.0152399999999731</v>
      </c>
      <c r="E421" s="18">
        <v>41.8</v>
      </c>
      <c r="F421" s="27">
        <v>0.94921</v>
      </c>
      <c r="G421" s="11">
        <f t="shared" si="26"/>
        <v>-1.6000000000004669E-3</v>
      </c>
      <c r="H421" s="12">
        <f t="shared" si="27"/>
        <v>1.0160900000000195</v>
      </c>
    </row>
    <row r="422" spans="1:8" ht="13.5" thickBot="1">
      <c r="A422" s="18">
        <v>41.9</v>
      </c>
      <c r="B422" s="27">
        <v>0.94820000000000004</v>
      </c>
      <c r="C422" s="11">
        <f t="shared" si="24"/>
        <v>-1.7000000000000105E-3</v>
      </c>
      <c r="D422" s="12">
        <f t="shared" si="25"/>
        <v>1.0194300000000005</v>
      </c>
      <c r="E422" s="18">
        <v>41.9</v>
      </c>
      <c r="F422" s="27">
        <v>0.94904999999999995</v>
      </c>
      <c r="G422" s="11">
        <f t="shared" si="26"/>
        <v>-1.7000000000000105E-3</v>
      </c>
      <c r="H422" s="12">
        <f t="shared" si="27"/>
        <v>1.0202800000000003</v>
      </c>
    </row>
    <row r="423" spans="1:8" ht="13.5" thickBot="1">
      <c r="A423" s="9">
        <v>42</v>
      </c>
      <c r="B423" s="19">
        <v>0.94803000000000004</v>
      </c>
      <c r="C423" s="11">
        <f t="shared" si="24"/>
        <v>-1.6000000000004669E-3</v>
      </c>
      <c r="D423" s="12">
        <f t="shared" si="25"/>
        <v>1.0152300000000196</v>
      </c>
      <c r="E423" s="9">
        <v>42</v>
      </c>
      <c r="F423" s="19">
        <v>0.94887999999999995</v>
      </c>
      <c r="G423" s="11">
        <f t="shared" si="26"/>
        <v>-1.5999999999993571E-3</v>
      </c>
      <c r="H423" s="12">
        <f t="shared" si="27"/>
        <v>1.016079999999973</v>
      </c>
    </row>
    <row r="424" spans="1:8" ht="13.5" thickBot="1">
      <c r="A424" s="18">
        <v>42.1</v>
      </c>
      <c r="B424" s="27">
        <v>0.94786999999999999</v>
      </c>
      <c r="C424" s="11">
        <f t="shared" si="24"/>
        <v>-1.5999999999993571E-3</v>
      </c>
      <c r="D424" s="12">
        <f t="shared" si="25"/>
        <v>1.015229999999973</v>
      </c>
      <c r="E424" s="18">
        <v>42.1</v>
      </c>
      <c r="F424" s="27">
        <v>0.94872000000000001</v>
      </c>
      <c r="G424" s="11">
        <f t="shared" si="26"/>
        <v>-1.6000000000004669E-3</v>
      </c>
      <c r="H424" s="12">
        <f t="shared" si="27"/>
        <v>1.0160800000000196</v>
      </c>
    </row>
    <row r="425" spans="1:8" ht="13.5" thickBot="1">
      <c r="A425" s="18">
        <v>42.2</v>
      </c>
      <c r="B425" s="27">
        <v>0.94771000000000005</v>
      </c>
      <c r="C425" s="11">
        <f t="shared" si="24"/>
        <v>-1.7000000000001315E-3</v>
      </c>
      <c r="D425" s="12">
        <f t="shared" si="25"/>
        <v>1.0194500000000055</v>
      </c>
      <c r="E425" s="18">
        <v>42.2</v>
      </c>
      <c r="F425" s="27">
        <v>0.94855999999999996</v>
      </c>
      <c r="G425" s="11">
        <f t="shared" si="26"/>
        <v>-1.7000000000001315E-3</v>
      </c>
      <c r="H425" s="12">
        <f t="shared" si="27"/>
        <v>1.0203000000000055</v>
      </c>
    </row>
    <row r="426" spans="1:8" ht="13.5" thickBot="1">
      <c r="A426" s="18">
        <v>42.3</v>
      </c>
      <c r="B426" s="27">
        <v>0.94754000000000005</v>
      </c>
      <c r="C426" s="11">
        <f t="shared" si="24"/>
        <v>-1.6000000000004669E-3</v>
      </c>
      <c r="D426" s="12">
        <f t="shared" si="25"/>
        <v>1.0152200000000198</v>
      </c>
      <c r="E426" s="18">
        <v>42.3</v>
      </c>
      <c r="F426" s="27">
        <v>0.94838999999999996</v>
      </c>
      <c r="G426" s="11">
        <f t="shared" si="26"/>
        <v>-1.5999999999993571E-3</v>
      </c>
      <c r="H426" s="12">
        <f t="shared" si="27"/>
        <v>1.0160699999999727</v>
      </c>
    </row>
    <row r="427" spans="1:8" ht="13.5" thickBot="1">
      <c r="A427" s="18">
        <v>42.4</v>
      </c>
      <c r="B427" s="27">
        <v>0.94738</v>
      </c>
      <c r="C427" s="11">
        <f t="shared" si="24"/>
        <v>-1.7000000000000105E-3</v>
      </c>
      <c r="D427" s="12">
        <f t="shared" si="25"/>
        <v>1.0194600000000005</v>
      </c>
      <c r="E427" s="18">
        <v>42.4</v>
      </c>
      <c r="F427" s="27">
        <v>0.94823000000000002</v>
      </c>
      <c r="G427" s="11">
        <f t="shared" si="26"/>
        <v>-1.7000000000000105E-3</v>
      </c>
      <c r="H427" s="12">
        <f t="shared" si="27"/>
        <v>1.0203100000000005</v>
      </c>
    </row>
    <row r="428" spans="1:8" ht="13.5" thickBot="1">
      <c r="A428" s="18">
        <v>42.5</v>
      </c>
      <c r="B428" s="27">
        <v>0.94721</v>
      </c>
      <c r="C428" s="11">
        <f t="shared" si="24"/>
        <v>-1.6000000000004669E-3</v>
      </c>
      <c r="D428" s="12">
        <f t="shared" si="25"/>
        <v>1.0152100000000199</v>
      </c>
      <c r="E428" s="18">
        <v>42.5</v>
      </c>
      <c r="F428" s="27">
        <v>0.94806000000000001</v>
      </c>
      <c r="G428" s="11">
        <f t="shared" si="26"/>
        <v>-1.6000000000004669E-3</v>
      </c>
      <c r="H428" s="12">
        <f t="shared" si="27"/>
        <v>1.0160600000000199</v>
      </c>
    </row>
    <row r="429" spans="1:8" ht="13.5" thickBot="1">
      <c r="A429" s="18">
        <v>42.6</v>
      </c>
      <c r="B429" s="27">
        <v>0.94704999999999995</v>
      </c>
      <c r="C429" s="11">
        <f t="shared" si="24"/>
        <v>-1.6999999999989005E-3</v>
      </c>
      <c r="D429" s="12">
        <f t="shared" si="25"/>
        <v>1.0194699999999532</v>
      </c>
      <c r="E429" s="18">
        <v>42.6</v>
      </c>
      <c r="F429" s="27">
        <v>0.94789999999999996</v>
      </c>
      <c r="G429" s="11">
        <f t="shared" si="26"/>
        <v>-1.7000000000000105E-3</v>
      </c>
      <c r="H429" s="12">
        <f t="shared" si="27"/>
        <v>1.0203200000000003</v>
      </c>
    </row>
    <row r="430" spans="1:8" ht="13.5" thickBot="1">
      <c r="A430" s="18">
        <v>42.7</v>
      </c>
      <c r="B430" s="27">
        <v>0.94688000000000005</v>
      </c>
      <c r="C430" s="11">
        <f t="shared" si="24"/>
        <v>-1.6000000000005808E-3</v>
      </c>
      <c r="D430" s="12">
        <f t="shared" si="25"/>
        <v>1.015200000000025</v>
      </c>
      <c r="E430" s="18">
        <v>42.7</v>
      </c>
      <c r="F430" s="27">
        <v>0.94772999999999996</v>
      </c>
      <c r="G430" s="11">
        <f t="shared" si="26"/>
        <v>-1.5999999999994706E-3</v>
      </c>
      <c r="H430" s="12">
        <f t="shared" si="27"/>
        <v>1.0160499999999772</v>
      </c>
    </row>
    <row r="431" spans="1:8" ht="13.5" thickBot="1">
      <c r="A431" s="18">
        <v>42.8</v>
      </c>
      <c r="B431" s="27">
        <v>0.94672000000000001</v>
      </c>
      <c r="C431" s="11">
        <f t="shared" si="24"/>
        <v>-1.7000000000000105E-3</v>
      </c>
      <c r="D431" s="12">
        <f t="shared" si="25"/>
        <v>1.0194800000000004</v>
      </c>
      <c r="E431" s="18">
        <v>42.8</v>
      </c>
      <c r="F431" s="27">
        <v>0.94757000000000002</v>
      </c>
      <c r="G431" s="11">
        <f t="shared" si="26"/>
        <v>-1.7000000000000105E-3</v>
      </c>
      <c r="H431" s="12">
        <f t="shared" si="27"/>
        <v>1.0203300000000004</v>
      </c>
    </row>
    <row r="432" spans="1:8" ht="13.5" thickBot="1">
      <c r="A432" s="18">
        <v>42.9</v>
      </c>
      <c r="B432" s="27">
        <v>0.94655</v>
      </c>
      <c r="C432" s="11">
        <f t="shared" si="24"/>
        <v>-1.7000000000000105E-3</v>
      </c>
      <c r="D432" s="12">
        <f t="shared" si="25"/>
        <v>1.0194800000000004</v>
      </c>
      <c r="E432" s="18">
        <v>42.9</v>
      </c>
      <c r="F432" s="27">
        <v>0.94740000000000002</v>
      </c>
      <c r="G432" s="11">
        <f t="shared" si="26"/>
        <v>-1.7000000000000105E-3</v>
      </c>
      <c r="H432" s="12">
        <f t="shared" si="27"/>
        <v>1.0203300000000004</v>
      </c>
    </row>
    <row r="433" spans="1:8" ht="13.5" thickBot="1">
      <c r="A433" s="9">
        <v>43</v>
      </c>
      <c r="B433" s="19">
        <v>0.94638</v>
      </c>
      <c r="C433" s="11">
        <f t="shared" si="24"/>
        <v>-1.6000000000004669E-3</v>
      </c>
      <c r="D433" s="12">
        <f t="shared" si="25"/>
        <v>1.01518000000002</v>
      </c>
      <c r="E433" s="9">
        <v>43</v>
      </c>
      <c r="F433" s="19">
        <v>0.94723000000000002</v>
      </c>
      <c r="G433" s="11">
        <f t="shared" si="26"/>
        <v>-1.6000000000004669E-3</v>
      </c>
      <c r="H433" s="12">
        <f t="shared" si="27"/>
        <v>1.01603000000002</v>
      </c>
    </row>
    <row r="434" spans="1:8" ht="13.5" thickBot="1">
      <c r="A434" s="18">
        <v>43.1</v>
      </c>
      <c r="B434" s="27">
        <v>0.94621999999999995</v>
      </c>
      <c r="C434" s="11">
        <f t="shared" si="24"/>
        <v>-1.7000000000000105E-3</v>
      </c>
      <c r="D434" s="12">
        <f t="shared" si="25"/>
        <v>1.0194900000000005</v>
      </c>
      <c r="E434" s="18">
        <v>43.1</v>
      </c>
      <c r="F434" s="27">
        <v>0.94706999999999997</v>
      </c>
      <c r="G434" s="11">
        <f t="shared" si="26"/>
        <v>-1.7000000000000105E-3</v>
      </c>
      <c r="H434" s="12">
        <f t="shared" si="27"/>
        <v>1.0203400000000005</v>
      </c>
    </row>
    <row r="435" spans="1:8" ht="13.5" thickBot="1">
      <c r="A435" s="18">
        <v>43.2</v>
      </c>
      <c r="B435" s="27">
        <v>0.94604999999999995</v>
      </c>
      <c r="C435" s="11">
        <f t="shared" si="24"/>
        <v>-1.6999999999990211E-3</v>
      </c>
      <c r="D435" s="12">
        <f t="shared" si="25"/>
        <v>1.0194899999999576</v>
      </c>
      <c r="E435" s="18">
        <v>43.2</v>
      </c>
      <c r="F435" s="27">
        <v>0.94689999999999996</v>
      </c>
      <c r="G435" s="11">
        <f t="shared" si="26"/>
        <v>-1.7000000000001315E-3</v>
      </c>
      <c r="H435" s="12">
        <f t="shared" si="27"/>
        <v>1.0203400000000056</v>
      </c>
    </row>
    <row r="436" spans="1:8" ht="13.5" thickBot="1">
      <c r="A436" s="18">
        <v>43.3</v>
      </c>
      <c r="B436" s="27">
        <v>0.94588000000000005</v>
      </c>
      <c r="C436" s="11">
        <f t="shared" si="24"/>
        <v>-1.7000000000000105E-3</v>
      </c>
      <c r="D436" s="12">
        <f t="shared" si="25"/>
        <v>1.0194900000000005</v>
      </c>
      <c r="E436" s="18">
        <v>43.3</v>
      </c>
      <c r="F436" s="27">
        <v>0.94672999999999996</v>
      </c>
      <c r="G436" s="11">
        <f t="shared" si="26"/>
        <v>-1.7000000000000105E-3</v>
      </c>
      <c r="H436" s="12">
        <f t="shared" si="27"/>
        <v>1.0203400000000005</v>
      </c>
    </row>
    <row r="437" spans="1:8" ht="13.5" thickBot="1">
      <c r="A437" s="18">
        <v>43.4</v>
      </c>
      <c r="B437" s="27">
        <v>0.94571000000000005</v>
      </c>
      <c r="C437" s="11">
        <f t="shared" si="24"/>
        <v>-1.7000000000000105E-3</v>
      </c>
      <c r="D437" s="12">
        <f t="shared" si="25"/>
        <v>1.0194900000000005</v>
      </c>
      <c r="E437" s="18">
        <v>43.4</v>
      </c>
      <c r="F437" s="27">
        <v>0.94655999999999996</v>
      </c>
      <c r="G437" s="11">
        <f t="shared" si="26"/>
        <v>-1.7000000000000105E-3</v>
      </c>
      <c r="H437" s="12">
        <f t="shared" si="27"/>
        <v>1.0203400000000005</v>
      </c>
    </row>
    <row r="438" spans="1:8" ht="13.5" thickBot="1">
      <c r="A438" s="18">
        <v>43.5</v>
      </c>
      <c r="B438" s="27">
        <v>0.94554000000000005</v>
      </c>
      <c r="C438" s="11">
        <f t="shared" si="24"/>
        <v>-1.6000000000004669E-3</v>
      </c>
      <c r="D438" s="12">
        <f t="shared" si="25"/>
        <v>1.0151400000000204</v>
      </c>
      <c r="E438" s="18">
        <v>43.5</v>
      </c>
      <c r="F438" s="27">
        <v>0.94638999999999995</v>
      </c>
      <c r="G438" s="11">
        <f t="shared" si="26"/>
        <v>-1.5999999999993571E-3</v>
      </c>
      <c r="H438" s="12">
        <f t="shared" si="27"/>
        <v>1.015989999999972</v>
      </c>
    </row>
    <row r="439" spans="1:8" ht="13.5" thickBot="1">
      <c r="A439" s="18">
        <v>43.6</v>
      </c>
      <c r="B439" s="27">
        <v>0.94538</v>
      </c>
      <c r="C439" s="11">
        <f t="shared" si="24"/>
        <v>-1.7000000000000105E-3</v>
      </c>
      <c r="D439" s="12">
        <f t="shared" si="25"/>
        <v>1.0195000000000005</v>
      </c>
      <c r="E439" s="18">
        <v>43.6</v>
      </c>
      <c r="F439" s="27">
        <v>0.94623000000000002</v>
      </c>
      <c r="G439" s="11">
        <f t="shared" si="26"/>
        <v>-1.7000000000000105E-3</v>
      </c>
      <c r="H439" s="12">
        <f t="shared" si="27"/>
        <v>1.0203500000000005</v>
      </c>
    </row>
    <row r="440" spans="1:8" ht="13.5" thickBot="1">
      <c r="A440" s="18">
        <v>43.7</v>
      </c>
      <c r="B440" s="27">
        <v>0.94520999999999999</v>
      </c>
      <c r="C440" s="11">
        <f t="shared" si="24"/>
        <v>-1.7000000000001315E-3</v>
      </c>
      <c r="D440" s="12">
        <f t="shared" si="25"/>
        <v>1.0195000000000058</v>
      </c>
      <c r="E440" s="18">
        <v>43.7</v>
      </c>
      <c r="F440" s="27">
        <v>0.94606000000000001</v>
      </c>
      <c r="G440" s="11">
        <f t="shared" si="26"/>
        <v>-1.7000000000001315E-3</v>
      </c>
      <c r="H440" s="12">
        <f t="shared" si="27"/>
        <v>1.0203500000000059</v>
      </c>
    </row>
    <row r="441" spans="1:8" ht="13.5" thickBot="1">
      <c r="A441" s="18">
        <v>43.8</v>
      </c>
      <c r="B441" s="27">
        <v>0.94503999999999999</v>
      </c>
      <c r="C441" s="11">
        <f t="shared" si="24"/>
        <v>-1.7000000000000105E-3</v>
      </c>
      <c r="D441" s="12">
        <f t="shared" si="25"/>
        <v>1.0195000000000005</v>
      </c>
      <c r="E441" s="18">
        <v>43.8</v>
      </c>
      <c r="F441" s="27">
        <v>0.94589000000000001</v>
      </c>
      <c r="G441" s="11">
        <f t="shared" si="26"/>
        <v>-1.7000000000000105E-3</v>
      </c>
      <c r="H441" s="12">
        <f t="shared" si="27"/>
        <v>1.0203500000000005</v>
      </c>
    </row>
    <row r="442" spans="1:8" ht="13.5" thickBot="1">
      <c r="A442" s="18">
        <v>43.9</v>
      </c>
      <c r="B442" s="27">
        <v>0.94486999999999999</v>
      </c>
      <c r="C442" s="11">
        <f t="shared" si="24"/>
        <v>-1.7999999999995541E-3</v>
      </c>
      <c r="D442" s="12">
        <f t="shared" si="25"/>
        <v>1.0238899999999804</v>
      </c>
      <c r="E442" s="18">
        <v>43.9</v>
      </c>
      <c r="F442" s="27">
        <v>0.94572000000000001</v>
      </c>
      <c r="G442" s="11">
        <f t="shared" si="26"/>
        <v>-1.7999999999995541E-3</v>
      </c>
      <c r="H442" s="12">
        <f t="shared" si="27"/>
        <v>1.0247399999999804</v>
      </c>
    </row>
    <row r="443" spans="1:8" ht="13.5" thickBot="1">
      <c r="A443" s="9">
        <v>44</v>
      </c>
      <c r="B443" s="19">
        <v>0.94469000000000003</v>
      </c>
      <c r="C443" s="11">
        <f t="shared" si="24"/>
        <v>-1.7000000000000105E-3</v>
      </c>
      <c r="D443" s="12">
        <f t="shared" si="25"/>
        <v>1.0194900000000005</v>
      </c>
      <c r="E443" s="9">
        <v>44</v>
      </c>
      <c r="F443" s="19">
        <v>0.94554000000000005</v>
      </c>
      <c r="G443" s="11">
        <f t="shared" si="26"/>
        <v>-1.7000000000000105E-3</v>
      </c>
      <c r="H443" s="12">
        <f t="shared" si="27"/>
        <v>1.0203400000000005</v>
      </c>
    </row>
    <row r="444" spans="1:8" ht="13.5" thickBot="1">
      <c r="A444" s="18">
        <v>44.1</v>
      </c>
      <c r="B444" s="27">
        <v>0.94452000000000003</v>
      </c>
      <c r="C444" s="11">
        <f t="shared" si="24"/>
        <v>-1.7000000000000105E-3</v>
      </c>
      <c r="D444" s="12">
        <f t="shared" si="25"/>
        <v>1.0194900000000005</v>
      </c>
      <c r="E444" s="18">
        <v>44.1</v>
      </c>
      <c r="F444" s="27">
        <v>0.94537000000000004</v>
      </c>
      <c r="G444" s="11">
        <f t="shared" si="26"/>
        <v>-1.7000000000000105E-3</v>
      </c>
      <c r="H444" s="12">
        <f t="shared" si="27"/>
        <v>1.0203400000000005</v>
      </c>
    </row>
    <row r="445" spans="1:8" ht="13.5" thickBot="1">
      <c r="A445" s="18">
        <v>44.2</v>
      </c>
      <c r="B445" s="27">
        <v>0.94435000000000002</v>
      </c>
      <c r="C445" s="11">
        <f t="shared" si="24"/>
        <v>-1.7000000000001315E-3</v>
      </c>
      <c r="D445" s="12">
        <f t="shared" si="25"/>
        <v>1.0194900000000058</v>
      </c>
      <c r="E445" s="18">
        <v>44.2</v>
      </c>
      <c r="F445" s="27">
        <v>0.94520000000000004</v>
      </c>
      <c r="G445" s="11">
        <f t="shared" si="26"/>
        <v>-1.7000000000001315E-3</v>
      </c>
      <c r="H445" s="12">
        <f t="shared" si="27"/>
        <v>1.0203400000000058</v>
      </c>
    </row>
    <row r="446" spans="1:8" ht="13.5" thickBot="1">
      <c r="A446" s="18">
        <v>44.3</v>
      </c>
      <c r="B446" s="27">
        <v>0.94418000000000002</v>
      </c>
      <c r="C446" s="11">
        <f t="shared" si="24"/>
        <v>-1.7000000000000105E-3</v>
      </c>
      <c r="D446" s="12">
        <f t="shared" si="25"/>
        <v>1.0194900000000005</v>
      </c>
      <c r="E446" s="18">
        <v>44.3</v>
      </c>
      <c r="F446" s="27">
        <v>0.94503000000000004</v>
      </c>
      <c r="G446" s="11">
        <f t="shared" si="26"/>
        <v>-1.7000000000000105E-3</v>
      </c>
      <c r="H446" s="12">
        <f t="shared" si="27"/>
        <v>1.0203400000000005</v>
      </c>
    </row>
    <row r="447" spans="1:8" ht="13.5" thickBot="1">
      <c r="A447" s="18">
        <v>44.4</v>
      </c>
      <c r="B447" s="27">
        <v>0.94401000000000002</v>
      </c>
      <c r="C447" s="11">
        <f t="shared" si="24"/>
        <v>-1.8000000000006641E-3</v>
      </c>
      <c r="D447" s="12">
        <f t="shared" si="25"/>
        <v>1.0239300000000295</v>
      </c>
      <c r="E447" s="18">
        <v>44.4</v>
      </c>
      <c r="F447" s="27">
        <v>0.94486000000000003</v>
      </c>
      <c r="G447" s="11">
        <f t="shared" si="26"/>
        <v>-1.8000000000006641E-3</v>
      </c>
      <c r="H447" s="12">
        <f t="shared" si="27"/>
        <v>1.0247800000000296</v>
      </c>
    </row>
    <row r="448" spans="1:8" ht="13.5" thickBot="1">
      <c r="A448" s="18">
        <v>44.5</v>
      </c>
      <c r="B448" s="27">
        <v>0.94382999999999995</v>
      </c>
      <c r="C448" s="11">
        <f t="shared" si="24"/>
        <v>-1.6999999999989005E-3</v>
      </c>
      <c r="D448" s="12">
        <f t="shared" si="25"/>
        <v>1.0194799999999511</v>
      </c>
      <c r="E448" s="18">
        <v>44.5</v>
      </c>
      <c r="F448" s="27">
        <v>0.94467999999999996</v>
      </c>
      <c r="G448" s="11">
        <f t="shared" si="26"/>
        <v>-1.7000000000000105E-3</v>
      </c>
      <c r="H448" s="12">
        <f t="shared" si="27"/>
        <v>1.0203300000000004</v>
      </c>
    </row>
    <row r="449" spans="1:8" ht="13.5" thickBot="1">
      <c r="A449" s="18">
        <v>44.6</v>
      </c>
      <c r="B449" s="27">
        <v>0.94366000000000005</v>
      </c>
      <c r="C449" s="11">
        <f t="shared" si="24"/>
        <v>-1.7000000000000105E-3</v>
      </c>
      <c r="D449" s="12">
        <f t="shared" si="25"/>
        <v>1.0194800000000006</v>
      </c>
      <c r="E449" s="18">
        <v>44.6</v>
      </c>
      <c r="F449" s="27">
        <v>0.94450999999999996</v>
      </c>
      <c r="G449" s="11">
        <f t="shared" si="26"/>
        <v>-1.7000000000000105E-3</v>
      </c>
      <c r="H449" s="12">
        <f t="shared" si="27"/>
        <v>1.0203300000000004</v>
      </c>
    </row>
    <row r="450" spans="1:8" ht="13.5" thickBot="1">
      <c r="A450" s="18">
        <v>44.7</v>
      </c>
      <c r="B450" s="27">
        <v>0.94349000000000005</v>
      </c>
      <c r="C450" s="11">
        <f t="shared" si="24"/>
        <v>-1.8000000000007921E-3</v>
      </c>
      <c r="D450" s="12">
        <f t="shared" si="25"/>
        <v>1.0239500000000354</v>
      </c>
      <c r="E450" s="18">
        <v>44.7</v>
      </c>
      <c r="F450" s="27">
        <v>0.94433999999999996</v>
      </c>
      <c r="G450" s="11">
        <f t="shared" si="26"/>
        <v>-1.7999999999996818E-3</v>
      </c>
      <c r="H450" s="12">
        <f t="shared" si="27"/>
        <v>1.0247999999999857</v>
      </c>
    </row>
    <row r="451" spans="1:8" ht="13.5" thickBot="1">
      <c r="A451" s="18">
        <v>44.8</v>
      </c>
      <c r="B451" s="27">
        <v>0.94330999999999998</v>
      </c>
      <c r="C451" s="11">
        <f t="shared" si="24"/>
        <v>-1.7000000000000105E-3</v>
      </c>
      <c r="D451" s="12">
        <f t="shared" si="25"/>
        <v>1.0194700000000005</v>
      </c>
      <c r="E451" s="18">
        <v>44.8</v>
      </c>
      <c r="F451" s="27">
        <v>0.94416</v>
      </c>
      <c r="G451" s="11">
        <f t="shared" si="26"/>
        <v>-1.7000000000000105E-3</v>
      </c>
      <c r="H451" s="12">
        <f t="shared" si="27"/>
        <v>1.0203200000000006</v>
      </c>
    </row>
    <row r="452" spans="1:8" ht="13.5" thickBot="1">
      <c r="A452" s="18">
        <v>44.9</v>
      </c>
      <c r="B452" s="27">
        <v>0.94313999999999998</v>
      </c>
      <c r="C452" s="11">
        <f t="shared" ref="C452:C515" si="28">SLOPE(B452:B453,A452:A453)</f>
        <v>-1.7999999999995541E-3</v>
      </c>
      <c r="D452" s="12">
        <f t="shared" ref="D452:D515" si="29">INTERCEPT(B452:B453,A452:A453)</f>
        <v>1.02395999999998</v>
      </c>
      <c r="E452" s="18">
        <v>44.9</v>
      </c>
      <c r="F452" s="27">
        <v>0.94399</v>
      </c>
      <c r="G452" s="11">
        <f t="shared" ref="G452:G515" si="30">SLOPE(F452:F453,E452:E453)</f>
        <v>-1.7999999999995541E-3</v>
      </c>
      <c r="H452" s="12">
        <f t="shared" ref="H452:H515" si="31">INTERCEPT(F452:F453,E452:E453)</f>
        <v>1.02480999999998</v>
      </c>
    </row>
    <row r="453" spans="1:8" ht="13.5" thickBot="1">
      <c r="A453" s="9">
        <v>45</v>
      </c>
      <c r="B453" s="19">
        <v>0.94296000000000002</v>
      </c>
      <c r="C453" s="11">
        <f t="shared" si="28"/>
        <v>-1.7000000000000105E-3</v>
      </c>
      <c r="D453" s="12">
        <f t="shared" si="29"/>
        <v>1.0194600000000005</v>
      </c>
      <c r="E453" s="9">
        <v>45</v>
      </c>
      <c r="F453" s="19">
        <v>0.94381000000000004</v>
      </c>
      <c r="G453" s="11">
        <f t="shared" si="30"/>
        <v>-1.7000000000000105E-3</v>
      </c>
      <c r="H453" s="12">
        <f t="shared" si="31"/>
        <v>1.0203100000000005</v>
      </c>
    </row>
    <row r="454" spans="1:8" ht="13.5" thickBot="1">
      <c r="A454" s="18">
        <v>45.1</v>
      </c>
      <c r="B454" s="27">
        <v>0.94279000000000002</v>
      </c>
      <c r="C454" s="11">
        <f t="shared" si="28"/>
        <v>-1.8000000000006641E-3</v>
      </c>
      <c r="D454" s="12">
        <f t="shared" si="29"/>
        <v>1.02397000000003</v>
      </c>
      <c r="E454" s="18">
        <v>45.1</v>
      </c>
      <c r="F454" s="27">
        <v>0.94364000000000003</v>
      </c>
      <c r="G454" s="11">
        <f t="shared" si="30"/>
        <v>-1.8000000000006641E-3</v>
      </c>
      <c r="H454" s="12">
        <f t="shared" si="31"/>
        <v>1.02482000000003</v>
      </c>
    </row>
    <row r="455" spans="1:8" ht="13.5" thickBot="1">
      <c r="A455" s="18">
        <v>45.2</v>
      </c>
      <c r="B455" s="27">
        <v>0.94260999999999995</v>
      </c>
      <c r="C455" s="11">
        <f t="shared" si="28"/>
        <v>-1.6999999999990211E-3</v>
      </c>
      <c r="D455" s="12">
        <f t="shared" si="29"/>
        <v>1.0194499999999558</v>
      </c>
      <c r="E455" s="18">
        <v>45.2</v>
      </c>
      <c r="F455" s="27">
        <v>0.94345999999999997</v>
      </c>
      <c r="G455" s="11">
        <f t="shared" si="30"/>
        <v>-1.7000000000001315E-3</v>
      </c>
      <c r="H455" s="12">
        <f t="shared" si="31"/>
        <v>1.020300000000006</v>
      </c>
    </row>
    <row r="456" spans="1:8" ht="13.5" thickBot="1">
      <c r="A456" s="18">
        <v>45.3</v>
      </c>
      <c r="B456" s="27">
        <v>0.94244000000000006</v>
      </c>
      <c r="C456" s="11">
        <f t="shared" si="28"/>
        <v>-1.8000000000006641E-3</v>
      </c>
      <c r="D456" s="12">
        <f t="shared" si="29"/>
        <v>1.0239800000000301</v>
      </c>
      <c r="E456" s="18">
        <v>45.3</v>
      </c>
      <c r="F456" s="27">
        <v>0.94328999999999996</v>
      </c>
      <c r="G456" s="11">
        <f t="shared" si="30"/>
        <v>-1.7999999999995541E-3</v>
      </c>
      <c r="H456" s="12">
        <f t="shared" si="31"/>
        <v>1.0248299999999797</v>
      </c>
    </row>
    <row r="457" spans="1:8" ht="13.5" thickBot="1">
      <c r="A457" s="18">
        <v>45.4</v>
      </c>
      <c r="B457" s="27">
        <v>0.94225999999999999</v>
      </c>
      <c r="C457" s="11">
        <f t="shared" si="28"/>
        <v>-1.7000000000000105E-3</v>
      </c>
      <c r="D457" s="12">
        <f t="shared" si="29"/>
        <v>1.0194400000000006</v>
      </c>
      <c r="E457" s="18">
        <v>45.4</v>
      </c>
      <c r="F457" s="27">
        <v>0.94311</v>
      </c>
      <c r="G457" s="11">
        <f t="shared" si="30"/>
        <v>-1.7000000000000105E-3</v>
      </c>
      <c r="H457" s="12">
        <f t="shared" si="31"/>
        <v>1.0202900000000006</v>
      </c>
    </row>
    <row r="458" spans="1:8" ht="13.5" thickBot="1">
      <c r="A458" s="18">
        <v>45.5</v>
      </c>
      <c r="B458" s="27">
        <v>0.94208999999999998</v>
      </c>
      <c r="C458" s="11">
        <f t="shared" si="28"/>
        <v>-1.7999999999995541E-3</v>
      </c>
      <c r="D458" s="12">
        <f t="shared" si="29"/>
        <v>1.0239899999999795</v>
      </c>
      <c r="E458" s="18">
        <v>45.5</v>
      </c>
      <c r="F458" s="27">
        <v>0.94294</v>
      </c>
      <c r="G458" s="11">
        <f t="shared" si="30"/>
        <v>-1.7999999999995541E-3</v>
      </c>
      <c r="H458" s="12">
        <f t="shared" si="31"/>
        <v>1.0248399999999798</v>
      </c>
    </row>
    <row r="459" spans="1:8" ht="13.5" thickBot="1">
      <c r="A459" s="18">
        <v>45.6</v>
      </c>
      <c r="B459" s="27">
        <v>0.94191000000000003</v>
      </c>
      <c r="C459" s="11">
        <f t="shared" si="28"/>
        <v>-1.8000000000006641E-3</v>
      </c>
      <c r="D459" s="12">
        <f t="shared" si="29"/>
        <v>1.0239900000000304</v>
      </c>
      <c r="E459" s="18">
        <v>45.6</v>
      </c>
      <c r="F459" s="27">
        <v>0.94276000000000004</v>
      </c>
      <c r="G459" s="11">
        <f t="shared" si="30"/>
        <v>-1.8000000000006641E-3</v>
      </c>
      <c r="H459" s="12">
        <f t="shared" si="31"/>
        <v>1.0248400000000304</v>
      </c>
    </row>
    <row r="460" spans="1:8" ht="13.5" thickBot="1">
      <c r="A460" s="18">
        <v>45.7</v>
      </c>
      <c r="B460" s="27">
        <v>0.94172999999999996</v>
      </c>
      <c r="C460" s="11">
        <f t="shared" si="28"/>
        <v>-1.7999999999996818E-3</v>
      </c>
      <c r="D460" s="12">
        <f t="shared" si="29"/>
        <v>1.0239899999999855</v>
      </c>
      <c r="E460" s="18">
        <v>45.7</v>
      </c>
      <c r="F460" s="27">
        <v>0.94257999999999997</v>
      </c>
      <c r="G460" s="11">
        <f t="shared" si="30"/>
        <v>-1.7999999999996818E-3</v>
      </c>
      <c r="H460" s="12">
        <f t="shared" si="31"/>
        <v>1.0248399999999855</v>
      </c>
    </row>
    <row r="461" spans="1:8" ht="13.5" thickBot="1">
      <c r="A461" s="18">
        <v>45.8</v>
      </c>
      <c r="B461" s="27">
        <v>0.94155</v>
      </c>
      <c r="C461" s="11">
        <f t="shared" si="28"/>
        <v>-1.7999999999995541E-3</v>
      </c>
      <c r="D461" s="12">
        <f t="shared" si="29"/>
        <v>1.0239899999999795</v>
      </c>
      <c r="E461" s="18">
        <v>45.8</v>
      </c>
      <c r="F461" s="27">
        <v>0.94240000000000002</v>
      </c>
      <c r="G461" s="11">
        <f t="shared" si="30"/>
        <v>-1.8000000000006641E-3</v>
      </c>
      <c r="H461" s="12">
        <f t="shared" si="31"/>
        <v>1.0248400000000304</v>
      </c>
    </row>
    <row r="462" spans="1:8" ht="13.5" thickBot="1">
      <c r="A462" s="18">
        <v>45.9</v>
      </c>
      <c r="B462" s="27">
        <v>0.94137000000000004</v>
      </c>
      <c r="C462" s="11">
        <f t="shared" si="28"/>
        <v>-1.7000000000000105E-3</v>
      </c>
      <c r="D462" s="12">
        <f t="shared" si="29"/>
        <v>1.0194000000000005</v>
      </c>
      <c r="E462" s="18">
        <v>45.9</v>
      </c>
      <c r="F462" s="27">
        <v>0.94221999999999995</v>
      </c>
      <c r="G462" s="11">
        <f t="shared" si="30"/>
        <v>-1.6999999999989005E-3</v>
      </c>
      <c r="H462" s="12">
        <f t="shared" si="31"/>
        <v>1.0202499999999495</v>
      </c>
    </row>
    <row r="463" spans="1:8" ht="13.5" thickBot="1">
      <c r="A463" s="9">
        <v>46</v>
      </c>
      <c r="B463" s="19">
        <v>0.94120000000000004</v>
      </c>
      <c r="C463" s="11">
        <f t="shared" si="28"/>
        <v>-1.8000000000006641E-3</v>
      </c>
      <c r="D463" s="12">
        <f t="shared" si="29"/>
        <v>1.0240000000000307</v>
      </c>
      <c r="E463" s="9">
        <v>46</v>
      </c>
      <c r="F463" s="19">
        <v>0.94205000000000005</v>
      </c>
      <c r="G463" s="11">
        <f t="shared" si="30"/>
        <v>-1.8000000000006641E-3</v>
      </c>
      <c r="H463" s="12">
        <f t="shared" si="31"/>
        <v>1.0248500000000307</v>
      </c>
    </row>
    <row r="464" spans="1:8" ht="13.5" thickBot="1">
      <c r="A464" s="18">
        <v>46.1</v>
      </c>
      <c r="B464" s="27">
        <v>0.94101999999999997</v>
      </c>
      <c r="C464" s="11">
        <f t="shared" si="28"/>
        <v>-1.7999999999995541E-3</v>
      </c>
      <c r="D464" s="12">
        <f t="shared" si="29"/>
        <v>1.0239999999999796</v>
      </c>
      <c r="E464" s="18">
        <v>46.1</v>
      </c>
      <c r="F464" s="27">
        <v>0.94186999999999999</v>
      </c>
      <c r="G464" s="11">
        <f t="shared" si="30"/>
        <v>-1.7999999999995541E-3</v>
      </c>
      <c r="H464" s="12">
        <f t="shared" si="31"/>
        <v>1.0248499999999794</v>
      </c>
    </row>
    <row r="465" spans="1:8" ht="13.5" thickBot="1">
      <c r="A465" s="18">
        <v>46.2</v>
      </c>
      <c r="B465" s="27">
        <v>0.94084000000000001</v>
      </c>
      <c r="C465" s="11">
        <f t="shared" si="28"/>
        <v>-1.7999999999996818E-3</v>
      </c>
      <c r="D465" s="12">
        <f t="shared" si="29"/>
        <v>1.0239999999999854</v>
      </c>
      <c r="E465" s="18">
        <v>46.2</v>
      </c>
      <c r="F465" s="27">
        <v>0.94169000000000003</v>
      </c>
      <c r="G465" s="11">
        <f t="shared" si="30"/>
        <v>-1.8000000000007921E-3</v>
      </c>
      <c r="H465" s="12">
        <f t="shared" si="31"/>
        <v>1.0248500000000367</v>
      </c>
    </row>
    <row r="466" spans="1:8" ht="13.5" thickBot="1">
      <c r="A466" s="18">
        <v>46.3</v>
      </c>
      <c r="B466" s="27">
        <v>0.94066000000000005</v>
      </c>
      <c r="C466" s="11">
        <f t="shared" si="28"/>
        <v>-1.8000000000006641E-3</v>
      </c>
      <c r="D466" s="12">
        <f t="shared" si="29"/>
        <v>1.0240000000000309</v>
      </c>
      <c r="E466" s="18">
        <v>46.3</v>
      </c>
      <c r="F466" s="27">
        <v>0.94150999999999996</v>
      </c>
      <c r="G466" s="11">
        <f t="shared" si="30"/>
        <v>-1.7999999999995541E-3</v>
      </c>
      <c r="H466" s="12">
        <f t="shared" si="31"/>
        <v>1.0248499999999792</v>
      </c>
    </row>
    <row r="467" spans="1:8" ht="13.5" thickBot="1">
      <c r="A467" s="18">
        <v>46.4</v>
      </c>
      <c r="B467" s="27">
        <v>0.94047999999999998</v>
      </c>
      <c r="C467" s="11">
        <f t="shared" si="28"/>
        <v>-1.7999999999995541E-3</v>
      </c>
      <c r="D467" s="12">
        <f t="shared" si="29"/>
        <v>1.0239999999999794</v>
      </c>
      <c r="E467" s="18">
        <v>46.4</v>
      </c>
      <c r="F467" s="27">
        <v>0.94133</v>
      </c>
      <c r="G467" s="11">
        <f t="shared" si="30"/>
        <v>-1.7999999999995541E-3</v>
      </c>
      <c r="H467" s="12">
        <f t="shared" si="31"/>
        <v>1.0248499999999794</v>
      </c>
    </row>
    <row r="468" spans="1:8" ht="13.5" thickBot="1">
      <c r="A468" s="18">
        <v>46.5</v>
      </c>
      <c r="B468" s="27">
        <v>0.94030000000000002</v>
      </c>
      <c r="C468" s="11">
        <f t="shared" si="28"/>
        <v>-1.8000000000006641E-3</v>
      </c>
      <c r="D468" s="12">
        <f t="shared" si="29"/>
        <v>1.0240000000000309</v>
      </c>
      <c r="E468" s="18">
        <v>46.5</v>
      </c>
      <c r="F468" s="27">
        <v>0.94115000000000004</v>
      </c>
      <c r="G468" s="11">
        <f t="shared" si="30"/>
        <v>-1.8000000000006641E-3</v>
      </c>
      <c r="H468" s="12">
        <f t="shared" si="31"/>
        <v>1.0248500000000309</v>
      </c>
    </row>
    <row r="469" spans="1:8" ht="13.5" thickBot="1">
      <c r="A469" s="18">
        <v>46.6</v>
      </c>
      <c r="B469" s="27">
        <v>0.94011999999999996</v>
      </c>
      <c r="C469" s="11">
        <f t="shared" si="28"/>
        <v>-1.7999999999995541E-3</v>
      </c>
      <c r="D469" s="12">
        <f t="shared" si="29"/>
        <v>1.0239999999999791</v>
      </c>
      <c r="E469" s="18">
        <v>46.6</v>
      </c>
      <c r="F469" s="27">
        <v>0.94096999999999997</v>
      </c>
      <c r="G469" s="11">
        <f t="shared" si="30"/>
        <v>-1.7999999999995541E-3</v>
      </c>
      <c r="H469" s="12">
        <f t="shared" si="31"/>
        <v>1.0248499999999792</v>
      </c>
    </row>
    <row r="470" spans="1:8" ht="13.5" thickBot="1">
      <c r="A470" s="18">
        <v>46.7</v>
      </c>
      <c r="B470" s="27">
        <v>0.93994</v>
      </c>
      <c r="C470" s="11">
        <f t="shared" si="28"/>
        <v>-1.9000000000003426E-3</v>
      </c>
      <c r="D470" s="12">
        <f t="shared" si="29"/>
        <v>1.028670000000016</v>
      </c>
      <c r="E470" s="18">
        <v>46.7</v>
      </c>
      <c r="F470" s="27">
        <v>0.94079000000000002</v>
      </c>
      <c r="G470" s="11">
        <f t="shared" si="30"/>
        <v>-1.9000000000003426E-3</v>
      </c>
      <c r="H470" s="12">
        <f t="shared" si="31"/>
        <v>1.029520000000016</v>
      </c>
    </row>
    <row r="471" spans="1:8" ht="13.5" thickBot="1">
      <c r="A471" s="18">
        <v>46.8</v>
      </c>
      <c r="B471" s="27">
        <v>0.93974999999999997</v>
      </c>
      <c r="C471" s="11">
        <f t="shared" si="28"/>
        <v>-1.7999999999995541E-3</v>
      </c>
      <c r="D471" s="12">
        <f t="shared" si="29"/>
        <v>1.0239899999999791</v>
      </c>
      <c r="E471" s="18">
        <v>46.8</v>
      </c>
      <c r="F471" s="27">
        <v>0.94059999999999999</v>
      </c>
      <c r="G471" s="11">
        <f t="shared" si="30"/>
        <v>-1.7999999999995541E-3</v>
      </c>
      <c r="H471" s="12">
        <f t="shared" si="31"/>
        <v>1.0248399999999791</v>
      </c>
    </row>
    <row r="472" spans="1:8" ht="13.5" thickBot="1">
      <c r="A472" s="18">
        <v>46.9</v>
      </c>
      <c r="B472" s="27">
        <v>0.93957000000000002</v>
      </c>
      <c r="C472" s="11">
        <f t="shared" si="28"/>
        <v>-1.8000000000006641E-3</v>
      </c>
      <c r="D472" s="12">
        <f t="shared" si="29"/>
        <v>1.0239900000000313</v>
      </c>
      <c r="E472" s="18">
        <v>46.9</v>
      </c>
      <c r="F472" s="27">
        <v>0.94042000000000003</v>
      </c>
      <c r="G472" s="11">
        <f t="shared" si="30"/>
        <v>-1.8000000000006641E-3</v>
      </c>
      <c r="H472" s="12">
        <f t="shared" si="31"/>
        <v>1.0248400000000313</v>
      </c>
    </row>
    <row r="473" spans="1:8" ht="13.5" thickBot="1">
      <c r="A473" s="9">
        <v>47</v>
      </c>
      <c r="B473" s="19">
        <v>0.93938999999999995</v>
      </c>
      <c r="C473" s="11">
        <f t="shared" si="28"/>
        <v>-1.7999999999995541E-3</v>
      </c>
      <c r="D473" s="12">
        <f t="shared" si="29"/>
        <v>1.0239899999999791</v>
      </c>
      <c r="E473" s="9">
        <v>47</v>
      </c>
      <c r="F473" s="19">
        <v>0.94023999999999996</v>
      </c>
      <c r="G473" s="11">
        <f t="shared" si="30"/>
        <v>-1.7999999999995541E-3</v>
      </c>
      <c r="H473" s="12">
        <f t="shared" si="31"/>
        <v>1.0248399999999791</v>
      </c>
    </row>
    <row r="474" spans="1:8" ht="13.5" thickBot="1">
      <c r="A474" s="18">
        <v>47.1</v>
      </c>
      <c r="B474" s="27">
        <v>0.93920999999999999</v>
      </c>
      <c r="C474" s="11">
        <f t="shared" si="28"/>
        <v>-1.9000000000002075E-3</v>
      </c>
      <c r="D474" s="12">
        <f t="shared" si="29"/>
        <v>1.0287000000000097</v>
      </c>
      <c r="E474" s="18">
        <v>47.1</v>
      </c>
      <c r="F474" s="27">
        <v>0.94006000000000001</v>
      </c>
      <c r="G474" s="11">
        <f t="shared" si="30"/>
        <v>-1.9000000000002075E-3</v>
      </c>
      <c r="H474" s="12">
        <f t="shared" si="31"/>
        <v>1.0295500000000097</v>
      </c>
    </row>
    <row r="475" spans="1:8" ht="13.5" thickBot="1">
      <c r="A475" s="18">
        <v>47.2</v>
      </c>
      <c r="B475" s="27">
        <v>0.93901999999999997</v>
      </c>
      <c r="C475" s="11">
        <f t="shared" si="28"/>
        <v>-1.7999999999996818E-3</v>
      </c>
      <c r="D475" s="12">
        <f t="shared" si="29"/>
        <v>1.023979999999985</v>
      </c>
      <c r="E475" s="18">
        <v>47.2</v>
      </c>
      <c r="F475" s="27">
        <v>0.93986999999999998</v>
      </c>
      <c r="G475" s="11">
        <f t="shared" si="30"/>
        <v>-1.7999999999996818E-3</v>
      </c>
      <c r="H475" s="12">
        <f t="shared" si="31"/>
        <v>1.024829999999985</v>
      </c>
    </row>
    <row r="476" spans="1:8" ht="13.5" thickBot="1">
      <c r="A476" s="18">
        <v>47.3</v>
      </c>
      <c r="B476" s="27">
        <v>0.93884000000000001</v>
      </c>
      <c r="C476" s="11">
        <f t="shared" si="28"/>
        <v>-1.7999999999995541E-3</v>
      </c>
      <c r="D476" s="12">
        <f t="shared" si="29"/>
        <v>1.0239799999999788</v>
      </c>
      <c r="E476" s="18">
        <v>47.3</v>
      </c>
      <c r="F476" s="27">
        <v>0.93969000000000003</v>
      </c>
      <c r="G476" s="11">
        <f t="shared" si="30"/>
        <v>-1.8000000000006641E-3</v>
      </c>
      <c r="H476" s="12">
        <f t="shared" si="31"/>
        <v>1.0248300000000314</v>
      </c>
    </row>
    <row r="477" spans="1:8" ht="13.5" thickBot="1">
      <c r="A477" s="18">
        <v>47.4</v>
      </c>
      <c r="B477" s="27">
        <v>0.93866000000000005</v>
      </c>
      <c r="C477" s="11">
        <f t="shared" si="28"/>
        <v>-1.9000000000002075E-3</v>
      </c>
      <c r="D477" s="12">
        <f t="shared" si="29"/>
        <v>1.0287200000000098</v>
      </c>
      <c r="E477" s="18">
        <v>47.4</v>
      </c>
      <c r="F477" s="27">
        <v>0.93950999999999996</v>
      </c>
      <c r="G477" s="11">
        <f t="shared" si="30"/>
        <v>-1.8999999999990977E-3</v>
      </c>
      <c r="H477" s="12">
        <f t="shared" si="31"/>
        <v>1.0295699999999572</v>
      </c>
    </row>
    <row r="478" spans="1:8" ht="13.5" thickBot="1">
      <c r="A478" s="18">
        <v>47.5</v>
      </c>
      <c r="B478" s="27">
        <v>0.93847000000000003</v>
      </c>
      <c r="C478" s="11">
        <f t="shared" si="28"/>
        <v>-1.8000000000006641E-3</v>
      </c>
      <c r="D478" s="12">
        <f t="shared" si="29"/>
        <v>1.0239700000000316</v>
      </c>
      <c r="E478" s="18">
        <v>47.5</v>
      </c>
      <c r="F478" s="27">
        <v>0.93932000000000004</v>
      </c>
      <c r="G478" s="11">
        <f t="shared" si="30"/>
        <v>-1.8000000000006641E-3</v>
      </c>
      <c r="H478" s="12">
        <f t="shared" si="31"/>
        <v>1.0248200000000316</v>
      </c>
    </row>
    <row r="479" spans="1:8" ht="13.5" thickBot="1">
      <c r="A479" s="18">
        <v>47.6</v>
      </c>
      <c r="B479" s="27">
        <v>0.93828999999999996</v>
      </c>
      <c r="C479" s="11">
        <f t="shared" si="28"/>
        <v>-1.8999999999990977E-3</v>
      </c>
      <c r="D479" s="12">
        <f t="shared" si="29"/>
        <v>1.0287299999999571</v>
      </c>
      <c r="E479" s="18">
        <v>47.6</v>
      </c>
      <c r="F479" s="27">
        <v>0.93913999999999997</v>
      </c>
      <c r="G479" s="11">
        <f t="shared" si="30"/>
        <v>-1.9000000000002075E-3</v>
      </c>
      <c r="H479" s="12">
        <f t="shared" si="31"/>
        <v>1.0295800000000097</v>
      </c>
    </row>
    <row r="480" spans="1:8" ht="13.5" thickBot="1">
      <c r="A480" s="18">
        <v>47.7</v>
      </c>
      <c r="B480" s="27">
        <v>0.93810000000000004</v>
      </c>
      <c r="C480" s="11">
        <f t="shared" si="28"/>
        <v>-1.8000000000007921E-3</v>
      </c>
      <c r="D480" s="12">
        <f t="shared" si="29"/>
        <v>1.0239600000000377</v>
      </c>
      <c r="E480" s="18">
        <v>47.7</v>
      </c>
      <c r="F480" s="27">
        <v>0.93894999999999995</v>
      </c>
      <c r="G480" s="11">
        <f t="shared" si="30"/>
        <v>-1.8999999999992324E-3</v>
      </c>
      <c r="H480" s="12">
        <f t="shared" si="31"/>
        <v>1.0295799999999633</v>
      </c>
    </row>
    <row r="481" spans="1:8" ht="13.5" thickBot="1">
      <c r="A481" s="18">
        <v>47.8</v>
      </c>
      <c r="B481" s="27">
        <v>0.93791999999999998</v>
      </c>
      <c r="C481" s="11">
        <f t="shared" si="28"/>
        <v>-1.9000000000002075E-3</v>
      </c>
      <c r="D481" s="12">
        <f t="shared" si="29"/>
        <v>1.0287400000000098</v>
      </c>
      <c r="E481" s="18">
        <v>47.8</v>
      </c>
      <c r="F481" s="27">
        <v>0.93876000000000004</v>
      </c>
      <c r="G481" s="11">
        <f t="shared" si="30"/>
        <v>-1.9000000000002075E-3</v>
      </c>
      <c r="H481" s="12">
        <f t="shared" si="31"/>
        <v>1.0295800000000099</v>
      </c>
    </row>
    <row r="482" spans="1:8" ht="13.5" thickBot="1">
      <c r="A482" s="18">
        <v>47.9</v>
      </c>
      <c r="B482" s="27">
        <v>0.93772999999999995</v>
      </c>
      <c r="C482" s="11">
        <f t="shared" si="28"/>
        <v>-1.7999999999995541E-3</v>
      </c>
      <c r="D482" s="12">
        <f t="shared" si="29"/>
        <v>1.0239499999999786</v>
      </c>
      <c r="E482" s="18">
        <v>47.9</v>
      </c>
      <c r="F482" s="27">
        <v>0.93857000000000002</v>
      </c>
      <c r="G482" s="11">
        <f t="shared" si="30"/>
        <v>-1.8000000000006641E-3</v>
      </c>
      <c r="H482" s="12">
        <f t="shared" si="31"/>
        <v>1.0247900000000318</v>
      </c>
    </row>
    <row r="483" spans="1:8" ht="13.5" thickBot="1">
      <c r="A483" s="9">
        <v>48</v>
      </c>
      <c r="B483" s="19">
        <v>0.93754999999999999</v>
      </c>
      <c r="C483" s="11">
        <f t="shared" si="28"/>
        <v>-1.9000000000002075E-3</v>
      </c>
      <c r="D483" s="12">
        <f t="shared" si="29"/>
        <v>1.0287500000000098</v>
      </c>
      <c r="E483" s="9">
        <v>48</v>
      </c>
      <c r="F483" s="19">
        <v>0.93838999999999995</v>
      </c>
      <c r="G483" s="11">
        <f t="shared" si="30"/>
        <v>-1.8999999999990977E-3</v>
      </c>
      <c r="H483" s="12">
        <f t="shared" si="31"/>
        <v>1.0295899999999567</v>
      </c>
    </row>
    <row r="484" spans="1:8" ht="13.5" thickBot="1">
      <c r="A484" s="18">
        <v>48.1</v>
      </c>
      <c r="B484" s="27">
        <v>0.93735999999999997</v>
      </c>
      <c r="C484" s="11">
        <f t="shared" si="28"/>
        <v>-1.9000000000002075E-3</v>
      </c>
      <c r="D484" s="12">
        <f t="shared" si="29"/>
        <v>1.02875000000001</v>
      </c>
      <c r="E484" s="18">
        <v>48.1</v>
      </c>
      <c r="F484" s="27">
        <v>0.93820000000000003</v>
      </c>
      <c r="G484" s="11">
        <f t="shared" si="30"/>
        <v>-1.9000000000002075E-3</v>
      </c>
      <c r="H484" s="12">
        <f t="shared" si="31"/>
        <v>1.02959000000001</v>
      </c>
    </row>
    <row r="485" spans="1:8" ht="13.5" thickBot="1">
      <c r="A485" s="18">
        <v>48.2</v>
      </c>
      <c r="B485" s="27">
        <v>0.93716999999999995</v>
      </c>
      <c r="C485" s="11">
        <f t="shared" si="28"/>
        <v>-1.7999999999996818E-3</v>
      </c>
      <c r="D485" s="12">
        <f t="shared" si="29"/>
        <v>1.0239299999999845</v>
      </c>
      <c r="E485" s="18">
        <v>48.2</v>
      </c>
      <c r="F485" s="27">
        <v>0.93801000000000001</v>
      </c>
      <c r="G485" s="11">
        <f t="shared" si="30"/>
        <v>-1.7999999999996818E-3</v>
      </c>
      <c r="H485" s="12">
        <f t="shared" si="31"/>
        <v>1.0247699999999846</v>
      </c>
    </row>
    <row r="486" spans="1:8" ht="13.5" thickBot="1">
      <c r="A486" s="18">
        <v>48.3</v>
      </c>
      <c r="B486" s="27">
        <v>0.93698999999999999</v>
      </c>
      <c r="C486" s="11">
        <f t="shared" si="28"/>
        <v>-1.9000000000002075E-3</v>
      </c>
      <c r="D486" s="12">
        <f t="shared" si="29"/>
        <v>1.0287600000000101</v>
      </c>
      <c r="E486" s="18">
        <v>48.3</v>
      </c>
      <c r="F486" s="27">
        <v>0.93783000000000005</v>
      </c>
      <c r="G486" s="11">
        <f t="shared" si="30"/>
        <v>-1.9000000000002075E-3</v>
      </c>
      <c r="H486" s="12">
        <f t="shared" si="31"/>
        <v>1.0296000000000101</v>
      </c>
    </row>
    <row r="487" spans="1:8" ht="13.5" thickBot="1">
      <c r="A487" s="18">
        <v>48.4</v>
      </c>
      <c r="B487" s="27">
        <v>0.93679999999999997</v>
      </c>
      <c r="C487" s="11">
        <f t="shared" si="28"/>
        <v>-1.8999999999990977E-3</v>
      </c>
      <c r="D487" s="12">
        <f t="shared" si="29"/>
        <v>1.0287599999999564</v>
      </c>
      <c r="E487" s="18">
        <v>48.4</v>
      </c>
      <c r="F487" s="27">
        <v>0.93764000000000003</v>
      </c>
      <c r="G487" s="11">
        <f t="shared" si="30"/>
        <v>-1.9000000000002075E-3</v>
      </c>
      <c r="H487" s="12">
        <f t="shared" si="31"/>
        <v>1.0296000000000101</v>
      </c>
    </row>
    <row r="488" spans="1:8" ht="13.5" thickBot="1">
      <c r="A488" s="18">
        <v>48.5</v>
      </c>
      <c r="B488" s="27">
        <v>0.93661000000000005</v>
      </c>
      <c r="C488" s="11">
        <f t="shared" si="28"/>
        <v>-1.9000000000002075E-3</v>
      </c>
      <c r="D488" s="12">
        <f t="shared" si="29"/>
        <v>1.0287600000000101</v>
      </c>
      <c r="E488" s="18">
        <v>48.5</v>
      </c>
      <c r="F488" s="27">
        <v>0.93745000000000001</v>
      </c>
      <c r="G488" s="11">
        <f t="shared" si="30"/>
        <v>-1.9000000000002075E-3</v>
      </c>
      <c r="H488" s="12">
        <f t="shared" si="31"/>
        <v>1.0296000000000101</v>
      </c>
    </row>
    <row r="489" spans="1:8" ht="13.5" thickBot="1">
      <c r="A489" s="18">
        <v>48.6</v>
      </c>
      <c r="B489" s="27">
        <v>0.93642000000000003</v>
      </c>
      <c r="C489" s="11">
        <f t="shared" si="28"/>
        <v>-1.9000000000002075E-3</v>
      </c>
      <c r="D489" s="12">
        <f t="shared" si="29"/>
        <v>1.0287600000000101</v>
      </c>
      <c r="E489" s="18">
        <v>48.6</v>
      </c>
      <c r="F489" s="27">
        <v>0.93725999999999998</v>
      </c>
      <c r="G489" s="11">
        <f t="shared" si="30"/>
        <v>-1.9000000000002075E-3</v>
      </c>
      <c r="H489" s="12">
        <f t="shared" si="31"/>
        <v>1.0296000000000101</v>
      </c>
    </row>
    <row r="490" spans="1:8" ht="13.5" thickBot="1">
      <c r="A490" s="18">
        <v>48.7</v>
      </c>
      <c r="B490" s="27">
        <v>0.93623000000000001</v>
      </c>
      <c r="C490" s="11">
        <f t="shared" si="28"/>
        <v>-1.7999999999996818E-3</v>
      </c>
      <c r="D490" s="12">
        <f t="shared" si="29"/>
        <v>1.0238899999999844</v>
      </c>
      <c r="E490" s="18">
        <v>48.7</v>
      </c>
      <c r="F490" s="27">
        <v>0.93706999999999996</v>
      </c>
      <c r="G490" s="11">
        <f t="shared" si="30"/>
        <v>-1.7999999999996818E-3</v>
      </c>
      <c r="H490" s="12">
        <f t="shared" si="31"/>
        <v>1.0247299999999844</v>
      </c>
    </row>
    <row r="491" spans="1:8" ht="13.5" thickBot="1">
      <c r="A491" s="18">
        <v>48.8</v>
      </c>
      <c r="B491" s="27">
        <v>0.93605000000000005</v>
      </c>
      <c r="C491" s="11">
        <f t="shared" si="28"/>
        <v>-1.9000000000002075E-3</v>
      </c>
      <c r="D491" s="12">
        <f t="shared" si="29"/>
        <v>1.0287700000000102</v>
      </c>
      <c r="E491" s="18">
        <v>48.8</v>
      </c>
      <c r="F491" s="27">
        <v>0.93689</v>
      </c>
      <c r="G491" s="11">
        <f t="shared" si="30"/>
        <v>-1.9000000000002075E-3</v>
      </c>
      <c r="H491" s="12">
        <f t="shared" si="31"/>
        <v>1.0296100000000101</v>
      </c>
    </row>
    <row r="492" spans="1:8" ht="13.5" thickBot="1">
      <c r="A492" s="18">
        <v>48.9</v>
      </c>
      <c r="B492" s="27">
        <v>0.93586000000000003</v>
      </c>
      <c r="C492" s="11">
        <f t="shared" si="28"/>
        <v>-1.9000000000002075E-3</v>
      </c>
      <c r="D492" s="12">
        <f t="shared" si="29"/>
        <v>1.0287700000000102</v>
      </c>
      <c r="E492" s="18">
        <v>48.9</v>
      </c>
      <c r="F492" s="27">
        <v>0.93669999999999998</v>
      </c>
      <c r="G492" s="11">
        <f t="shared" si="30"/>
        <v>-1.9000000000002075E-3</v>
      </c>
      <c r="H492" s="12">
        <f t="shared" si="31"/>
        <v>1.0296100000000101</v>
      </c>
    </row>
    <row r="493" spans="1:8" ht="13.5" thickBot="1">
      <c r="A493" s="9">
        <v>49</v>
      </c>
      <c r="B493" s="19">
        <v>0.93567</v>
      </c>
      <c r="C493" s="11">
        <f t="shared" si="28"/>
        <v>-1.9000000000002075E-3</v>
      </c>
      <c r="D493" s="12">
        <f t="shared" si="29"/>
        <v>1.0287700000000102</v>
      </c>
      <c r="E493" s="9">
        <v>49</v>
      </c>
      <c r="F493" s="19">
        <v>0.93650999999999995</v>
      </c>
      <c r="G493" s="11">
        <f t="shared" si="30"/>
        <v>-1.8999999999990977E-3</v>
      </c>
      <c r="H493" s="12">
        <f t="shared" si="31"/>
        <v>1.0296099999999557</v>
      </c>
    </row>
    <row r="494" spans="1:8" ht="13.5" thickBot="1">
      <c r="A494" s="18">
        <v>49.1</v>
      </c>
      <c r="B494" s="27">
        <v>0.93547999999999998</v>
      </c>
      <c r="C494" s="11">
        <f t="shared" si="28"/>
        <v>-1.9000000000002075E-3</v>
      </c>
      <c r="D494" s="12">
        <f t="shared" si="29"/>
        <v>1.0287700000000102</v>
      </c>
      <c r="E494" s="18">
        <v>49.1</v>
      </c>
      <c r="F494" s="27">
        <v>0.93632000000000004</v>
      </c>
      <c r="G494" s="11">
        <f t="shared" si="30"/>
        <v>-1.9000000000002075E-3</v>
      </c>
      <c r="H494" s="12">
        <f t="shared" si="31"/>
        <v>1.0296100000000104</v>
      </c>
    </row>
    <row r="495" spans="1:8" ht="13.5" thickBot="1">
      <c r="A495" s="18">
        <v>49.2</v>
      </c>
      <c r="B495" s="27">
        <v>0.93528999999999995</v>
      </c>
      <c r="C495" s="11">
        <f t="shared" si="28"/>
        <v>-1.8999999999992324E-3</v>
      </c>
      <c r="D495" s="12">
        <f t="shared" si="29"/>
        <v>1.0287699999999622</v>
      </c>
      <c r="E495" s="18">
        <v>49.2</v>
      </c>
      <c r="F495" s="27">
        <v>0.93613000000000002</v>
      </c>
      <c r="G495" s="11">
        <f t="shared" si="30"/>
        <v>-1.9000000000003426E-3</v>
      </c>
      <c r="H495" s="12">
        <f t="shared" si="31"/>
        <v>1.0296100000000168</v>
      </c>
    </row>
    <row r="496" spans="1:8" ht="13.5" thickBot="1">
      <c r="A496" s="18">
        <v>49.3</v>
      </c>
      <c r="B496" s="27">
        <v>0.93510000000000004</v>
      </c>
      <c r="C496" s="11">
        <f t="shared" si="28"/>
        <v>-2.0000000000008613E-3</v>
      </c>
      <c r="D496" s="12">
        <f t="shared" si="29"/>
        <v>1.0337000000000425</v>
      </c>
      <c r="E496" s="18">
        <v>49.3</v>
      </c>
      <c r="F496" s="27">
        <v>0.93593999999999999</v>
      </c>
      <c r="G496" s="11">
        <f t="shared" si="30"/>
        <v>-1.9999999999997511E-3</v>
      </c>
      <c r="H496" s="12">
        <f t="shared" si="31"/>
        <v>1.0345399999999878</v>
      </c>
    </row>
    <row r="497" spans="1:8" ht="13.5" thickBot="1">
      <c r="A497" s="18">
        <v>49.4</v>
      </c>
      <c r="B497" s="27">
        <v>0.93489999999999995</v>
      </c>
      <c r="C497" s="11">
        <f t="shared" si="28"/>
        <v>-1.8999999999990977E-3</v>
      </c>
      <c r="D497" s="12">
        <f t="shared" si="29"/>
        <v>1.0287599999999555</v>
      </c>
      <c r="E497" s="18">
        <v>49.4</v>
      </c>
      <c r="F497" s="27">
        <v>0.93574000000000002</v>
      </c>
      <c r="G497" s="11">
        <f t="shared" si="30"/>
        <v>-1.9000000000002075E-3</v>
      </c>
      <c r="H497" s="12">
        <f t="shared" si="31"/>
        <v>1.0296000000000103</v>
      </c>
    </row>
    <row r="498" spans="1:8" ht="13.5" thickBot="1">
      <c r="A498" s="18">
        <v>49.5</v>
      </c>
      <c r="B498" s="27">
        <v>0.93471000000000004</v>
      </c>
      <c r="C498" s="11">
        <f t="shared" si="28"/>
        <v>-1.9000000000002075E-3</v>
      </c>
      <c r="D498" s="12">
        <f t="shared" si="29"/>
        <v>1.0287600000000103</v>
      </c>
      <c r="E498" s="18">
        <v>49.5</v>
      </c>
      <c r="F498" s="27">
        <v>0.93554999999999999</v>
      </c>
      <c r="G498" s="11">
        <f t="shared" si="30"/>
        <v>-1.9000000000002075E-3</v>
      </c>
      <c r="H498" s="12">
        <f t="shared" si="31"/>
        <v>1.0296000000000103</v>
      </c>
    </row>
    <row r="499" spans="1:8" ht="13.5" thickBot="1">
      <c r="A499" s="18">
        <v>49.6</v>
      </c>
      <c r="B499" s="27">
        <v>0.93452000000000002</v>
      </c>
      <c r="C499" s="11">
        <f t="shared" si="28"/>
        <v>-1.9000000000002075E-3</v>
      </c>
      <c r="D499" s="12">
        <f t="shared" si="29"/>
        <v>1.0287600000000103</v>
      </c>
      <c r="E499" s="18">
        <v>49.6</v>
      </c>
      <c r="F499" s="27">
        <v>0.93535999999999997</v>
      </c>
      <c r="G499" s="11">
        <f t="shared" si="30"/>
        <v>-1.9000000000002075E-3</v>
      </c>
      <c r="H499" s="12">
        <f t="shared" si="31"/>
        <v>1.0296000000000103</v>
      </c>
    </row>
    <row r="500" spans="1:8" ht="13.5" thickBot="1">
      <c r="A500" s="18">
        <v>49.7</v>
      </c>
      <c r="B500" s="27">
        <v>0.93432999999999999</v>
      </c>
      <c r="C500" s="11">
        <f t="shared" si="28"/>
        <v>-1.9000000000003426E-3</v>
      </c>
      <c r="D500" s="12">
        <f t="shared" si="29"/>
        <v>1.028760000000017</v>
      </c>
      <c r="E500" s="18">
        <v>49.7</v>
      </c>
      <c r="F500" s="27">
        <v>0.93516999999999995</v>
      </c>
      <c r="G500" s="11">
        <f t="shared" si="30"/>
        <v>-1.8999999999992324E-3</v>
      </c>
      <c r="H500" s="12">
        <f t="shared" si="31"/>
        <v>1.0295999999999619</v>
      </c>
    </row>
    <row r="501" spans="1:8" ht="13.5" thickBot="1">
      <c r="A501" s="18">
        <v>49.8</v>
      </c>
      <c r="B501" s="27">
        <v>0.93413999999999997</v>
      </c>
      <c r="C501" s="11">
        <f t="shared" si="28"/>
        <v>-1.9000000000002075E-3</v>
      </c>
      <c r="D501" s="12">
        <f t="shared" si="29"/>
        <v>1.0287600000000103</v>
      </c>
      <c r="E501" s="18">
        <v>49.8</v>
      </c>
      <c r="F501" s="27">
        <v>0.93498000000000003</v>
      </c>
      <c r="G501" s="11">
        <f t="shared" si="30"/>
        <v>-1.9000000000002075E-3</v>
      </c>
      <c r="H501" s="12">
        <f t="shared" si="31"/>
        <v>1.0296000000000103</v>
      </c>
    </row>
    <row r="502" spans="1:8" ht="13.5" thickBot="1">
      <c r="A502" s="18">
        <v>49.9</v>
      </c>
      <c r="B502" s="27">
        <v>0.93394999999999995</v>
      </c>
      <c r="C502" s="11">
        <f t="shared" si="28"/>
        <v>-1.9999999999997511E-3</v>
      </c>
      <c r="D502" s="12">
        <f t="shared" si="29"/>
        <v>1.0337499999999875</v>
      </c>
      <c r="E502" s="18">
        <v>49.9</v>
      </c>
      <c r="F502" s="27">
        <v>0.93479000000000001</v>
      </c>
      <c r="G502" s="11">
        <f t="shared" si="30"/>
        <v>-1.9999999999997511E-3</v>
      </c>
      <c r="H502" s="12">
        <f t="shared" si="31"/>
        <v>1.0345899999999877</v>
      </c>
    </row>
    <row r="503" spans="1:8" ht="13.5" thickBot="1">
      <c r="A503" s="9">
        <v>50</v>
      </c>
      <c r="B503" s="19">
        <v>0.93374999999999997</v>
      </c>
      <c r="C503" s="11">
        <f t="shared" si="28"/>
        <v>-1.9000000000002075E-3</v>
      </c>
      <c r="D503" s="12">
        <f t="shared" si="29"/>
        <v>1.0287500000000103</v>
      </c>
      <c r="E503" s="9">
        <v>50</v>
      </c>
      <c r="F503" s="19">
        <v>0.93459000000000003</v>
      </c>
      <c r="G503" s="11">
        <f t="shared" si="30"/>
        <v>-1.9000000000002075E-3</v>
      </c>
      <c r="H503" s="12">
        <f t="shared" si="31"/>
        <v>1.0295900000000104</v>
      </c>
    </row>
    <row r="504" spans="1:8" ht="13.5" thickBot="1">
      <c r="A504" s="14">
        <v>50.1</v>
      </c>
      <c r="B504" s="15">
        <v>0.93355999999999995</v>
      </c>
      <c r="C504" s="11">
        <f t="shared" si="28"/>
        <v>-1.8999999999990977E-3</v>
      </c>
      <c r="D504" s="12">
        <f t="shared" si="29"/>
        <v>1.0287499999999548</v>
      </c>
      <c r="E504" s="14">
        <v>50.1</v>
      </c>
      <c r="F504" s="15">
        <v>0.93440000000000001</v>
      </c>
      <c r="G504" s="11">
        <f t="shared" si="30"/>
        <v>-1.9000000000002075E-3</v>
      </c>
      <c r="H504" s="12">
        <f t="shared" si="31"/>
        <v>1.0295900000000104</v>
      </c>
    </row>
    <row r="505" spans="1:8" ht="13.5" thickBot="1">
      <c r="A505" s="14">
        <v>50.2</v>
      </c>
      <c r="B505" s="15">
        <v>0.93337000000000003</v>
      </c>
      <c r="C505" s="11">
        <f t="shared" si="28"/>
        <v>-1.9999999999998934E-3</v>
      </c>
      <c r="D505" s="12">
        <f t="shared" si="29"/>
        <v>1.0337699999999947</v>
      </c>
      <c r="E505" s="14">
        <v>50.2</v>
      </c>
      <c r="F505" s="15">
        <v>0.93420999999999998</v>
      </c>
      <c r="G505" s="11">
        <f t="shared" si="30"/>
        <v>-1.9999999999998934E-3</v>
      </c>
      <c r="H505" s="12">
        <f t="shared" si="31"/>
        <v>1.0346099999999947</v>
      </c>
    </row>
    <row r="506" spans="1:8" ht="13.5" thickBot="1">
      <c r="A506" s="14">
        <v>50.3</v>
      </c>
      <c r="B506" s="15">
        <v>0.93317000000000005</v>
      </c>
      <c r="C506" s="11">
        <f t="shared" si="28"/>
        <v>-1.9000000000002075E-3</v>
      </c>
      <c r="D506" s="12">
        <f t="shared" si="29"/>
        <v>1.0287400000000106</v>
      </c>
      <c r="E506" s="14">
        <v>50.3</v>
      </c>
      <c r="F506" s="15">
        <v>0.93401000000000001</v>
      </c>
      <c r="G506" s="11">
        <f t="shared" si="30"/>
        <v>-1.9000000000002075E-3</v>
      </c>
      <c r="H506" s="12">
        <f t="shared" si="31"/>
        <v>1.0295800000000104</v>
      </c>
    </row>
    <row r="507" spans="1:8" ht="13.5" thickBot="1">
      <c r="A507" s="14">
        <v>50.4</v>
      </c>
      <c r="B507" s="15">
        <v>0.93298000000000003</v>
      </c>
      <c r="C507" s="11">
        <f t="shared" si="28"/>
        <v>-1.9999999999997511E-3</v>
      </c>
      <c r="D507" s="12">
        <f t="shared" si="29"/>
        <v>1.0337799999999875</v>
      </c>
      <c r="E507" s="14">
        <v>50.4</v>
      </c>
      <c r="F507" s="15">
        <v>0.93381999999999998</v>
      </c>
      <c r="G507" s="11">
        <f t="shared" si="30"/>
        <v>-1.9999999999997511E-3</v>
      </c>
      <c r="H507" s="12">
        <f t="shared" si="31"/>
        <v>1.0346199999999874</v>
      </c>
    </row>
    <row r="508" spans="1:8" ht="13.5" thickBot="1">
      <c r="A508" s="14">
        <v>50.5</v>
      </c>
      <c r="B508" s="15">
        <v>0.93278000000000005</v>
      </c>
      <c r="C508" s="11">
        <f t="shared" si="28"/>
        <v>-1.9000000000002075E-3</v>
      </c>
      <c r="D508" s="12">
        <f t="shared" si="29"/>
        <v>1.0287300000000106</v>
      </c>
      <c r="E508" s="14">
        <v>50.5</v>
      </c>
      <c r="F508" s="15">
        <v>0.93362000000000001</v>
      </c>
      <c r="G508" s="11">
        <f t="shared" si="30"/>
        <v>-1.9000000000002075E-3</v>
      </c>
      <c r="H508" s="12">
        <f t="shared" si="31"/>
        <v>1.0295700000000103</v>
      </c>
    </row>
    <row r="509" spans="1:8" ht="13.5" thickBot="1">
      <c r="A509" s="14">
        <v>50.6</v>
      </c>
      <c r="B509" s="15">
        <v>0.93259000000000003</v>
      </c>
      <c r="C509" s="11">
        <f t="shared" si="28"/>
        <v>-1.9999999999997511E-3</v>
      </c>
      <c r="D509" s="12">
        <f t="shared" si="29"/>
        <v>1.0337899999999873</v>
      </c>
      <c r="E509" s="14">
        <v>50.6</v>
      </c>
      <c r="F509" s="15">
        <v>0.93342999999999998</v>
      </c>
      <c r="G509" s="11">
        <f t="shared" si="30"/>
        <v>-1.9999999999997511E-3</v>
      </c>
      <c r="H509" s="12">
        <f t="shared" si="31"/>
        <v>1.0346299999999875</v>
      </c>
    </row>
    <row r="510" spans="1:8" ht="13.5" thickBot="1">
      <c r="A510" s="14">
        <v>50.7</v>
      </c>
      <c r="B510" s="15">
        <v>0.93239000000000005</v>
      </c>
      <c r="C510" s="11">
        <f t="shared" si="28"/>
        <v>-1.9000000000003426E-3</v>
      </c>
      <c r="D510" s="12">
        <f t="shared" si="29"/>
        <v>1.0287200000000174</v>
      </c>
      <c r="E510" s="14">
        <v>50.7</v>
      </c>
      <c r="F510" s="15">
        <v>0.93323</v>
      </c>
      <c r="G510" s="11">
        <f t="shared" si="30"/>
        <v>-1.9000000000003426E-3</v>
      </c>
      <c r="H510" s="12">
        <f t="shared" si="31"/>
        <v>1.0295600000000174</v>
      </c>
    </row>
    <row r="511" spans="1:8" ht="13.5" thickBot="1">
      <c r="A511" s="14">
        <v>50.8</v>
      </c>
      <c r="B511" s="15">
        <v>0.93220000000000003</v>
      </c>
      <c r="C511" s="11">
        <f t="shared" si="28"/>
        <v>-1.9999999999997511E-3</v>
      </c>
      <c r="D511" s="12">
        <f t="shared" si="29"/>
        <v>1.0337999999999874</v>
      </c>
      <c r="E511" s="14">
        <v>50.8</v>
      </c>
      <c r="F511" s="15">
        <v>0.93303999999999998</v>
      </c>
      <c r="G511" s="11">
        <f t="shared" si="30"/>
        <v>-1.9999999999997511E-3</v>
      </c>
      <c r="H511" s="12">
        <f t="shared" si="31"/>
        <v>1.0346399999999873</v>
      </c>
    </row>
    <row r="512" spans="1:8" ht="13.5" thickBot="1">
      <c r="A512" s="14">
        <v>50.9</v>
      </c>
      <c r="B512" s="15">
        <v>0.93200000000000005</v>
      </c>
      <c r="C512" s="11">
        <f t="shared" si="28"/>
        <v>-1.9000000000002075E-3</v>
      </c>
      <c r="D512" s="12">
        <f t="shared" si="29"/>
        <v>1.0287100000000104</v>
      </c>
      <c r="E512" s="14">
        <v>50.9</v>
      </c>
      <c r="F512" s="15">
        <v>0.93284</v>
      </c>
      <c r="G512" s="11">
        <f t="shared" si="30"/>
        <v>-1.9000000000002075E-3</v>
      </c>
      <c r="H512" s="12">
        <f t="shared" si="31"/>
        <v>1.0295500000000106</v>
      </c>
    </row>
    <row r="513" spans="1:8" ht="13.5" thickBot="1">
      <c r="A513" s="9">
        <v>51</v>
      </c>
      <c r="B513" s="19">
        <v>0.93181000000000003</v>
      </c>
      <c r="C513" s="11">
        <f t="shared" si="28"/>
        <v>-1.9999999999997511E-3</v>
      </c>
      <c r="D513" s="12">
        <f t="shared" si="29"/>
        <v>1.0338099999999872</v>
      </c>
      <c r="E513" s="9">
        <v>51</v>
      </c>
      <c r="F513" s="19">
        <v>0.93264999999999998</v>
      </c>
      <c r="G513" s="11">
        <f t="shared" si="30"/>
        <v>-1.9999999999997511E-3</v>
      </c>
      <c r="H513" s="12">
        <f t="shared" si="31"/>
        <v>1.0346499999999872</v>
      </c>
    </row>
    <row r="514" spans="1:8" ht="13.5" thickBot="1">
      <c r="A514" s="18">
        <v>51.1</v>
      </c>
      <c r="B514" s="27">
        <v>0.93161000000000005</v>
      </c>
      <c r="C514" s="11">
        <f t="shared" si="28"/>
        <v>-2.0000000000008613E-3</v>
      </c>
      <c r="D514" s="12">
        <f t="shared" si="29"/>
        <v>1.0338100000000441</v>
      </c>
      <c r="E514" s="18">
        <v>51.1</v>
      </c>
      <c r="F514" s="27">
        <v>0.93245</v>
      </c>
      <c r="G514" s="11">
        <f t="shared" si="30"/>
        <v>-1.9999999999997511E-3</v>
      </c>
      <c r="H514" s="12">
        <f t="shared" si="31"/>
        <v>1.0346499999999872</v>
      </c>
    </row>
    <row r="515" spans="1:8" ht="13.5" thickBot="1">
      <c r="A515" s="18">
        <v>51.2</v>
      </c>
      <c r="B515" s="27">
        <v>0.93140999999999996</v>
      </c>
      <c r="C515" s="11">
        <f t="shared" si="28"/>
        <v>-1.9999999999998934E-3</v>
      </c>
      <c r="D515" s="12">
        <f t="shared" si="29"/>
        <v>1.0338099999999946</v>
      </c>
      <c r="E515" s="18">
        <v>51.2</v>
      </c>
      <c r="F515" s="27">
        <v>0.93225000000000002</v>
      </c>
      <c r="G515" s="11">
        <f t="shared" si="30"/>
        <v>-1.9999999999998934E-3</v>
      </c>
      <c r="H515" s="12">
        <f t="shared" si="31"/>
        <v>1.0346499999999945</v>
      </c>
    </row>
    <row r="516" spans="1:8" ht="13.5" thickBot="1">
      <c r="A516" s="18">
        <v>51.3</v>
      </c>
      <c r="B516" s="27">
        <v>0.93120999999999998</v>
      </c>
      <c r="C516" s="11">
        <f t="shared" ref="C516:C579" si="32">SLOPE(B516:B517,A516:A517)</f>
        <v>-1.9000000000002075E-3</v>
      </c>
      <c r="D516" s="12">
        <f t="shared" ref="D516:D579" si="33">INTERCEPT(B516:B517,A516:A517)</f>
        <v>1.0286800000000105</v>
      </c>
      <c r="E516" s="18">
        <v>51.3</v>
      </c>
      <c r="F516" s="27">
        <v>0.93205000000000005</v>
      </c>
      <c r="G516" s="11">
        <f t="shared" ref="G516:G579" si="34">SLOPE(F516:F517,E516:E517)</f>
        <v>-1.9000000000002075E-3</v>
      </c>
      <c r="H516" s="12">
        <f t="shared" ref="H516:H579" si="35">INTERCEPT(F516:F517,E516:E517)</f>
        <v>1.0295200000000106</v>
      </c>
    </row>
    <row r="517" spans="1:8" ht="13.5" thickBot="1">
      <c r="A517" s="18">
        <v>51.4</v>
      </c>
      <c r="B517" s="27">
        <v>0.93101999999999996</v>
      </c>
      <c r="C517" s="11">
        <f t="shared" si="32"/>
        <v>-1.9999999999997511E-3</v>
      </c>
      <c r="D517" s="12">
        <f t="shared" si="33"/>
        <v>1.0338199999999871</v>
      </c>
      <c r="E517" s="18">
        <v>51.4</v>
      </c>
      <c r="F517" s="27">
        <v>0.93186000000000002</v>
      </c>
      <c r="G517" s="11">
        <f t="shared" si="34"/>
        <v>-1.9999999999997511E-3</v>
      </c>
      <c r="H517" s="12">
        <f t="shared" si="35"/>
        <v>1.0346599999999873</v>
      </c>
    </row>
    <row r="518" spans="1:8" ht="13.5" thickBot="1">
      <c r="A518" s="18">
        <v>51.5</v>
      </c>
      <c r="B518" s="27">
        <v>0.93081999999999998</v>
      </c>
      <c r="C518" s="11">
        <f t="shared" si="32"/>
        <v>-1.9999999999997511E-3</v>
      </c>
      <c r="D518" s="12">
        <f t="shared" si="33"/>
        <v>1.0338199999999871</v>
      </c>
      <c r="E518" s="18">
        <v>51.5</v>
      </c>
      <c r="F518" s="27">
        <v>0.93166000000000004</v>
      </c>
      <c r="G518" s="11">
        <f t="shared" si="34"/>
        <v>-2.0000000000008613E-3</v>
      </c>
      <c r="H518" s="12">
        <f t="shared" si="35"/>
        <v>1.0346600000000443</v>
      </c>
    </row>
    <row r="519" spans="1:8" ht="13.5" thickBot="1">
      <c r="A519" s="18">
        <v>51.6</v>
      </c>
      <c r="B519" s="27">
        <v>0.93062</v>
      </c>
      <c r="C519" s="11">
        <f t="shared" si="32"/>
        <v>-1.9999999999997511E-3</v>
      </c>
      <c r="D519" s="12">
        <f t="shared" si="33"/>
        <v>1.0338199999999871</v>
      </c>
      <c r="E519" s="18">
        <v>51.6</v>
      </c>
      <c r="F519" s="27">
        <v>0.93145999999999995</v>
      </c>
      <c r="G519" s="11">
        <f t="shared" si="34"/>
        <v>-1.9999999999997511E-3</v>
      </c>
      <c r="H519" s="12">
        <f t="shared" si="35"/>
        <v>1.034659999999987</v>
      </c>
    </row>
    <row r="520" spans="1:8" ht="13.5" thickBot="1">
      <c r="A520" s="18">
        <v>51.7</v>
      </c>
      <c r="B520" s="27">
        <v>0.93042000000000002</v>
      </c>
      <c r="C520" s="11">
        <f t="shared" si="32"/>
        <v>-1.9999999999998934E-3</v>
      </c>
      <c r="D520" s="12">
        <f t="shared" si="33"/>
        <v>1.0338199999999946</v>
      </c>
      <c r="E520" s="18">
        <v>51.7</v>
      </c>
      <c r="F520" s="27">
        <v>0.93125999999999998</v>
      </c>
      <c r="G520" s="11">
        <f t="shared" si="34"/>
        <v>-1.9999999999998934E-3</v>
      </c>
      <c r="H520" s="12">
        <f t="shared" si="35"/>
        <v>1.0346599999999944</v>
      </c>
    </row>
    <row r="521" spans="1:8" ht="13.5" thickBot="1">
      <c r="A521" s="18">
        <v>51.8</v>
      </c>
      <c r="B521" s="27">
        <v>0.93022000000000005</v>
      </c>
      <c r="C521" s="11">
        <f t="shared" si="32"/>
        <v>-1.9000000000002075E-3</v>
      </c>
      <c r="D521" s="12">
        <f t="shared" si="33"/>
        <v>1.0286400000000109</v>
      </c>
      <c r="E521" s="18">
        <v>51.8</v>
      </c>
      <c r="F521" s="27">
        <v>0.93106</v>
      </c>
      <c r="G521" s="11">
        <f t="shared" si="34"/>
        <v>-1.9000000000002075E-3</v>
      </c>
      <c r="H521" s="12">
        <f t="shared" si="35"/>
        <v>1.0294800000000108</v>
      </c>
    </row>
    <row r="522" spans="1:8" ht="13.5" thickBot="1">
      <c r="A522" s="18">
        <v>51.9</v>
      </c>
      <c r="B522" s="27">
        <v>0.93003000000000002</v>
      </c>
      <c r="C522" s="11">
        <f t="shared" si="32"/>
        <v>-1.9999999999997511E-3</v>
      </c>
      <c r="D522" s="12">
        <f t="shared" si="33"/>
        <v>1.0338299999999871</v>
      </c>
      <c r="E522" s="18">
        <v>51.9</v>
      </c>
      <c r="F522" s="27">
        <v>0.93086999999999998</v>
      </c>
      <c r="G522" s="11">
        <f t="shared" si="34"/>
        <v>-1.9999999999997511E-3</v>
      </c>
      <c r="H522" s="12">
        <f t="shared" si="35"/>
        <v>1.0346699999999871</v>
      </c>
    </row>
    <row r="523" spans="1:8" ht="13.5" thickBot="1">
      <c r="A523" s="9">
        <v>52</v>
      </c>
      <c r="B523" s="19">
        <v>0.92983000000000005</v>
      </c>
      <c r="C523" s="11">
        <f t="shared" si="32"/>
        <v>-2.0000000000008613E-3</v>
      </c>
      <c r="D523" s="12">
        <f t="shared" si="33"/>
        <v>1.0338300000000449</v>
      </c>
      <c r="E523" s="9">
        <v>52</v>
      </c>
      <c r="F523" s="19">
        <v>0.93067</v>
      </c>
      <c r="G523" s="11">
        <f t="shared" si="34"/>
        <v>-1.9999999999997511E-3</v>
      </c>
      <c r="H523" s="12">
        <f t="shared" si="35"/>
        <v>1.0346699999999871</v>
      </c>
    </row>
    <row r="524" spans="1:8" ht="13.5" thickBot="1">
      <c r="A524" s="18">
        <v>52.1</v>
      </c>
      <c r="B524" s="27">
        <v>0.92962999999999996</v>
      </c>
      <c r="C524" s="11">
        <f t="shared" si="32"/>
        <v>-1.9999999999997511E-3</v>
      </c>
      <c r="D524" s="12">
        <f t="shared" si="33"/>
        <v>1.0338299999999869</v>
      </c>
      <c r="E524" s="18">
        <v>52.1</v>
      </c>
      <c r="F524" s="27">
        <v>0.93047000000000002</v>
      </c>
      <c r="G524" s="11">
        <f t="shared" si="34"/>
        <v>-1.9999999999997511E-3</v>
      </c>
      <c r="H524" s="12">
        <f t="shared" si="35"/>
        <v>1.0346699999999871</v>
      </c>
    </row>
    <row r="525" spans="1:8" ht="13.5" thickBot="1">
      <c r="A525" s="18">
        <v>52.2</v>
      </c>
      <c r="B525" s="27">
        <v>0.92942999999999998</v>
      </c>
      <c r="C525" s="11">
        <f t="shared" si="32"/>
        <v>-1.9999999999998934E-3</v>
      </c>
      <c r="D525" s="12">
        <f t="shared" si="33"/>
        <v>1.0338299999999945</v>
      </c>
      <c r="E525" s="18">
        <v>52.2</v>
      </c>
      <c r="F525" s="27">
        <v>0.93027000000000004</v>
      </c>
      <c r="G525" s="11">
        <f t="shared" si="34"/>
        <v>-2.0000000000010036E-3</v>
      </c>
      <c r="H525" s="12">
        <f t="shared" si="35"/>
        <v>1.0346700000000524</v>
      </c>
    </row>
    <row r="526" spans="1:8" ht="13.5" thickBot="1">
      <c r="A526" s="18">
        <v>52.3</v>
      </c>
      <c r="B526" s="27">
        <v>0.92923</v>
      </c>
      <c r="C526" s="11">
        <f t="shared" si="32"/>
        <v>-1.9999999999997511E-3</v>
      </c>
      <c r="D526" s="12">
        <f t="shared" si="33"/>
        <v>1.0338299999999869</v>
      </c>
      <c r="E526" s="18">
        <v>52.3</v>
      </c>
      <c r="F526" s="27">
        <v>0.93006999999999995</v>
      </c>
      <c r="G526" s="11">
        <f t="shared" si="34"/>
        <v>-1.9999999999997511E-3</v>
      </c>
      <c r="H526" s="12">
        <f t="shared" si="35"/>
        <v>1.0346699999999869</v>
      </c>
    </row>
    <row r="527" spans="1:8" ht="13.5" thickBot="1">
      <c r="A527" s="18">
        <v>52.4</v>
      </c>
      <c r="B527" s="27">
        <v>0.92903000000000002</v>
      </c>
      <c r="C527" s="11">
        <f t="shared" si="32"/>
        <v>-2.1000000000004045E-3</v>
      </c>
      <c r="D527" s="12">
        <f t="shared" si="33"/>
        <v>1.0390700000000213</v>
      </c>
      <c r="E527" s="18">
        <v>52.4</v>
      </c>
      <c r="F527" s="27">
        <v>0.92986999999999997</v>
      </c>
      <c r="G527" s="11">
        <f t="shared" si="34"/>
        <v>-2.0999999999992947E-3</v>
      </c>
      <c r="H527" s="12">
        <f t="shared" si="35"/>
        <v>1.039909999999963</v>
      </c>
    </row>
    <row r="528" spans="1:8" ht="13.5" thickBot="1">
      <c r="A528" s="18">
        <v>52.5</v>
      </c>
      <c r="B528" s="27">
        <v>0.92881999999999998</v>
      </c>
      <c r="C528" s="11">
        <f t="shared" si="32"/>
        <v>-1.9999999999997511E-3</v>
      </c>
      <c r="D528" s="12">
        <f t="shared" si="33"/>
        <v>1.0338199999999869</v>
      </c>
      <c r="E528" s="18">
        <v>52.5</v>
      </c>
      <c r="F528" s="27">
        <v>0.92966000000000004</v>
      </c>
      <c r="G528" s="11">
        <f t="shared" si="34"/>
        <v>-2.0000000000008613E-3</v>
      </c>
      <c r="H528" s="12">
        <f t="shared" si="35"/>
        <v>1.0346600000000452</v>
      </c>
    </row>
    <row r="529" spans="1:8" ht="13.5" thickBot="1">
      <c r="A529" s="18">
        <v>52.6</v>
      </c>
      <c r="B529" s="27">
        <v>0.92862</v>
      </c>
      <c r="C529" s="11">
        <f t="shared" si="32"/>
        <v>-1.9999999999997511E-3</v>
      </c>
      <c r="D529" s="12">
        <f t="shared" si="33"/>
        <v>1.0338199999999869</v>
      </c>
      <c r="E529" s="18">
        <v>52.6</v>
      </c>
      <c r="F529" s="27">
        <v>0.92945999999999995</v>
      </c>
      <c r="G529" s="11">
        <f t="shared" si="34"/>
        <v>-1.9999999999997511E-3</v>
      </c>
      <c r="H529" s="12">
        <f t="shared" si="35"/>
        <v>1.0346599999999868</v>
      </c>
    </row>
    <row r="530" spans="1:8" ht="13.5" thickBot="1">
      <c r="A530" s="18">
        <v>52.7</v>
      </c>
      <c r="B530" s="27">
        <v>0.92842000000000002</v>
      </c>
      <c r="C530" s="11">
        <f t="shared" si="32"/>
        <v>-1.9999999999998934E-3</v>
      </c>
      <c r="D530" s="12">
        <f t="shared" si="33"/>
        <v>1.0338199999999944</v>
      </c>
      <c r="E530" s="18">
        <v>52.7</v>
      </c>
      <c r="F530" s="27">
        <v>0.92925999999999997</v>
      </c>
      <c r="G530" s="11">
        <f t="shared" si="34"/>
        <v>-1.9999999999998934E-3</v>
      </c>
      <c r="H530" s="12">
        <f t="shared" si="35"/>
        <v>1.0346599999999944</v>
      </c>
    </row>
    <row r="531" spans="1:8" ht="13.5" thickBot="1">
      <c r="A531" s="18">
        <v>52.8</v>
      </c>
      <c r="B531" s="27">
        <v>0.92822000000000005</v>
      </c>
      <c r="C531" s="11">
        <f t="shared" si="32"/>
        <v>-2.0000000000008613E-3</v>
      </c>
      <c r="D531" s="12">
        <f t="shared" si="33"/>
        <v>1.0338200000000455</v>
      </c>
      <c r="E531" s="18">
        <v>52.8</v>
      </c>
      <c r="F531" s="27">
        <v>0.92906</v>
      </c>
      <c r="G531" s="11">
        <f t="shared" si="34"/>
        <v>-1.9999999999997511E-3</v>
      </c>
      <c r="H531" s="12">
        <f t="shared" si="35"/>
        <v>1.0346599999999868</v>
      </c>
    </row>
    <row r="532" spans="1:8" ht="13.5" thickBot="1">
      <c r="A532" s="18">
        <v>52.9</v>
      </c>
      <c r="B532" s="27">
        <v>0.92801999999999996</v>
      </c>
      <c r="C532" s="11">
        <f t="shared" si="32"/>
        <v>-1.9999999999997511E-3</v>
      </c>
      <c r="D532" s="12">
        <f t="shared" si="33"/>
        <v>1.0338199999999869</v>
      </c>
      <c r="E532" s="18">
        <v>52.9</v>
      </c>
      <c r="F532" s="27">
        <v>0.92886000000000002</v>
      </c>
      <c r="G532" s="11">
        <f t="shared" si="34"/>
        <v>-1.9999999999997511E-3</v>
      </c>
      <c r="H532" s="12">
        <f t="shared" si="35"/>
        <v>1.0346599999999868</v>
      </c>
    </row>
    <row r="533" spans="1:8" ht="13.5" thickBot="1">
      <c r="A533" s="9">
        <v>53</v>
      </c>
      <c r="B533" s="19">
        <v>0.92781999999999998</v>
      </c>
      <c r="C533" s="11">
        <f t="shared" si="32"/>
        <v>-2.0999999999992947E-3</v>
      </c>
      <c r="D533" s="12">
        <f t="shared" si="33"/>
        <v>1.0391199999999627</v>
      </c>
      <c r="E533" s="9">
        <v>53</v>
      </c>
      <c r="F533" s="19">
        <v>0.92866000000000004</v>
      </c>
      <c r="G533" s="11">
        <f t="shared" si="34"/>
        <v>-2.1000000000004045E-3</v>
      </c>
      <c r="H533" s="12">
        <f t="shared" si="35"/>
        <v>1.0399600000000215</v>
      </c>
    </row>
    <row r="534" spans="1:8" ht="13.5" thickBot="1">
      <c r="A534" s="18">
        <v>53.1</v>
      </c>
      <c r="B534" s="27">
        <v>0.92761000000000005</v>
      </c>
      <c r="C534" s="11">
        <f t="shared" si="32"/>
        <v>-2.0000000000008613E-3</v>
      </c>
      <c r="D534" s="12">
        <f t="shared" si="33"/>
        <v>1.0338100000000459</v>
      </c>
      <c r="E534" s="18">
        <v>53.1</v>
      </c>
      <c r="F534" s="27">
        <v>0.92845</v>
      </c>
      <c r="G534" s="11">
        <f t="shared" si="34"/>
        <v>-1.9999999999997511E-3</v>
      </c>
      <c r="H534" s="12">
        <f t="shared" si="35"/>
        <v>1.0346499999999867</v>
      </c>
    </row>
    <row r="535" spans="1:8" ht="13.5" thickBot="1">
      <c r="A535" s="18">
        <v>53.2</v>
      </c>
      <c r="B535" s="27">
        <v>0.92740999999999996</v>
      </c>
      <c r="C535" s="11">
        <f t="shared" si="32"/>
        <v>-1.9999999999998934E-3</v>
      </c>
      <c r="D535" s="12">
        <f t="shared" si="33"/>
        <v>1.0338099999999943</v>
      </c>
      <c r="E535" s="18">
        <v>53.2</v>
      </c>
      <c r="F535" s="27">
        <v>0.92825000000000002</v>
      </c>
      <c r="G535" s="11">
        <f t="shared" si="34"/>
        <v>-1.9999999999998934E-3</v>
      </c>
      <c r="H535" s="12">
        <f t="shared" si="35"/>
        <v>1.0346499999999943</v>
      </c>
    </row>
    <row r="536" spans="1:8" ht="13.5" thickBot="1">
      <c r="A536" s="18">
        <v>53.3</v>
      </c>
      <c r="B536" s="27">
        <v>0.92720999999999998</v>
      </c>
      <c r="C536" s="11">
        <f t="shared" si="32"/>
        <v>-2.0999999999992947E-3</v>
      </c>
      <c r="D536" s="12">
        <f t="shared" si="33"/>
        <v>1.0391399999999624</v>
      </c>
      <c r="E536" s="18">
        <v>53.3</v>
      </c>
      <c r="F536" s="27">
        <v>0.92805000000000004</v>
      </c>
      <c r="G536" s="11">
        <f t="shared" si="34"/>
        <v>-2.1000000000004045E-3</v>
      </c>
      <c r="H536" s="12">
        <f t="shared" si="35"/>
        <v>1.0399800000000217</v>
      </c>
    </row>
    <row r="537" spans="1:8" ht="13.5" thickBot="1">
      <c r="A537" s="18">
        <v>53.4</v>
      </c>
      <c r="B537" s="27">
        <v>0.92700000000000005</v>
      </c>
      <c r="C537" s="11">
        <f t="shared" si="32"/>
        <v>-2.0000000000008613E-3</v>
      </c>
      <c r="D537" s="12">
        <f t="shared" si="33"/>
        <v>1.033800000000046</v>
      </c>
      <c r="E537" s="18">
        <v>53.4</v>
      </c>
      <c r="F537" s="27">
        <v>0.92784</v>
      </c>
      <c r="G537" s="11">
        <f t="shared" si="34"/>
        <v>-2.1000000000004045E-3</v>
      </c>
      <c r="H537" s="12">
        <f t="shared" si="35"/>
        <v>1.0399800000000217</v>
      </c>
    </row>
    <row r="538" spans="1:8" ht="13.5" thickBot="1">
      <c r="A538" s="18">
        <v>53.5</v>
      </c>
      <c r="B538" s="27">
        <v>0.92679999999999996</v>
      </c>
      <c r="C538" s="11">
        <f t="shared" si="32"/>
        <v>-1.9999999999997511E-3</v>
      </c>
      <c r="D538" s="12">
        <f t="shared" si="33"/>
        <v>1.0337999999999867</v>
      </c>
      <c r="E538" s="18">
        <v>53.5</v>
      </c>
      <c r="F538" s="27">
        <v>0.92762999999999995</v>
      </c>
      <c r="G538" s="11">
        <f t="shared" si="34"/>
        <v>-1.9999999999997511E-3</v>
      </c>
      <c r="H538" s="12">
        <f t="shared" si="35"/>
        <v>1.0346299999999866</v>
      </c>
    </row>
    <row r="539" spans="1:8" ht="13.5" thickBot="1">
      <c r="A539" s="18">
        <v>53.6</v>
      </c>
      <c r="B539" s="27">
        <v>0.92659999999999998</v>
      </c>
      <c r="C539" s="11">
        <f t="shared" si="32"/>
        <v>-2.0999999999992947E-3</v>
      </c>
      <c r="D539" s="12">
        <f t="shared" si="33"/>
        <v>1.0391599999999623</v>
      </c>
      <c r="E539" s="18">
        <v>53.6</v>
      </c>
      <c r="F539" s="27">
        <v>0.92742999999999998</v>
      </c>
      <c r="G539" s="11">
        <f t="shared" si="34"/>
        <v>-2.0999999999992947E-3</v>
      </c>
      <c r="H539" s="12">
        <f t="shared" si="35"/>
        <v>1.0399899999999622</v>
      </c>
    </row>
    <row r="540" spans="1:8" ht="13.5" thickBot="1">
      <c r="A540" s="18">
        <v>53.7</v>
      </c>
      <c r="B540" s="27">
        <v>0.92639000000000005</v>
      </c>
      <c r="C540" s="11">
        <f t="shared" si="32"/>
        <v>-2.0000000000010036E-3</v>
      </c>
      <c r="D540" s="12">
        <f t="shared" si="33"/>
        <v>1.0337900000000539</v>
      </c>
      <c r="E540" s="18">
        <v>53.7</v>
      </c>
      <c r="F540" s="27">
        <v>0.92722000000000004</v>
      </c>
      <c r="G540" s="11">
        <f t="shared" si="34"/>
        <v>-2.0000000000010036E-3</v>
      </c>
      <c r="H540" s="12">
        <f t="shared" si="35"/>
        <v>1.0346200000000538</v>
      </c>
    </row>
    <row r="541" spans="1:8" ht="13.5" thickBot="1">
      <c r="A541" s="18">
        <v>53.8</v>
      </c>
      <c r="B541" s="27">
        <v>0.92618999999999996</v>
      </c>
      <c r="C541" s="11">
        <f t="shared" si="32"/>
        <v>-2.0999999999992947E-3</v>
      </c>
      <c r="D541" s="12">
        <f t="shared" si="33"/>
        <v>1.039169999999962</v>
      </c>
      <c r="E541" s="18">
        <v>53.8</v>
      </c>
      <c r="F541" s="27">
        <v>0.92701999999999996</v>
      </c>
      <c r="G541" s="11">
        <f t="shared" si="34"/>
        <v>-2.0999999999992947E-3</v>
      </c>
      <c r="H541" s="12">
        <f t="shared" si="35"/>
        <v>1.0399999999999618</v>
      </c>
    </row>
    <row r="542" spans="1:8" ht="13.5" thickBot="1">
      <c r="A542" s="18">
        <v>53.9</v>
      </c>
      <c r="B542" s="27">
        <v>0.92598000000000003</v>
      </c>
      <c r="C542" s="11">
        <f t="shared" si="32"/>
        <v>-1.9999999999997511E-3</v>
      </c>
      <c r="D542" s="12">
        <f t="shared" si="33"/>
        <v>1.0337799999999866</v>
      </c>
      <c r="E542" s="18">
        <v>53.9</v>
      </c>
      <c r="F542" s="27">
        <v>0.92681000000000002</v>
      </c>
      <c r="G542" s="11">
        <f t="shared" si="34"/>
        <v>-1.9999999999997511E-3</v>
      </c>
      <c r="H542" s="12">
        <f t="shared" si="35"/>
        <v>1.0346099999999867</v>
      </c>
    </row>
    <row r="543" spans="1:8" ht="13.5" thickBot="1">
      <c r="A543" s="9">
        <v>54</v>
      </c>
      <c r="B543" s="19">
        <v>0.92578000000000005</v>
      </c>
      <c r="C543" s="11">
        <f t="shared" si="32"/>
        <v>-2.1000000000004045E-3</v>
      </c>
      <c r="D543" s="12">
        <f t="shared" si="33"/>
        <v>1.039180000000022</v>
      </c>
      <c r="E543" s="9">
        <v>54</v>
      </c>
      <c r="F543" s="19">
        <v>0.92661000000000004</v>
      </c>
      <c r="G543" s="11">
        <f t="shared" si="34"/>
        <v>-2.1000000000004045E-3</v>
      </c>
      <c r="H543" s="12">
        <f t="shared" si="35"/>
        <v>1.0400100000000219</v>
      </c>
    </row>
    <row r="544" spans="1:8" ht="13.5" thickBot="1">
      <c r="A544" s="18">
        <v>54.1</v>
      </c>
      <c r="B544" s="27">
        <v>0.92557</v>
      </c>
      <c r="C544" s="11">
        <f t="shared" si="32"/>
        <v>-2.1000000000004045E-3</v>
      </c>
      <c r="D544" s="12">
        <f t="shared" si="33"/>
        <v>1.039180000000022</v>
      </c>
      <c r="E544" s="18">
        <v>54.1</v>
      </c>
      <c r="F544" s="27">
        <v>0.9264</v>
      </c>
      <c r="G544" s="11">
        <f t="shared" si="34"/>
        <v>-2.1000000000004045E-3</v>
      </c>
      <c r="H544" s="12">
        <f t="shared" si="35"/>
        <v>1.0400100000000219</v>
      </c>
    </row>
    <row r="545" spans="1:8" ht="13.5" thickBot="1">
      <c r="A545" s="18">
        <v>54.2</v>
      </c>
      <c r="B545" s="27">
        <v>0.92535999999999996</v>
      </c>
      <c r="C545" s="11">
        <f t="shared" si="32"/>
        <v>-1.9999999999998934E-3</v>
      </c>
      <c r="D545" s="12">
        <f t="shared" si="33"/>
        <v>1.0337599999999942</v>
      </c>
      <c r="E545" s="18">
        <v>54.2</v>
      </c>
      <c r="F545" s="27">
        <v>0.92618999999999996</v>
      </c>
      <c r="G545" s="11">
        <f t="shared" si="34"/>
        <v>-1.9999999999998934E-3</v>
      </c>
      <c r="H545" s="12">
        <f t="shared" si="35"/>
        <v>1.0345899999999941</v>
      </c>
    </row>
    <row r="546" spans="1:8" ht="13.5" thickBot="1">
      <c r="A546" s="18">
        <v>54.3</v>
      </c>
      <c r="B546" s="27">
        <v>0.92515999999999998</v>
      </c>
      <c r="C546" s="11">
        <f t="shared" si="32"/>
        <v>-2.0999999999992947E-3</v>
      </c>
      <c r="D546" s="12">
        <f t="shared" si="33"/>
        <v>1.0391899999999616</v>
      </c>
      <c r="E546" s="18">
        <v>54.3</v>
      </c>
      <c r="F546" s="27">
        <v>0.92598999999999998</v>
      </c>
      <c r="G546" s="11">
        <f t="shared" si="34"/>
        <v>-2.0999999999992947E-3</v>
      </c>
      <c r="H546" s="12">
        <f t="shared" si="35"/>
        <v>1.0400199999999618</v>
      </c>
    </row>
    <row r="547" spans="1:8" ht="13.5" thickBot="1">
      <c r="A547" s="18">
        <v>54.4</v>
      </c>
      <c r="B547" s="27">
        <v>0.92495000000000005</v>
      </c>
      <c r="C547" s="11">
        <f t="shared" si="32"/>
        <v>-2.1000000000004045E-3</v>
      </c>
      <c r="D547" s="12">
        <f t="shared" si="33"/>
        <v>1.039190000000022</v>
      </c>
      <c r="E547" s="18">
        <v>54.4</v>
      </c>
      <c r="F547" s="27">
        <v>0.92578000000000005</v>
      </c>
      <c r="G547" s="11">
        <f t="shared" si="34"/>
        <v>-2.1000000000004045E-3</v>
      </c>
      <c r="H547" s="12">
        <f t="shared" si="35"/>
        <v>1.0400200000000221</v>
      </c>
    </row>
    <row r="548" spans="1:8" ht="13.5" thickBot="1">
      <c r="A548" s="18">
        <v>54.5</v>
      </c>
      <c r="B548" s="27">
        <v>0.92474000000000001</v>
      </c>
      <c r="C548" s="11">
        <f t="shared" si="32"/>
        <v>-1.9999999999997511E-3</v>
      </c>
      <c r="D548" s="12">
        <f t="shared" si="33"/>
        <v>1.0337399999999863</v>
      </c>
      <c r="E548" s="18">
        <v>54.5</v>
      </c>
      <c r="F548" s="27">
        <v>0.92557</v>
      </c>
      <c r="G548" s="11">
        <f t="shared" si="34"/>
        <v>-1.9999999999997511E-3</v>
      </c>
      <c r="H548" s="12">
        <f t="shared" si="35"/>
        <v>1.0345699999999864</v>
      </c>
    </row>
    <row r="549" spans="1:8" ht="13.5" thickBot="1">
      <c r="A549" s="18">
        <v>54.6</v>
      </c>
      <c r="B549" s="27">
        <v>0.92454000000000003</v>
      </c>
      <c r="C549" s="11">
        <f t="shared" si="32"/>
        <v>-2.1000000000004045E-3</v>
      </c>
      <c r="D549" s="12">
        <f t="shared" si="33"/>
        <v>1.0392000000000221</v>
      </c>
      <c r="E549" s="18">
        <v>54.6</v>
      </c>
      <c r="F549" s="27">
        <v>0.92537000000000003</v>
      </c>
      <c r="G549" s="11">
        <f t="shared" si="34"/>
        <v>-2.1000000000004045E-3</v>
      </c>
      <c r="H549" s="12">
        <f t="shared" si="35"/>
        <v>1.0400300000000222</v>
      </c>
    </row>
    <row r="550" spans="1:8" ht="13.5" thickBot="1">
      <c r="A550" s="18">
        <v>54.7</v>
      </c>
      <c r="B550" s="27">
        <v>0.92432999999999998</v>
      </c>
      <c r="C550" s="11">
        <f t="shared" si="32"/>
        <v>-2.0999999999994439E-3</v>
      </c>
      <c r="D550" s="12">
        <f t="shared" si="33"/>
        <v>1.0391999999999697</v>
      </c>
      <c r="E550" s="18">
        <v>54.7</v>
      </c>
      <c r="F550" s="27">
        <v>0.92515999999999998</v>
      </c>
      <c r="G550" s="11">
        <f t="shared" si="34"/>
        <v>-2.0999999999994439E-3</v>
      </c>
      <c r="H550" s="12">
        <f t="shared" si="35"/>
        <v>1.0400299999999696</v>
      </c>
    </row>
    <row r="551" spans="1:8" ht="13.5" thickBot="1">
      <c r="A551" s="18">
        <v>54.8</v>
      </c>
      <c r="B551" s="27">
        <v>0.92412000000000005</v>
      </c>
      <c r="C551" s="11">
        <f t="shared" si="32"/>
        <v>-2.1000000000004045E-3</v>
      </c>
      <c r="D551" s="12">
        <f t="shared" si="33"/>
        <v>1.0392000000000221</v>
      </c>
      <c r="E551" s="18">
        <v>54.8</v>
      </c>
      <c r="F551" s="27">
        <v>0.92495000000000005</v>
      </c>
      <c r="G551" s="11">
        <f t="shared" si="34"/>
        <v>-2.1000000000004045E-3</v>
      </c>
      <c r="H551" s="12">
        <f t="shared" si="35"/>
        <v>1.0400300000000222</v>
      </c>
    </row>
    <row r="552" spans="1:8" ht="13.5" thickBot="1">
      <c r="A552" s="18">
        <v>54.9</v>
      </c>
      <c r="B552" s="27">
        <v>0.92391000000000001</v>
      </c>
      <c r="C552" s="11">
        <f t="shared" si="32"/>
        <v>-1.9999999999997511E-3</v>
      </c>
      <c r="D552" s="12">
        <f t="shared" si="33"/>
        <v>1.0337099999999864</v>
      </c>
      <c r="E552" s="18">
        <v>54.9</v>
      </c>
      <c r="F552" s="27">
        <v>0.92474000000000001</v>
      </c>
      <c r="G552" s="11">
        <f t="shared" si="34"/>
        <v>-1.9999999999997511E-3</v>
      </c>
      <c r="H552" s="12">
        <f t="shared" si="35"/>
        <v>1.0345399999999862</v>
      </c>
    </row>
    <row r="553" spans="1:8" ht="13.5" thickBot="1">
      <c r="A553" s="9">
        <v>55</v>
      </c>
      <c r="B553" s="19">
        <v>0.92371000000000003</v>
      </c>
      <c r="C553" s="11">
        <f t="shared" si="32"/>
        <v>-2.1000000000004045E-3</v>
      </c>
      <c r="D553" s="12">
        <f t="shared" si="33"/>
        <v>1.0392100000000222</v>
      </c>
      <c r="E553" s="9">
        <v>55</v>
      </c>
      <c r="F553" s="19">
        <v>0.92454000000000003</v>
      </c>
      <c r="G553" s="11">
        <f t="shared" si="34"/>
        <v>-2.1000000000004045E-3</v>
      </c>
      <c r="H553" s="12">
        <f t="shared" si="35"/>
        <v>1.0400400000000223</v>
      </c>
    </row>
    <row r="554" spans="1:8" ht="13.5" thickBot="1">
      <c r="A554" s="18">
        <v>55.1</v>
      </c>
      <c r="B554" s="27">
        <v>0.92349999999999999</v>
      </c>
      <c r="C554" s="11">
        <f t="shared" si="32"/>
        <v>-2.0999999999992947E-3</v>
      </c>
      <c r="D554" s="12">
        <f t="shared" si="33"/>
        <v>1.0392099999999611</v>
      </c>
      <c r="E554" s="18">
        <v>55.1</v>
      </c>
      <c r="F554" s="27">
        <v>0.92432999999999998</v>
      </c>
      <c r="G554" s="11">
        <f t="shared" si="34"/>
        <v>-2.0999999999992947E-3</v>
      </c>
      <c r="H554" s="12">
        <f t="shared" si="35"/>
        <v>1.0400399999999612</v>
      </c>
    </row>
    <row r="555" spans="1:8" ht="13.5" thickBot="1">
      <c r="A555" s="18">
        <v>55.2</v>
      </c>
      <c r="B555" s="27">
        <v>0.92329000000000006</v>
      </c>
      <c r="C555" s="11">
        <f t="shared" si="32"/>
        <v>-2.1000000000005537E-3</v>
      </c>
      <c r="D555" s="12">
        <f t="shared" si="33"/>
        <v>1.0392100000000306</v>
      </c>
      <c r="E555" s="18">
        <v>55.2</v>
      </c>
      <c r="F555" s="27">
        <v>0.92412000000000005</v>
      </c>
      <c r="G555" s="11">
        <f t="shared" si="34"/>
        <v>-2.1000000000005537E-3</v>
      </c>
      <c r="H555" s="12">
        <f t="shared" si="35"/>
        <v>1.0400400000000307</v>
      </c>
    </row>
    <row r="556" spans="1:8" ht="13.5" thickBot="1">
      <c r="A556" s="18">
        <v>55.3</v>
      </c>
      <c r="B556" s="27">
        <v>0.92308000000000001</v>
      </c>
      <c r="C556" s="11">
        <f t="shared" si="32"/>
        <v>-2.1000000000004045E-3</v>
      </c>
      <c r="D556" s="12">
        <f t="shared" si="33"/>
        <v>1.0392100000000224</v>
      </c>
      <c r="E556" s="18">
        <v>55.3</v>
      </c>
      <c r="F556" s="27">
        <v>0.92391000000000001</v>
      </c>
      <c r="G556" s="11">
        <f t="shared" si="34"/>
        <v>-2.1000000000004045E-3</v>
      </c>
      <c r="H556" s="12">
        <f t="shared" si="35"/>
        <v>1.0400400000000223</v>
      </c>
    </row>
    <row r="557" spans="1:8" ht="13.5" thickBot="1">
      <c r="A557" s="18">
        <v>55.4</v>
      </c>
      <c r="B557" s="27">
        <v>0.92286999999999997</v>
      </c>
      <c r="C557" s="11">
        <f t="shared" si="32"/>
        <v>-2.0999999999992947E-3</v>
      </c>
      <c r="D557" s="12">
        <f t="shared" si="33"/>
        <v>1.0392099999999609</v>
      </c>
      <c r="E557" s="18">
        <v>55.4</v>
      </c>
      <c r="F557" s="27">
        <v>0.92369999999999997</v>
      </c>
      <c r="G557" s="11">
        <f t="shared" si="34"/>
        <v>-2.0999999999992947E-3</v>
      </c>
      <c r="H557" s="12">
        <f t="shared" si="35"/>
        <v>1.0400399999999608</v>
      </c>
    </row>
    <row r="558" spans="1:8" ht="13.5" thickBot="1">
      <c r="A558" s="18">
        <v>55.5</v>
      </c>
      <c r="B558" s="27">
        <v>0.92266000000000004</v>
      </c>
      <c r="C558" s="11">
        <f t="shared" si="32"/>
        <v>-2.1000000000004045E-3</v>
      </c>
      <c r="D558" s="12">
        <f t="shared" si="33"/>
        <v>1.0392100000000224</v>
      </c>
      <c r="E558" s="18">
        <v>55.5</v>
      </c>
      <c r="F558" s="27">
        <v>0.92349000000000003</v>
      </c>
      <c r="G558" s="11">
        <f t="shared" si="34"/>
        <v>-2.1000000000004045E-3</v>
      </c>
      <c r="H558" s="12">
        <f t="shared" si="35"/>
        <v>1.0400400000000225</v>
      </c>
    </row>
    <row r="559" spans="1:8" ht="13.5" thickBot="1">
      <c r="A559" s="18">
        <v>55.6</v>
      </c>
      <c r="B559" s="27">
        <v>0.92244999999999999</v>
      </c>
      <c r="C559" s="11">
        <f t="shared" si="32"/>
        <v>-2.1000000000004045E-3</v>
      </c>
      <c r="D559" s="12">
        <f t="shared" si="33"/>
        <v>1.0392100000000224</v>
      </c>
      <c r="E559" s="18">
        <v>55.6</v>
      </c>
      <c r="F559" s="27">
        <v>0.92327999999999999</v>
      </c>
      <c r="G559" s="11">
        <f t="shared" si="34"/>
        <v>-2.1000000000004045E-3</v>
      </c>
      <c r="H559" s="12">
        <f t="shared" si="35"/>
        <v>1.0400400000000225</v>
      </c>
    </row>
    <row r="560" spans="1:8" ht="13.5" thickBot="1">
      <c r="A560" s="18">
        <v>55.7</v>
      </c>
      <c r="B560" s="27">
        <v>0.92223999999999995</v>
      </c>
      <c r="C560" s="11">
        <f t="shared" si="32"/>
        <v>-2.0999999999994439E-3</v>
      </c>
      <c r="D560" s="12">
        <f t="shared" si="33"/>
        <v>1.0392099999999689</v>
      </c>
      <c r="E560" s="18">
        <v>55.7</v>
      </c>
      <c r="F560" s="27">
        <v>0.92306999999999995</v>
      </c>
      <c r="G560" s="11">
        <f t="shared" si="34"/>
        <v>-2.0999999999994439E-3</v>
      </c>
      <c r="H560" s="12">
        <f t="shared" si="35"/>
        <v>1.040039999999969</v>
      </c>
    </row>
    <row r="561" spans="1:8" ht="13.5" thickBot="1">
      <c r="A561" s="18">
        <v>55.8</v>
      </c>
      <c r="B561" s="27">
        <v>0.92203000000000002</v>
      </c>
      <c r="C561" s="11">
        <f t="shared" si="32"/>
        <v>-2.1000000000004045E-3</v>
      </c>
      <c r="D561" s="12">
        <f t="shared" si="33"/>
        <v>1.0392100000000226</v>
      </c>
      <c r="E561" s="18">
        <v>55.8</v>
      </c>
      <c r="F561" s="27">
        <v>0.92286000000000001</v>
      </c>
      <c r="G561" s="11">
        <f t="shared" si="34"/>
        <v>-2.1000000000004045E-3</v>
      </c>
      <c r="H561" s="12">
        <f t="shared" si="35"/>
        <v>1.0400400000000225</v>
      </c>
    </row>
    <row r="562" spans="1:8" ht="13.5" thickBot="1">
      <c r="A562" s="18">
        <v>55.9</v>
      </c>
      <c r="B562" s="27">
        <v>0.92181999999999997</v>
      </c>
      <c r="C562" s="11">
        <f t="shared" si="32"/>
        <v>-2.0999999999992947E-3</v>
      </c>
      <c r="D562" s="12">
        <f t="shared" si="33"/>
        <v>1.0392099999999607</v>
      </c>
      <c r="E562" s="18">
        <v>55.9</v>
      </c>
      <c r="F562" s="27">
        <v>0.92264999999999997</v>
      </c>
      <c r="G562" s="11">
        <f t="shared" si="34"/>
        <v>-2.0999999999992947E-3</v>
      </c>
      <c r="H562" s="12">
        <f t="shared" si="35"/>
        <v>1.0400399999999606</v>
      </c>
    </row>
    <row r="563" spans="1:8" ht="13.5" thickBot="1">
      <c r="A563" s="9">
        <v>56</v>
      </c>
      <c r="B563" s="19">
        <v>0.92161000000000004</v>
      </c>
      <c r="C563" s="11">
        <f t="shared" si="32"/>
        <v>-2.1000000000004045E-3</v>
      </c>
      <c r="D563" s="12">
        <f t="shared" si="33"/>
        <v>1.0392100000000226</v>
      </c>
      <c r="E563" s="9">
        <v>56</v>
      </c>
      <c r="F563" s="19">
        <v>0.92244000000000004</v>
      </c>
      <c r="G563" s="11">
        <f t="shared" si="34"/>
        <v>-2.1000000000004045E-3</v>
      </c>
      <c r="H563" s="12">
        <f t="shared" si="35"/>
        <v>1.0400400000000227</v>
      </c>
    </row>
    <row r="564" spans="1:8" ht="13.5" thickBot="1">
      <c r="A564" s="18">
        <v>56.1</v>
      </c>
      <c r="B564" s="27">
        <v>0.9214</v>
      </c>
      <c r="C564" s="11">
        <f t="shared" si="32"/>
        <v>-2.1000000000004045E-3</v>
      </c>
      <c r="D564" s="12">
        <f t="shared" si="33"/>
        <v>1.0392100000000226</v>
      </c>
      <c r="E564" s="18">
        <v>56.1</v>
      </c>
      <c r="F564" s="27">
        <v>0.92222999999999999</v>
      </c>
      <c r="G564" s="11">
        <f t="shared" si="34"/>
        <v>-2.1000000000004045E-3</v>
      </c>
      <c r="H564" s="12">
        <f t="shared" si="35"/>
        <v>1.0400400000000227</v>
      </c>
    </row>
    <row r="565" spans="1:8" ht="13.5" thickBot="1">
      <c r="A565" s="18">
        <v>56.2</v>
      </c>
      <c r="B565" s="27">
        <v>0.92118999999999995</v>
      </c>
      <c r="C565" s="11">
        <f t="shared" si="32"/>
        <v>-2.2000000000001046E-3</v>
      </c>
      <c r="D565" s="12">
        <f t="shared" si="33"/>
        <v>1.0448300000000057</v>
      </c>
      <c r="E565" s="18">
        <v>56.2</v>
      </c>
      <c r="F565" s="27">
        <v>0.92201999999999995</v>
      </c>
      <c r="G565" s="11">
        <f t="shared" si="34"/>
        <v>-2.2000000000001046E-3</v>
      </c>
      <c r="H565" s="12">
        <f t="shared" si="35"/>
        <v>1.0456600000000058</v>
      </c>
    </row>
    <row r="566" spans="1:8" ht="13.5" thickBot="1">
      <c r="A566" s="18">
        <v>56.3</v>
      </c>
      <c r="B566" s="27">
        <v>0.92096999999999996</v>
      </c>
      <c r="C566" s="11">
        <f t="shared" si="32"/>
        <v>-2.0999999999992947E-3</v>
      </c>
      <c r="D566" s="12">
        <f t="shared" si="33"/>
        <v>1.0391999999999604</v>
      </c>
      <c r="E566" s="18">
        <v>56.3</v>
      </c>
      <c r="F566" s="27">
        <v>0.92179999999999995</v>
      </c>
      <c r="G566" s="11">
        <f t="shared" si="34"/>
        <v>-2.0999999999992947E-3</v>
      </c>
      <c r="H566" s="12">
        <f t="shared" si="35"/>
        <v>1.0400299999999603</v>
      </c>
    </row>
    <row r="567" spans="1:8" ht="13.5" thickBot="1">
      <c r="A567" s="18">
        <v>56.4</v>
      </c>
      <c r="B567" s="27">
        <v>0.92076000000000002</v>
      </c>
      <c r="C567" s="11">
        <f t="shared" si="32"/>
        <v>-2.1000000000004045E-3</v>
      </c>
      <c r="D567" s="12">
        <f t="shared" si="33"/>
        <v>1.0392000000000228</v>
      </c>
      <c r="E567" s="18">
        <v>56.4</v>
      </c>
      <c r="F567" s="27">
        <v>0.92159000000000002</v>
      </c>
      <c r="G567" s="11">
        <f t="shared" si="34"/>
        <v>-2.1000000000004045E-3</v>
      </c>
      <c r="H567" s="12">
        <f t="shared" si="35"/>
        <v>1.0400300000000229</v>
      </c>
    </row>
    <row r="568" spans="1:8" ht="13.5" thickBot="1">
      <c r="A568" s="18">
        <v>56.5</v>
      </c>
      <c r="B568" s="27">
        <v>0.92054999999999998</v>
      </c>
      <c r="C568" s="11">
        <f t="shared" si="32"/>
        <v>-2.0999999999992947E-3</v>
      </c>
      <c r="D568" s="12">
        <f t="shared" si="33"/>
        <v>1.0391999999999602</v>
      </c>
      <c r="E568" s="18">
        <v>56.5</v>
      </c>
      <c r="F568" s="27">
        <v>0.92137999999999998</v>
      </c>
      <c r="G568" s="11">
        <f t="shared" si="34"/>
        <v>-2.0999999999992947E-3</v>
      </c>
      <c r="H568" s="12">
        <f t="shared" si="35"/>
        <v>1.0400299999999603</v>
      </c>
    </row>
    <row r="569" spans="1:8" ht="13.5" thickBot="1">
      <c r="A569" s="18">
        <v>56.6</v>
      </c>
      <c r="B569" s="27">
        <v>0.92034000000000005</v>
      </c>
      <c r="C569" s="11">
        <f t="shared" si="32"/>
        <v>-2.1000000000004045E-3</v>
      </c>
      <c r="D569" s="12">
        <f t="shared" si="33"/>
        <v>1.039200000000023</v>
      </c>
      <c r="E569" s="18">
        <v>56.6</v>
      </c>
      <c r="F569" s="27">
        <v>0.92117000000000004</v>
      </c>
      <c r="G569" s="11">
        <f t="shared" si="34"/>
        <v>-2.1000000000004045E-3</v>
      </c>
      <c r="H569" s="12">
        <f t="shared" si="35"/>
        <v>1.0400300000000229</v>
      </c>
    </row>
    <row r="570" spans="1:8" ht="13.5" thickBot="1">
      <c r="A570" s="18">
        <v>56.7</v>
      </c>
      <c r="B570" s="27">
        <v>0.92013</v>
      </c>
      <c r="C570" s="11">
        <f t="shared" si="32"/>
        <v>-2.2000000000001046E-3</v>
      </c>
      <c r="D570" s="12">
        <f t="shared" si="33"/>
        <v>1.044870000000006</v>
      </c>
      <c r="E570" s="18">
        <v>56.7</v>
      </c>
      <c r="F570" s="27">
        <v>0.92096</v>
      </c>
      <c r="G570" s="11">
        <f t="shared" si="34"/>
        <v>-2.2000000000001046E-3</v>
      </c>
      <c r="H570" s="12">
        <f t="shared" si="35"/>
        <v>1.0457000000000058</v>
      </c>
    </row>
    <row r="571" spans="1:8" ht="13.5" thickBot="1">
      <c r="A571" s="18">
        <v>56.8</v>
      </c>
      <c r="B571" s="27">
        <v>0.91991000000000001</v>
      </c>
      <c r="C571" s="11">
        <f t="shared" si="32"/>
        <v>-2.1000000000004045E-3</v>
      </c>
      <c r="D571" s="12">
        <f t="shared" si="33"/>
        <v>1.0391900000000229</v>
      </c>
      <c r="E571" s="18">
        <v>56.8</v>
      </c>
      <c r="F571" s="27">
        <v>0.92074</v>
      </c>
      <c r="G571" s="11">
        <f t="shared" si="34"/>
        <v>-2.1000000000004045E-3</v>
      </c>
      <c r="H571" s="12">
        <f t="shared" si="35"/>
        <v>1.040020000000023</v>
      </c>
    </row>
    <row r="572" spans="1:8" ht="13.5" thickBot="1">
      <c r="A572" s="18">
        <v>56.9</v>
      </c>
      <c r="B572" s="27">
        <v>0.91969999999999996</v>
      </c>
      <c r="C572" s="11">
        <f t="shared" si="32"/>
        <v>-2.0999999999992947E-3</v>
      </c>
      <c r="D572" s="12">
        <f t="shared" si="33"/>
        <v>1.0391899999999599</v>
      </c>
      <c r="E572" s="18">
        <v>56.9</v>
      </c>
      <c r="F572" s="27">
        <v>0.92052999999999996</v>
      </c>
      <c r="G572" s="11">
        <f t="shared" si="34"/>
        <v>-2.0999999999992947E-3</v>
      </c>
      <c r="H572" s="12">
        <f t="shared" si="35"/>
        <v>1.04001999999996</v>
      </c>
    </row>
    <row r="573" spans="1:8" ht="13.5" thickBot="1">
      <c r="A573" s="9">
        <v>57</v>
      </c>
      <c r="B573" s="19">
        <v>0.91949000000000003</v>
      </c>
      <c r="C573" s="11">
        <f t="shared" si="32"/>
        <v>-2.1999999999999485E-3</v>
      </c>
      <c r="D573" s="12">
        <f t="shared" si="33"/>
        <v>1.0448899999999972</v>
      </c>
      <c r="E573" s="9">
        <v>57</v>
      </c>
      <c r="F573" s="19">
        <v>0.92032000000000003</v>
      </c>
      <c r="G573" s="11">
        <f t="shared" si="34"/>
        <v>-2.1999999999999481E-3</v>
      </c>
      <c r="H573" s="12">
        <f t="shared" si="35"/>
        <v>1.0457199999999971</v>
      </c>
    </row>
    <row r="574" spans="1:8" ht="13.5" thickBot="1">
      <c r="A574" s="18">
        <v>57.1</v>
      </c>
      <c r="B574" s="27">
        <v>0.91927000000000003</v>
      </c>
      <c r="C574" s="11">
        <f t="shared" si="32"/>
        <v>-2.1000000000004045E-3</v>
      </c>
      <c r="D574" s="12">
        <f t="shared" si="33"/>
        <v>1.0391800000000231</v>
      </c>
      <c r="E574" s="18">
        <v>57.1</v>
      </c>
      <c r="F574" s="27">
        <v>0.92010000000000003</v>
      </c>
      <c r="G574" s="11">
        <f t="shared" si="34"/>
        <v>-2.1000000000004045E-3</v>
      </c>
      <c r="H574" s="12">
        <f t="shared" si="35"/>
        <v>1.0400100000000232</v>
      </c>
    </row>
    <row r="575" spans="1:8" ht="13.5" thickBot="1">
      <c r="A575" s="18">
        <v>57.2</v>
      </c>
      <c r="B575" s="27">
        <v>0.91905999999999999</v>
      </c>
      <c r="C575" s="11">
        <f t="shared" si="32"/>
        <v>-2.2000000000001046E-3</v>
      </c>
      <c r="D575" s="12">
        <f t="shared" si="33"/>
        <v>1.0449000000000059</v>
      </c>
      <c r="E575" s="18">
        <v>57.2</v>
      </c>
      <c r="F575" s="27">
        <v>0.91988999999999999</v>
      </c>
      <c r="G575" s="11">
        <f t="shared" si="34"/>
        <v>-2.2000000000001046E-3</v>
      </c>
      <c r="H575" s="12">
        <f t="shared" si="35"/>
        <v>1.045730000000006</v>
      </c>
    </row>
    <row r="576" spans="1:8" ht="13.5" thickBot="1">
      <c r="A576" s="18">
        <v>57.3</v>
      </c>
      <c r="B576" s="27">
        <v>0.91883999999999999</v>
      </c>
      <c r="C576" s="11">
        <f t="shared" si="32"/>
        <v>-2.1000000000004045E-3</v>
      </c>
      <c r="D576" s="12">
        <f t="shared" si="33"/>
        <v>1.0391700000000232</v>
      </c>
      <c r="E576" s="18">
        <v>57.3</v>
      </c>
      <c r="F576" s="27">
        <v>0.91966999999999999</v>
      </c>
      <c r="G576" s="11">
        <f t="shared" si="34"/>
        <v>-2.0999999999992947E-3</v>
      </c>
      <c r="H576" s="12">
        <f t="shared" si="35"/>
        <v>1.0399999999999594</v>
      </c>
    </row>
    <row r="577" spans="1:8" ht="13.5" thickBot="1">
      <c r="A577" s="18">
        <v>57.4</v>
      </c>
      <c r="B577" s="27">
        <v>0.91862999999999995</v>
      </c>
      <c r="C577" s="11">
        <f t="shared" si="32"/>
        <v>-2.1999999999999481E-3</v>
      </c>
      <c r="D577" s="12">
        <f t="shared" si="33"/>
        <v>1.0449099999999971</v>
      </c>
      <c r="E577" s="18">
        <v>57.4</v>
      </c>
      <c r="F577" s="27">
        <v>0.91946000000000006</v>
      </c>
      <c r="G577" s="11">
        <f t="shared" si="34"/>
        <v>-2.2000000000010587E-3</v>
      </c>
      <c r="H577" s="12">
        <f t="shared" si="35"/>
        <v>1.0457400000000607</v>
      </c>
    </row>
    <row r="578" spans="1:8" ht="13.5" thickBot="1">
      <c r="A578" s="18">
        <v>57.5</v>
      </c>
      <c r="B578" s="27">
        <v>0.91840999999999995</v>
      </c>
      <c r="C578" s="11">
        <f t="shared" si="32"/>
        <v>-2.0999999999992947E-3</v>
      </c>
      <c r="D578" s="12">
        <f t="shared" si="33"/>
        <v>1.0391599999999592</v>
      </c>
      <c r="E578" s="18">
        <v>57.5</v>
      </c>
      <c r="F578" s="27">
        <v>0.91923999999999995</v>
      </c>
      <c r="G578" s="11">
        <f t="shared" si="34"/>
        <v>-2.0999999999992947E-3</v>
      </c>
      <c r="H578" s="12">
        <f t="shared" si="35"/>
        <v>1.0399899999999593</v>
      </c>
    </row>
    <row r="579" spans="1:8" ht="13.5" thickBot="1">
      <c r="A579" s="18">
        <v>57.6</v>
      </c>
      <c r="B579" s="27">
        <v>0.91820000000000002</v>
      </c>
      <c r="C579" s="11">
        <f t="shared" si="32"/>
        <v>-2.1999999999999481E-3</v>
      </c>
      <c r="D579" s="12">
        <f t="shared" si="33"/>
        <v>1.0449199999999972</v>
      </c>
      <c r="E579" s="18">
        <v>57.6</v>
      </c>
      <c r="F579" s="27">
        <v>0.91903000000000001</v>
      </c>
      <c r="G579" s="11">
        <f t="shared" si="34"/>
        <v>-2.1999999999999485E-3</v>
      </c>
      <c r="H579" s="12">
        <f t="shared" si="35"/>
        <v>1.0457499999999971</v>
      </c>
    </row>
    <row r="580" spans="1:8" ht="13.5" thickBot="1">
      <c r="A580" s="18">
        <v>57.7</v>
      </c>
      <c r="B580" s="27">
        <v>0.91798000000000002</v>
      </c>
      <c r="C580" s="11">
        <f t="shared" ref="C580:C643" si="36">SLOPE(B580:B581,A580:A581)</f>
        <v>-2.1000000000005537E-3</v>
      </c>
      <c r="D580" s="12">
        <f t="shared" ref="D580:D643" si="37">INTERCEPT(B580:B581,A580:A581)</f>
        <v>1.039150000000032</v>
      </c>
      <c r="E580" s="18">
        <v>57.7</v>
      </c>
      <c r="F580" s="27">
        <v>0.91881000000000002</v>
      </c>
      <c r="G580" s="11">
        <f t="shared" ref="G580:G643" si="38">SLOPE(F580:F581,E580:E581)</f>
        <v>-2.1000000000005537E-3</v>
      </c>
      <c r="H580" s="12">
        <f t="shared" ref="H580:H643" si="39">INTERCEPT(F580:F581,E580:E581)</f>
        <v>1.0399800000000319</v>
      </c>
    </row>
    <row r="581" spans="1:8" ht="13.5" thickBot="1">
      <c r="A581" s="18">
        <v>57.8</v>
      </c>
      <c r="B581" s="27">
        <v>0.91776999999999997</v>
      </c>
      <c r="C581" s="11">
        <f t="shared" si="36"/>
        <v>-2.1999999999999481E-3</v>
      </c>
      <c r="D581" s="12">
        <f t="shared" si="37"/>
        <v>1.0449299999999968</v>
      </c>
      <c r="E581" s="18">
        <v>57.8</v>
      </c>
      <c r="F581" s="27">
        <v>0.91859999999999997</v>
      </c>
      <c r="G581" s="11">
        <f t="shared" si="38"/>
        <v>-2.1999999999999485E-3</v>
      </c>
      <c r="H581" s="12">
        <f t="shared" si="39"/>
        <v>1.0457599999999969</v>
      </c>
    </row>
    <row r="582" spans="1:8" ht="13.5" thickBot="1">
      <c r="A582" s="18">
        <v>57.9</v>
      </c>
      <c r="B582" s="27">
        <v>0.91754999999999998</v>
      </c>
      <c r="C582" s="11">
        <f t="shared" si="36"/>
        <v>-2.1999999999999481E-3</v>
      </c>
      <c r="D582" s="12">
        <f t="shared" si="37"/>
        <v>1.044929999999997</v>
      </c>
      <c r="E582" s="18">
        <v>57.9</v>
      </c>
      <c r="F582" s="27">
        <v>0.91837999999999997</v>
      </c>
      <c r="G582" s="11">
        <f t="shared" si="38"/>
        <v>-2.1999999999999485E-3</v>
      </c>
      <c r="H582" s="12">
        <f t="shared" si="39"/>
        <v>1.0457599999999969</v>
      </c>
    </row>
    <row r="583" spans="1:8" ht="13.5" thickBot="1">
      <c r="A583" s="9">
        <v>58</v>
      </c>
      <c r="B583" s="19">
        <v>0.91732999999999998</v>
      </c>
      <c r="C583" s="11">
        <f t="shared" si="36"/>
        <v>-2.0999999999992947E-3</v>
      </c>
      <c r="D583" s="12">
        <f t="shared" si="37"/>
        <v>1.039129999999959</v>
      </c>
      <c r="E583" s="9">
        <v>58</v>
      </c>
      <c r="F583" s="19">
        <v>0.91815999999999998</v>
      </c>
      <c r="G583" s="11">
        <f t="shared" si="38"/>
        <v>-2.0999999999992947E-3</v>
      </c>
      <c r="H583" s="12">
        <f t="shared" si="39"/>
        <v>1.0399599999999591</v>
      </c>
    </row>
    <row r="584" spans="1:8" ht="13.5" thickBot="1">
      <c r="A584" s="18">
        <v>58.1</v>
      </c>
      <c r="B584" s="27">
        <v>0.91712000000000005</v>
      </c>
      <c r="C584" s="11">
        <f t="shared" si="36"/>
        <v>-2.1999999999999481E-3</v>
      </c>
      <c r="D584" s="12">
        <f t="shared" si="37"/>
        <v>1.0449399999999971</v>
      </c>
      <c r="E584" s="18">
        <v>58.1</v>
      </c>
      <c r="F584" s="27">
        <v>0.91795000000000004</v>
      </c>
      <c r="G584" s="11">
        <f t="shared" si="38"/>
        <v>-2.1999999999999485E-3</v>
      </c>
      <c r="H584" s="12">
        <f t="shared" si="39"/>
        <v>1.045769999999997</v>
      </c>
    </row>
    <row r="585" spans="1:8" ht="13.5" thickBot="1">
      <c r="A585" s="18">
        <v>58.2</v>
      </c>
      <c r="B585" s="27">
        <v>0.91690000000000005</v>
      </c>
      <c r="C585" s="11">
        <f t="shared" si="36"/>
        <v>-2.2000000000001046E-3</v>
      </c>
      <c r="D585" s="12">
        <f t="shared" si="37"/>
        <v>1.0449400000000062</v>
      </c>
      <c r="E585" s="18">
        <v>58.2</v>
      </c>
      <c r="F585" s="27">
        <v>0.91773000000000005</v>
      </c>
      <c r="G585" s="11">
        <f t="shared" si="38"/>
        <v>-2.2000000000001046E-3</v>
      </c>
      <c r="H585" s="12">
        <f t="shared" si="39"/>
        <v>1.0457700000000063</v>
      </c>
    </row>
    <row r="586" spans="1:8" ht="13.5" thickBot="1">
      <c r="A586" s="18">
        <v>58.3</v>
      </c>
      <c r="B586" s="27">
        <v>0.91668000000000005</v>
      </c>
      <c r="C586" s="11">
        <f t="shared" si="36"/>
        <v>-2.1000000000004045E-3</v>
      </c>
      <c r="D586" s="12">
        <f t="shared" si="37"/>
        <v>1.0391100000000235</v>
      </c>
      <c r="E586" s="18">
        <v>58.3</v>
      </c>
      <c r="F586" s="27">
        <v>0.91751000000000005</v>
      </c>
      <c r="G586" s="11">
        <f t="shared" si="38"/>
        <v>-2.1000000000004045E-3</v>
      </c>
      <c r="H586" s="12">
        <f t="shared" si="39"/>
        <v>1.0399400000000236</v>
      </c>
    </row>
    <row r="587" spans="1:8" ht="13.5" thickBot="1">
      <c r="A587" s="18">
        <v>58.4</v>
      </c>
      <c r="B587" s="27">
        <v>0.91647000000000001</v>
      </c>
      <c r="C587" s="11">
        <f t="shared" si="36"/>
        <v>-2.1999999999999481E-3</v>
      </c>
      <c r="D587" s="12">
        <f t="shared" si="37"/>
        <v>1.0449499999999969</v>
      </c>
      <c r="E587" s="18">
        <v>58.4</v>
      </c>
      <c r="F587" s="27">
        <v>0.9173</v>
      </c>
      <c r="G587" s="11">
        <f t="shared" si="38"/>
        <v>-2.1999999999999485E-3</v>
      </c>
      <c r="H587" s="12">
        <f t="shared" si="39"/>
        <v>1.045779999999997</v>
      </c>
    </row>
    <row r="588" spans="1:8" ht="13.5" thickBot="1">
      <c r="A588" s="18">
        <v>58.5</v>
      </c>
      <c r="B588" s="27">
        <v>0.91625000000000001</v>
      </c>
      <c r="C588" s="11">
        <f t="shared" si="36"/>
        <v>-2.1999999999999481E-3</v>
      </c>
      <c r="D588" s="12">
        <f t="shared" si="37"/>
        <v>1.0449499999999969</v>
      </c>
      <c r="E588" s="18">
        <v>58.5</v>
      </c>
      <c r="F588" s="27">
        <v>0.91708000000000001</v>
      </c>
      <c r="G588" s="11">
        <f t="shared" si="38"/>
        <v>-2.1999999999999485E-3</v>
      </c>
      <c r="H588" s="12">
        <f t="shared" si="39"/>
        <v>1.045779999999997</v>
      </c>
    </row>
    <row r="589" spans="1:8" ht="13.5" thickBot="1">
      <c r="A589" s="18">
        <v>58.6</v>
      </c>
      <c r="B589" s="27">
        <v>0.91603000000000001</v>
      </c>
      <c r="C589" s="11">
        <f t="shared" si="36"/>
        <v>-2.1999999999999481E-3</v>
      </c>
      <c r="D589" s="12">
        <f t="shared" si="37"/>
        <v>1.0449499999999969</v>
      </c>
      <c r="E589" s="18">
        <v>58.6</v>
      </c>
      <c r="F589" s="27">
        <v>0.91686000000000001</v>
      </c>
      <c r="G589" s="11">
        <f t="shared" si="38"/>
        <v>-2.3000000000006019E-3</v>
      </c>
      <c r="H589" s="12">
        <f t="shared" si="39"/>
        <v>1.0516400000000352</v>
      </c>
    </row>
    <row r="590" spans="1:8" ht="13.5" thickBot="1">
      <c r="A590" s="18">
        <v>58.7</v>
      </c>
      <c r="B590" s="27">
        <v>0.91581000000000001</v>
      </c>
      <c r="C590" s="11">
        <f t="shared" si="36"/>
        <v>-2.1000000000005537E-3</v>
      </c>
      <c r="D590" s="12">
        <f t="shared" si="37"/>
        <v>1.0390800000000324</v>
      </c>
      <c r="E590" s="18">
        <v>58.7</v>
      </c>
      <c r="F590" s="27">
        <v>0.91662999999999994</v>
      </c>
      <c r="G590" s="11">
        <f t="shared" si="38"/>
        <v>-2.0999999999994439E-3</v>
      </c>
      <c r="H590" s="12">
        <f t="shared" si="39"/>
        <v>1.0398999999999674</v>
      </c>
    </row>
    <row r="591" spans="1:8" ht="13.5" thickBot="1">
      <c r="A591" s="18">
        <v>58.8</v>
      </c>
      <c r="B591" s="27">
        <v>0.91559999999999997</v>
      </c>
      <c r="C591" s="11">
        <f t="shared" si="36"/>
        <v>-2.1999999999999481E-3</v>
      </c>
      <c r="D591" s="12">
        <f t="shared" si="37"/>
        <v>1.0449599999999968</v>
      </c>
      <c r="E591" s="18">
        <v>58.8</v>
      </c>
      <c r="F591" s="27">
        <v>0.91642000000000001</v>
      </c>
      <c r="G591" s="11">
        <f t="shared" si="38"/>
        <v>-2.1999999999999481E-3</v>
      </c>
      <c r="H591" s="12">
        <f t="shared" si="39"/>
        <v>1.0457799999999968</v>
      </c>
    </row>
    <row r="592" spans="1:8" ht="13.5" thickBot="1">
      <c r="A592" s="18">
        <v>58.9</v>
      </c>
      <c r="B592" s="27">
        <v>0.91537999999999997</v>
      </c>
      <c r="C592" s="11">
        <f t="shared" si="36"/>
        <v>-2.1999999999999481E-3</v>
      </c>
      <c r="D592" s="12">
        <f t="shared" si="37"/>
        <v>1.044959999999997</v>
      </c>
      <c r="E592" s="18">
        <v>58.9</v>
      </c>
      <c r="F592" s="27">
        <v>0.91620000000000001</v>
      </c>
      <c r="G592" s="11">
        <f t="shared" si="38"/>
        <v>-2.1999999999999481E-3</v>
      </c>
      <c r="H592" s="12">
        <f t="shared" si="39"/>
        <v>1.045779999999997</v>
      </c>
    </row>
    <row r="593" spans="1:8" ht="13.5" thickBot="1">
      <c r="A593" s="9">
        <v>59</v>
      </c>
      <c r="B593" s="19">
        <v>0.91515999999999997</v>
      </c>
      <c r="C593" s="11">
        <f t="shared" si="36"/>
        <v>-2.1999999999999481E-3</v>
      </c>
      <c r="D593" s="12">
        <f t="shared" si="37"/>
        <v>1.0449599999999968</v>
      </c>
      <c r="E593" s="9">
        <v>59</v>
      </c>
      <c r="F593" s="19">
        <v>0.91598000000000002</v>
      </c>
      <c r="G593" s="11">
        <f t="shared" si="38"/>
        <v>-2.1999999999999481E-3</v>
      </c>
      <c r="H593" s="12">
        <f t="shared" si="39"/>
        <v>1.0457799999999968</v>
      </c>
    </row>
    <row r="594" spans="1:8" ht="13.5" thickBot="1">
      <c r="A594" s="18">
        <v>59.1</v>
      </c>
      <c r="B594" s="27">
        <v>0.91493999999999998</v>
      </c>
      <c r="C594" s="11">
        <f t="shared" si="36"/>
        <v>-2.1999999999999481E-3</v>
      </c>
      <c r="D594" s="12">
        <f t="shared" si="37"/>
        <v>1.044959999999997</v>
      </c>
      <c r="E594" s="18">
        <v>59.1</v>
      </c>
      <c r="F594" s="27">
        <v>0.91576000000000002</v>
      </c>
      <c r="G594" s="11">
        <f t="shared" si="38"/>
        <v>-2.1999999999999481E-3</v>
      </c>
      <c r="H594" s="12">
        <f t="shared" si="39"/>
        <v>1.045779999999997</v>
      </c>
    </row>
    <row r="595" spans="1:8" ht="13.5" thickBot="1">
      <c r="A595" s="18">
        <v>59.2</v>
      </c>
      <c r="B595" s="27">
        <v>0.91471999999999998</v>
      </c>
      <c r="C595" s="11">
        <f t="shared" si="36"/>
        <v>-2.2000000000001046E-3</v>
      </c>
      <c r="D595" s="12">
        <f t="shared" si="37"/>
        <v>1.0449600000000061</v>
      </c>
      <c r="E595" s="18">
        <v>59.2</v>
      </c>
      <c r="F595" s="27">
        <v>0.91554000000000002</v>
      </c>
      <c r="G595" s="11">
        <f t="shared" si="38"/>
        <v>-2.2000000000001046E-3</v>
      </c>
      <c r="H595" s="12">
        <f t="shared" si="39"/>
        <v>1.0457800000000061</v>
      </c>
    </row>
    <row r="596" spans="1:8" ht="13.5" thickBot="1">
      <c r="A596" s="18">
        <v>59.3</v>
      </c>
      <c r="B596" s="27">
        <v>0.91449999999999998</v>
      </c>
      <c r="C596" s="11">
        <f t="shared" si="36"/>
        <v>-2.1999999999999485E-3</v>
      </c>
      <c r="D596" s="12">
        <f t="shared" si="37"/>
        <v>1.044959999999997</v>
      </c>
      <c r="E596" s="18">
        <v>59.3</v>
      </c>
      <c r="F596" s="27">
        <v>0.91532000000000002</v>
      </c>
      <c r="G596" s="11">
        <f t="shared" si="38"/>
        <v>-2.1999999999999485E-3</v>
      </c>
      <c r="H596" s="12">
        <f t="shared" si="39"/>
        <v>1.045779999999997</v>
      </c>
    </row>
    <row r="597" spans="1:8" ht="13.5" thickBot="1">
      <c r="A597" s="18">
        <v>59.4</v>
      </c>
      <c r="B597" s="27">
        <v>0.91427999999999998</v>
      </c>
      <c r="C597" s="11">
        <f t="shared" si="36"/>
        <v>-2.1999999999999485E-3</v>
      </c>
      <c r="D597" s="12">
        <f t="shared" si="37"/>
        <v>1.0449599999999968</v>
      </c>
      <c r="E597" s="18">
        <v>59.4</v>
      </c>
      <c r="F597" s="27">
        <v>0.91510000000000002</v>
      </c>
      <c r="G597" s="11">
        <f t="shared" si="38"/>
        <v>-2.1999999999999485E-3</v>
      </c>
      <c r="H597" s="12">
        <f t="shared" si="39"/>
        <v>1.0457799999999968</v>
      </c>
    </row>
    <row r="598" spans="1:8" ht="13.5" thickBot="1">
      <c r="A598" s="18">
        <v>59.5</v>
      </c>
      <c r="B598" s="27">
        <v>0.91405999999999998</v>
      </c>
      <c r="C598" s="11">
        <f t="shared" si="36"/>
        <v>-2.1999999999999485E-3</v>
      </c>
      <c r="D598" s="12">
        <f t="shared" si="37"/>
        <v>1.044959999999997</v>
      </c>
      <c r="E598" s="18">
        <v>59.5</v>
      </c>
      <c r="F598" s="27">
        <v>0.91488000000000003</v>
      </c>
      <c r="G598" s="11">
        <f t="shared" si="38"/>
        <v>-2.1999999999999485E-3</v>
      </c>
      <c r="H598" s="12">
        <f t="shared" si="39"/>
        <v>1.045779999999997</v>
      </c>
    </row>
    <row r="599" spans="1:8" ht="13.5" thickBot="1">
      <c r="A599" s="18">
        <v>59.6</v>
      </c>
      <c r="B599" s="27">
        <v>0.91383999999999999</v>
      </c>
      <c r="C599" s="11">
        <f t="shared" si="36"/>
        <v>-2.1999999999999485E-3</v>
      </c>
      <c r="D599" s="12">
        <f t="shared" si="37"/>
        <v>1.0449599999999968</v>
      </c>
      <c r="E599" s="18">
        <v>59.6</v>
      </c>
      <c r="F599" s="27">
        <v>0.91466000000000003</v>
      </c>
      <c r="G599" s="11">
        <f t="shared" si="38"/>
        <v>-2.1999999999999485E-3</v>
      </c>
      <c r="H599" s="12">
        <f t="shared" si="39"/>
        <v>1.0457799999999968</v>
      </c>
    </row>
    <row r="600" spans="1:8" ht="13.5" thickBot="1">
      <c r="A600" s="18">
        <v>59.7</v>
      </c>
      <c r="B600" s="27">
        <v>0.91361999999999999</v>
      </c>
      <c r="C600" s="11">
        <f t="shared" si="36"/>
        <v>-2.2000000000001046E-3</v>
      </c>
      <c r="D600" s="12">
        <f t="shared" si="37"/>
        <v>1.0449600000000063</v>
      </c>
      <c r="E600" s="18">
        <v>59.7</v>
      </c>
      <c r="F600" s="27">
        <v>0.91444000000000003</v>
      </c>
      <c r="G600" s="11">
        <f t="shared" si="38"/>
        <v>-2.2000000000001046E-3</v>
      </c>
      <c r="H600" s="12">
        <f t="shared" si="39"/>
        <v>1.0457800000000064</v>
      </c>
    </row>
    <row r="601" spans="1:8" ht="13.5" thickBot="1">
      <c r="A601" s="18">
        <v>59.8</v>
      </c>
      <c r="B601" s="27">
        <v>0.91339999999999999</v>
      </c>
      <c r="C601" s="11">
        <f t="shared" si="36"/>
        <v>-2.1999999999999481E-3</v>
      </c>
      <c r="D601" s="12">
        <f t="shared" si="37"/>
        <v>1.0449599999999968</v>
      </c>
      <c r="E601" s="18">
        <v>59.8</v>
      </c>
      <c r="F601" s="27">
        <v>0.91422000000000003</v>
      </c>
      <c r="G601" s="11">
        <f t="shared" si="38"/>
        <v>-2.1999999999999481E-3</v>
      </c>
      <c r="H601" s="12">
        <f t="shared" si="39"/>
        <v>1.0457799999999968</v>
      </c>
    </row>
    <row r="602" spans="1:8" ht="13.5" thickBot="1">
      <c r="A602" s="18">
        <v>59.9</v>
      </c>
      <c r="B602" s="27">
        <v>0.91317999999999999</v>
      </c>
      <c r="C602" s="11">
        <f t="shared" si="36"/>
        <v>-2.1999999999999481E-3</v>
      </c>
      <c r="D602" s="12">
        <f t="shared" si="37"/>
        <v>1.044959999999997</v>
      </c>
      <c r="E602" s="18">
        <v>59.9</v>
      </c>
      <c r="F602" s="27">
        <v>0.91400000000000003</v>
      </c>
      <c r="G602" s="11">
        <f t="shared" si="38"/>
        <v>-2.1999999999999481E-3</v>
      </c>
      <c r="H602" s="12">
        <f t="shared" si="39"/>
        <v>1.045779999999997</v>
      </c>
    </row>
    <row r="603" spans="1:8" ht="13.5" thickBot="1">
      <c r="A603" s="9">
        <v>60</v>
      </c>
      <c r="B603" s="19">
        <v>0.91295999999999999</v>
      </c>
      <c r="C603" s="11">
        <f t="shared" si="36"/>
        <v>-2.2999999999994917E-3</v>
      </c>
      <c r="D603" s="12">
        <f t="shared" si="37"/>
        <v>1.0509599999999695</v>
      </c>
      <c r="E603" s="9">
        <v>60</v>
      </c>
      <c r="F603" s="19">
        <v>0.91378000000000004</v>
      </c>
      <c r="G603" s="11">
        <f t="shared" si="38"/>
        <v>-2.3000000000006023E-3</v>
      </c>
      <c r="H603" s="12">
        <f t="shared" si="39"/>
        <v>1.0517800000000361</v>
      </c>
    </row>
    <row r="604" spans="1:8" ht="13.5" thickBot="1">
      <c r="A604" s="18">
        <v>60.1</v>
      </c>
      <c r="B604" s="27">
        <v>0.91273000000000004</v>
      </c>
      <c r="C604" s="11">
        <f t="shared" si="36"/>
        <v>-2.1999999999999485E-3</v>
      </c>
      <c r="D604" s="12">
        <f t="shared" si="37"/>
        <v>1.0449499999999969</v>
      </c>
      <c r="E604" s="18">
        <v>60.1</v>
      </c>
      <c r="F604" s="27">
        <v>0.91354999999999997</v>
      </c>
      <c r="G604" s="11">
        <f t="shared" si="38"/>
        <v>-2.1999999999999481E-3</v>
      </c>
      <c r="H604" s="12">
        <f t="shared" si="39"/>
        <v>1.045769999999997</v>
      </c>
    </row>
    <row r="605" spans="1:8" ht="13.5" thickBot="1">
      <c r="A605" s="18">
        <v>60.2</v>
      </c>
      <c r="B605" s="27">
        <v>0.91251000000000004</v>
      </c>
      <c r="C605" s="11">
        <f t="shared" si="36"/>
        <v>-2.2000000000001046E-3</v>
      </c>
      <c r="D605" s="12">
        <f t="shared" si="37"/>
        <v>1.0449500000000065</v>
      </c>
      <c r="E605" s="18">
        <v>60.2</v>
      </c>
      <c r="F605" s="27">
        <v>0.91332999999999998</v>
      </c>
      <c r="G605" s="11">
        <f t="shared" si="38"/>
        <v>-2.2000000000001046E-3</v>
      </c>
      <c r="H605" s="12">
        <f t="shared" si="39"/>
        <v>1.0457700000000063</v>
      </c>
    </row>
    <row r="606" spans="1:8" ht="13.5" thickBot="1">
      <c r="A606" s="18">
        <v>60.3</v>
      </c>
      <c r="B606" s="27">
        <v>0.91229000000000005</v>
      </c>
      <c r="C606" s="11">
        <f t="shared" si="36"/>
        <v>-2.1999999999999481E-3</v>
      </c>
      <c r="D606" s="12">
        <f t="shared" si="37"/>
        <v>1.0449499999999969</v>
      </c>
      <c r="E606" s="18">
        <v>60.3</v>
      </c>
      <c r="F606" s="27">
        <v>0.91310999999999998</v>
      </c>
      <c r="G606" s="11">
        <f t="shared" si="38"/>
        <v>-2.1999999999999485E-3</v>
      </c>
      <c r="H606" s="12">
        <f t="shared" si="39"/>
        <v>1.045769999999997</v>
      </c>
    </row>
    <row r="607" spans="1:8" ht="13.5" thickBot="1">
      <c r="A607" s="18">
        <v>60.4</v>
      </c>
      <c r="B607" s="27">
        <v>0.91207000000000005</v>
      </c>
      <c r="C607" s="11">
        <f t="shared" si="36"/>
        <v>-2.1999999999999481E-3</v>
      </c>
      <c r="D607" s="12">
        <f t="shared" si="37"/>
        <v>1.0449499999999969</v>
      </c>
      <c r="E607" s="18">
        <v>60.4</v>
      </c>
      <c r="F607" s="27">
        <v>0.91288999999999998</v>
      </c>
      <c r="G607" s="11">
        <f t="shared" si="38"/>
        <v>-2.1999999999999485E-3</v>
      </c>
      <c r="H607" s="12">
        <f t="shared" si="39"/>
        <v>1.0457699999999968</v>
      </c>
    </row>
    <row r="608" spans="1:8" ht="13.5" thickBot="1">
      <c r="A608" s="18">
        <v>60.5</v>
      </c>
      <c r="B608" s="27">
        <v>0.91185000000000005</v>
      </c>
      <c r="C608" s="11">
        <f t="shared" si="36"/>
        <v>-2.3000000000006023E-3</v>
      </c>
      <c r="D608" s="12">
        <f t="shared" si="37"/>
        <v>1.0510000000000363</v>
      </c>
      <c r="E608" s="18">
        <v>60.5</v>
      </c>
      <c r="F608" s="27">
        <v>0.91266999999999998</v>
      </c>
      <c r="G608" s="11">
        <f t="shared" si="38"/>
        <v>-2.2999999999994917E-3</v>
      </c>
      <c r="H608" s="12">
        <f t="shared" si="39"/>
        <v>1.0518199999999691</v>
      </c>
    </row>
    <row r="609" spans="1:8" ht="13.5" thickBot="1">
      <c r="A609" s="18">
        <v>60.6</v>
      </c>
      <c r="B609" s="27">
        <v>0.91161999999999999</v>
      </c>
      <c r="C609" s="11">
        <f t="shared" si="36"/>
        <v>-2.1999999999999481E-3</v>
      </c>
      <c r="D609" s="12">
        <f t="shared" si="37"/>
        <v>1.0449399999999969</v>
      </c>
      <c r="E609" s="18">
        <v>60.6</v>
      </c>
      <c r="F609" s="27">
        <v>0.91244000000000003</v>
      </c>
      <c r="G609" s="11">
        <f t="shared" si="38"/>
        <v>-2.1999999999999481E-3</v>
      </c>
      <c r="H609" s="12">
        <f t="shared" si="39"/>
        <v>1.0457599999999969</v>
      </c>
    </row>
    <row r="610" spans="1:8" ht="13.5" thickBot="1">
      <c r="A610" s="18">
        <v>60.7</v>
      </c>
      <c r="B610" s="27">
        <v>0.91139999999999999</v>
      </c>
      <c r="C610" s="11">
        <f t="shared" si="36"/>
        <v>-2.2000000000001046E-3</v>
      </c>
      <c r="D610" s="12">
        <f t="shared" si="37"/>
        <v>1.0449400000000062</v>
      </c>
      <c r="E610" s="18">
        <v>60.7</v>
      </c>
      <c r="F610" s="27">
        <v>0.91222000000000003</v>
      </c>
      <c r="G610" s="11">
        <f t="shared" si="38"/>
        <v>-2.2000000000001046E-3</v>
      </c>
      <c r="H610" s="12">
        <f t="shared" si="39"/>
        <v>1.0457600000000062</v>
      </c>
    </row>
    <row r="611" spans="1:8" ht="13.5" thickBot="1">
      <c r="A611" s="18">
        <v>60.8</v>
      </c>
      <c r="B611" s="27">
        <v>0.91117999999999999</v>
      </c>
      <c r="C611" s="11">
        <f t="shared" si="36"/>
        <v>-2.2999999999994917E-3</v>
      </c>
      <c r="D611" s="12">
        <f t="shared" si="37"/>
        <v>1.051019999999969</v>
      </c>
      <c r="E611" s="18">
        <v>60.8</v>
      </c>
      <c r="F611" s="27">
        <v>0.91200000000000003</v>
      </c>
      <c r="G611" s="11">
        <f t="shared" si="38"/>
        <v>-2.3000000000006019E-3</v>
      </c>
      <c r="H611" s="12">
        <f t="shared" si="39"/>
        <v>1.0518400000000367</v>
      </c>
    </row>
    <row r="612" spans="1:8" ht="13.5" thickBot="1">
      <c r="A612" s="28">
        <v>60.9</v>
      </c>
      <c r="B612" s="29">
        <v>0.91095000000000004</v>
      </c>
      <c r="C612" s="11">
        <f t="shared" si="36"/>
        <v>-2.1999999999999481E-3</v>
      </c>
      <c r="D612" s="12">
        <f t="shared" si="37"/>
        <v>1.044929999999997</v>
      </c>
      <c r="E612" s="28">
        <v>60.9</v>
      </c>
      <c r="F612" s="29">
        <v>0.91176999999999997</v>
      </c>
      <c r="G612" s="11">
        <f t="shared" si="38"/>
        <v>-2.1999999999999485E-3</v>
      </c>
      <c r="H612" s="12">
        <f t="shared" si="39"/>
        <v>1.0457499999999968</v>
      </c>
    </row>
    <row r="613" spans="1:8" ht="13.5" thickBot="1">
      <c r="A613" s="16">
        <v>61</v>
      </c>
      <c r="B613" s="17">
        <v>0.91073000000000004</v>
      </c>
      <c r="C613" s="11">
        <f t="shared" si="36"/>
        <v>-2.1999999999999481E-3</v>
      </c>
      <c r="D613" s="12">
        <f t="shared" si="37"/>
        <v>1.0449299999999968</v>
      </c>
      <c r="E613" s="16">
        <v>61</v>
      </c>
      <c r="F613" s="17">
        <v>0.91154999999999997</v>
      </c>
      <c r="G613" s="11">
        <f t="shared" si="38"/>
        <v>-2.1999999999999485E-3</v>
      </c>
      <c r="H613" s="12">
        <f t="shared" si="39"/>
        <v>1.0457499999999968</v>
      </c>
    </row>
    <row r="614" spans="1:8" ht="13.5" thickBot="1">
      <c r="A614" s="18">
        <v>61.1</v>
      </c>
      <c r="B614" s="27">
        <v>0.91051000000000004</v>
      </c>
      <c r="C614" s="11">
        <f t="shared" si="36"/>
        <v>-2.3000000000006023E-3</v>
      </c>
      <c r="D614" s="12">
        <f t="shared" si="37"/>
        <v>1.0510400000000368</v>
      </c>
      <c r="E614" s="18">
        <v>61.1</v>
      </c>
      <c r="F614" s="27">
        <v>0.91132999999999997</v>
      </c>
      <c r="G614" s="11">
        <f t="shared" si="38"/>
        <v>-2.2999999999994917E-3</v>
      </c>
      <c r="H614" s="12">
        <f t="shared" si="39"/>
        <v>1.0518599999999689</v>
      </c>
    </row>
    <row r="615" spans="1:8" ht="13.5" thickBot="1">
      <c r="A615" s="18">
        <v>61.2</v>
      </c>
      <c r="B615" s="27">
        <v>0.91027999999999998</v>
      </c>
      <c r="C615" s="11">
        <f t="shared" si="36"/>
        <v>-2.2000000000001046E-3</v>
      </c>
      <c r="D615" s="12">
        <f t="shared" si="37"/>
        <v>1.0449200000000063</v>
      </c>
      <c r="E615" s="18">
        <v>61.2</v>
      </c>
      <c r="F615" s="27">
        <v>0.91110000000000002</v>
      </c>
      <c r="G615" s="11">
        <f t="shared" si="38"/>
        <v>-2.2000000000001046E-3</v>
      </c>
      <c r="H615" s="12">
        <f t="shared" si="39"/>
        <v>1.0457400000000063</v>
      </c>
    </row>
    <row r="616" spans="1:8" ht="13.5" thickBot="1">
      <c r="A616" s="18">
        <v>61.3</v>
      </c>
      <c r="B616" s="27">
        <v>0.91005999999999998</v>
      </c>
      <c r="C616" s="11">
        <f t="shared" si="36"/>
        <v>-2.2999999999994917E-3</v>
      </c>
      <c r="D616" s="12">
        <f t="shared" si="37"/>
        <v>1.0510499999999687</v>
      </c>
      <c r="E616" s="18">
        <v>61.3</v>
      </c>
      <c r="F616" s="27">
        <v>0.91088000000000002</v>
      </c>
      <c r="G616" s="11">
        <f t="shared" si="38"/>
        <v>-2.3000000000006019E-3</v>
      </c>
      <c r="H616" s="12">
        <f t="shared" si="39"/>
        <v>1.0518700000000369</v>
      </c>
    </row>
    <row r="617" spans="1:8" ht="13.5" thickBot="1">
      <c r="A617" s="18">
        <v>61.4</v>
      </c>
      <c r="B617" s="27">
        <v>0.90983000000000003</v>
      </c>
      <c r="C617" s="11">
        <f t="shared" si="36"/>
        <v>-2.1999999999999481E-3</v>
      </c>
      <c r="D617" s="12">
        <f t="shared" si="37"/>
        <v>1.0449099999999969</v>
      </c>
      <c r="E617" s="18">
        <v>61.4</v>
      </c>
      <c r="F617" s="27">
        <v>0.91064999999999996</v>
      </c>
      <c r="G617" s="11">
        <f t="shared" si="38"/>
        <v>-2.1999999999999485E-3</v>
      </c>
      <c r="H617" s="12">
        <f t="shared" si="39"/>
        <v>1.0457299999999967</v>
      </c>
    </row>
    <row r="618" spans="1:8" ht="13.5" thickBot="1">
      <c r="A618" s="18">
        <v>61.5</v>
      </c>
      <c r="B618" s="27">
        <v>0.90961000000000003</v>
      </c>
      <c r="C618" s="11">
        <f t="shared" si="36"/>
        <v>-2.3000000000006023E-3</v>
      </c>
      <c r="D618" s="12">
        <f t="shared" si="37"/>
        <v>1.051060000000037</v>
      </c>
      <c r="E618" s="18">
        <v>61.5</v>
      </c>
      <c r="F618" s="27">
        <v>0.91042999999999996</v>
      </c>
      <c r="G618" s="11">
        <f t="shared" si="38"/>
        <v>-2.2999999999994917E-3</v>
      </c>
      <c r="H618" s="12">
        <f t="shared" si="39"/>
        <v>1.0518799999999686</v>
      </c>
    </row>
    <row r="619" spans="1:8" ht="13.5" thickBot="1">
      <c r="A619" s="18">
        <v>61.6</v>
      </c>
      <c r="B619" s="27">
        <v>0.90937999999999997</v>
      </c>
      <c r="C619" s="11">
        <f t="shared" si="36"/>
        <v>-2.1999999999999481E-3</v>
      </c>
      <c r="D619" s="12">
        <f t="shared" si="37"/>
        <v>1.0448999999999968</v>
      </c>
      <c r="E619" s="18">
        <v>61.6</v>
      </c>
      <c r="F619" s="27">
        <v>0.91020000000000001</v>
      </c>
      <c r="G619" s="11">
        <f t="shared" si="38"/>
        <v>-2.1999999999999481E-3</v>
      </c>
      <c r="H619" s="12">
        <f t="shared" si="39"/>
        <v>1.0457199999999969</v>
      </c>
    </row>
    <row r="620" spans="1:8" ht="13.5" thickBot="1">
      <c r="A620" s="18">
        <v>61.7</v>
      </c>
      <c r="B620" s="27">
        <v>0.90915999999999997</v>
      </c>
      <c r="C620" s="11">
        <f t="shared" si="36"/>
        <v>-2.2999999999996552E-3</v>
      </c>
      <c r="D620" s="12">
        <f t="shared" si="37"/>
        <v>1.0510699999999786</v>
      </c>
      <c r="E620" s="18">
        <v>61.7</v>
      </c>
      <c r="F620" s="27">
        <v>0.90998000000000001</v>
      </c>
      <c r="G620" s="11">
        <f t="shared" si="38"/>
        <v>-2.3000000000007654E-3</v>
      </c>
      <c r="H620" s="12">
        <f t="shared" si="39"/>
        <v>1.0518900000000473</v>
      </c>
    </row>
    <row r="621" spans="1:8" ht="13.5" thickBot="1">
      <c r="A621" s="18">
        <v>61.8</v>
      </c>
      <c r="B621" s="27">
        <v>0.90893000000000002</v>
      </c>
      <c r="C621" s="11">
        <f t="shared" si="36"/>
        <v>-2.3000000000006023E-3</v>
      </c>
      <c r="D621" s="12">
        <f t="shared" si="37"/>
        <v>1.0510700000000373</v>
      </c>
      <c r="E621" s="18">
        <v>61.8</v>
      </c>
      <c r="F621" s="27">
        <v>0.90974999999999995</v>
      </c>
      <c r="G621" s="11">
        <f t="shared" si="38"/>
        <v>-2.2999999999994917E-3</v>
      </c>
      <c r="H621" s="12">
        <f t="shared" si="39"/>
        <v>1.0518899999999685</v>
      </c>
    </row>
    <row r="622" spans="1:8" ht="13.5" thickBot="1">
      <c r="A622" s="18">
        <v>61.9</v>
      </c>
      <c r="B622" s="27">
        <v>0.90869999999999995</v>
      </c>
      <c r="C622" s="11">
        <f t="shared" si="36"/>
        <v>-2.1999999999999481E-3</v>
      </c>
      <c r="D622" s="12">
        <f t="shared" si="37"/>
        <v>1.0448799999999969</v>
      </c>
      <c r="E622" s="18">
        <v>61.9</v>
      </c>
      <c r="F622" s="27">
        <v>0.90952</v>
      </c>
      <c r="G622" s="11">
        <f t="shared" si="38"/>
        <v>-2.1999999999999481E-3</v>
      </c>
      <c r="H622" s="12">
        <f t="shared" si="39"/>
        <v>1.045699999999997</v>
      </c>
    </row>
    <row r="623" spans="1:8" ht="13.5" thickBot="1">
      <c r="A623" s="9">
        <v>62</v>
      </c>
      <c r="B623" s="19">
        <v>0.90847999999999995</v>
      </c>
      <c r="C623" s="11">
        <f t="shared" si="36"/>
        <v>-2.2999999999994917E-3</v>
      </c>
      <c r="D623" s="12">
        <f t="shared" si="37"/>
        <v>1.0510799999999685</v>
      </c>
      <c r="E623" s="9">
        <v>62</v>
      </c>
      <c r="F623" s="19">
        <v>0.9093</v>
      </c>
      <c r="G623" s="11">
        <f t="shared" si="38"/>
        <v>-2.2999999999994917E-3</v>
      </c>
      <c r="H623" s="12">
        <f t="shared" si="39"/>
        <v>1.0518999999999685</v>
      </c>
    </row>
    <row r="624" spans="1:8" ht="13.5" thickBot="1">
      <c r="A624" s="18">
        <v>62.1</v>
      </c>
      <c r="B624" s="27">
        <v>0.90825</v>
      </c>
      <c r="C624" s="11">
        <f t="shared" si="36"/>
        <v>-2.2999999999994917E-3</v>
      </c>
      <c r="D624" s="12">
        <f t="shared" si="37"/>
        <v>1.0510799999999685</v>
      </c>
      <c r="E624" s="18">
        <v>62.1</v>
      </c>
      <c r="F624" s="27">
        <v>0.90907000000000004</v>
      </c>
      <c r="G624" s="11">
        <f t="shared" si="38"/>
        <v>-2.3000000000006019E-3</v>
      </c>
      <c r="H624" s="12">
        <f t="shared" si="39"/>
        <v>1.0519000000000374</v>
      </c>
    </row>
    <row r="625" spans="1:8" ht="13.5" thickBot="1">
      <c r="A625" s="18">
        <v>62.2</v>
      </c>
      <c r="B625" s="27">
        <v>0.90802000000000005</v>
      </c>
      <c r="C625" s="11">
        <f t="shared" si="36"/>
        <v>-2.2000000000001046E-3</v>
      </c>
      <c r="D625" s="12">
        <f t="shared" si="37"/>
        <v>1.0448600000000066</v>
      </c>
      <c r="E625" s="18">
        <v>62.2</v>
      </c>
      <c r="F625" s="27">
        <v>0.90883999999999998</v>
      </c>
      <c r="G625" s="11">
        <f t="shared" si="38"/>
        <v>-2.2000000000001046E-3</v>
      </c>
      <c r="H625" s="12">
        <f t="shared" si="39"/>
        <v>1.0456800000000066</v>
      </c>
    </row>
    <row r="626" spans="1:8" ht="13.5" thickBot="1">
      <c r="A626" s="18">
        <v>62.3</v>
      </c>
      <c r="B626" s="27">
        <v>0.90780000000000005</v>
      </c>
      <c r="C626" s="11">
        <f t="shared" si="36"/>
        <v>-2.3000000000006019E-3</v>
      </c>
      <c r="D626" s="12">
        <f t="shared" si="37"/>
        <v>1.0510900000000376</v>
      </c>
      <c r="E626" s="18">
        <v>62.3</v>
      </c>
      <c r="F626" s="27">
        <v>0.90861999999999998</v>
      </c>
      <c r="G626" s="11">
        <f t="shared" si="38"/>
        <v>-2.2999999999994917E-3</v>
      </c>
      <c r="H626" s="12">
        <f t="shared" si="39"/>
        <v>1.0519099999999684</v>
      </c>
    </row>
    <row r="627" spans="1:8" ht="13.5" thickBot="1">
      <c r="A627" s="18">
        <v>62.4</v>
      </c>
      <c r="B627" s="27">
        <v>0.90756999999999999</v>
      </c>
      <c r="C627" s="11">
        <f t="shared" si="36"/>
        <v>-2.2999999999994917E-3</v>
      </c>
      <c r="D627" s="12">
        <f t="shared" si="37"/>
        <v>1.0510899999999683</v>
      </c>
      <c r="E627" s="18">
        <v>62.4</v>
      </c>
      <c r="F627" s="27">
        <v>0.90839000000000003</v>
      </c>
      <c r="G627" s="11">
        <f t="shared" si="38"/>
        <v>-2.3000000000006019E-3</v>
      </c>
      <c r="H627" s="12">
        <f t="shared" si="39"/>
        <v>1.0519100000000376</v>
      </c>
    </row>
    <row r="628" spans="1:8" ht="13.5" thickBot="1">
      <c r="A628" s="18">
        <v>62.5</v>
      </c>
      <c r="B628" s="27">
        <v>0.90734000000000004</v>
      </c>
      <c r="C628" s="11">
        <f t="shared" si="36"/>
        <v>-2.1999999999999481E-3</v>
      </c>
      <c r="D628" s="12">
        <f t="shared" si="37"/>
        <v>1.0448399999999967</v>
      </c>
      <c r="E628" s="18">
        <v>62.5</v>
      </c>
      <c r="F628" s="27">
        <v>0.90815999999999997</v>
      </c>
      <c r="G628" s="11">
        <f t="shared" si="38"/>
        <v>-2.1999999999999485E-3</v>
      </c>
      <c r="H628" s="12">
        <f t="shared" si="39"/>
        <v>1.0456599999999967</v>
      </c>
    </row>
    <row r="629" spans="1:8" ht="13.5" thickBot="1">
      <c r="A629" s="18">
        <v>62.6</v>
      </c>
      <c r="B629" s="27">
        <v>0.90712000000000004</v>
      </c>
      <c r="C629" s="11">
        <f t="shared" si="36"/>
        <v>-2.3000000000006023E-3</v>
      </c>
      <c r="D629" s="12">
        <f t="shared" si="37"/>
        <v>1.0511000000000379</v>
      </c>
      <c r="E629" s="18">
        <v>62.6</v>
      </c>
      <c r="F629" s="27">
        <v>0.90793999999999997</v>
      </c>
      <c r="G629" s="11">
        <f t="shared" si="38"/>
        <v>-2.2999999999994917E-3</v>
      </c>
      <c r="H629" s="12">
        <f t="shared" si="39"/>
        <v>1.0519199999999682</v>
      </c>
    </row>
    <row r="630" spans="1:8" ht="13.5" thickBot="1">
      <c r="A630" s="18">
        <v>62.7</v>
      </c>
      <c r="B630" s="27">
        <v>0.90688999999999997</v>
      </c>
      <c r="C630" s="11">
        <f t="shared" si="36"/>
        <v>-2.2999999999996552E-3</v>
      </c>
      <c r="D630" s="12">
        <f t="shared" si="37"/>
        <v>1.0510999999999784</v>
      </c>
      <c r="E630" s="18">
        <v>62.7</v>
      </c>
      <c r="F630" s="27">
        <v>0.90771000000000002</v>
      </c>
      <c r="G630" s="11">
        <f t="shared" si="38"/>
        <v>-2.3000000000007654E-3</v>
      </c>
      <c r="H630" s="12">
        <f t="shared" si="39"/>
        <v>1.0519200000000479</v>
      </c>
    </row>
    <row r="631" spans="1:8" ht="13.5" thickBot="1">
      <c r="A631" s="18">
        <v>62.8</v>
      </c>
      <c r="B631" s="27">
        <v>0.90666000000000002</v>
      </c>
      <c r="C631" s="11">
        <f t="shared" si="36"/>
        <v>-2.3000000000006023E-3</v>
      </c>
      <c r="D631" s="12">
        <f t="shared" si="37"/>
        <v>1.0511000000000377</v>
      </c>
      <c r="E631" s="18">
        <v>62.8</v>
      </c>
      <c r="F631" s="27">
        <v>0.90747999999999995</v>
      </c>
      <c r="G631" s="11">
        <f t="shared" si="38"/>
        <v>-2.2999999999994917E-3</v>
      </c>
      <c r="H631" s="12">
        <f t="shared" si="39"/>
        <v>1.051919999999968</v>
      </c>
    </row>
    <row r="632" spans="1:8" ht="13.5" thickBot="1">
      <c r="A632" s="18">
        <v>62.9</v>
      </c>
      <c r="B632" s="27">
        <v>0.90642999999999996</v>
      </c>
      <c r="C632" s="11">
        <f t="shared" si="36"/>
        <v>-2.2999999999994917E-3</v>
      </c>
      <c r="D632" s="12">
        <f t="shared" si="37"/>
        <v>1.0510999999999679</v>
      </c>
      <c r="E632" s="18">
        <v>62.9</v>
      </c>
      <c r="F632" s="27">
        <v>0.90725</v>
      </c>
      <c r="G632" s="11">
        <f t="shared" si="38"/>
        <v>-2.2999999999994917E-3</v>
      </c>
      <c r="H632" s="12">
        <f t="shared" si="39"/>
        <v>1.051919999999968</v>
      </c>
    </row>
    <row r="633" spans="1:8" ht="13.5" thickBot="1">
      <c r="A633" s="9">
        <v>63</v>
      </c>
      <c r="B633" s="19">
        <v>0.90620000000000001</v>
      </c>
      <c r="C633" s="11">
        <f t="shared" si="36"/>
        <v>-2.2999999999994917E-3</v>
      </c>
      <c r="D633" s="12">
        <f t="shared" si="37"/>
        <v>1.0510999999999679</v>
      </c>
      <c r="E633" s="9">
        <v>63</v>
      </c>
      <c r="F633" s="19">
        <v>0.90702000000000005</v>
      </c>
      <c r="G633" s="11">
        <f t="shared" si="38"/>
        <v>-2.3000000000006019E-3</v>
      </c>
      <c r="H633" s="12">
        <f t="shared" si="39"/>
        <v>1.0519200000000379</v>
      </c>
    </row>
    <row r="634" spans="1:8" ht="13.5" thickBot="1">
      <c r="A634" s="18">
        <v>63.1</v>
      </c>
      <c r="B634" s="27">
        <v>0.90597000000000005</v>
      </c>
      <c r="C634" s="11">
        <f t="shared" si="36"/>
        <v>-2.3000000000006023E-3</v>
      </c>
      <c r="D634" s="12">
        <f t="shared" si="37"/>
        <v>1.0511000000000381</v>
      </c>
      <c r="E634" s="18">
        <v>63.1</v>
      </c>
      <c r="F634" s="27">
        <v>0.90678999999999998</v>
      </c>
      <c r="G634" s="11">
        <f t="shared" si="38"/>
        <v>-2.2999999999994917E-3</v>
      </c>
      <c r="H634" s="12">
        <f t="shared" si="39"/>
        <v>1.051919999999968</v>
      </c>
    </row>
    <row r="635" spans="1:8" ht="13.5" thickBot="1">
      <c r="A635" s="18">
        <v>63.2</v>
      </c>
      <c r="B635" s="27">
        <v>0.90573999999999999</v>
      </c>
      <c r="C635" s="11">
        <f t="shared" si="36"/>
        <v>-2.2999999999996552E-3</v>
      </c>
      <c r="D635" s="12">
        <f t="shared" si="37"/>
        <v>1.0510999999999782</v>
      </c>
      <c r="E635" s="18">
        <v>63.2</v>
      </c>
      <c r="F635" s="27">
        <v>0.90656000000000003</v>
      </c>
      <c r="G635" s="11">
        <f t="shared" si="38"/>
        <v>-2.3000000000007654E-3</v>
      </c>
      <c r="H635" s="12">
        <f t="shared" si="39"/>
        <v>1.0519200000000484</v>
      </c>
    </row>
    <row r="636" spans="1:8" ht="13.5" thickBot="1">
      <c r="A636" s="18">
        <v>63.3</v>
      </c>
      <c r="B636" s="27">
        <v>0.90551000000000004</v>
      </c>
      <c r="C636" s="11">
        <f t="shared" si="36"/>
        <v>-2.3000000000006023E-3</v>
      </c>
      <c r="D636" s="12">
        <f t="shared" si="37"/>
        <v>1.0511000000000381</v>
      </c>
      <c r="E636" s="18">
        <v>63.3</v>
      </c>
      <c r="F636" s="27">
        <v>0.90632999999999997</v>
      </c>
      <c r="G636" s="11">
        <f t="shared" si="38"/>
        <v>-2.2999999999994917E-3</v>
      </c>
      <c r="H636" s="12">
        <f t="shared" si="39"/>
        <v>1.0519199999999678</v>
      </c>
    </row>
    <row r="637" spans="1:8" ht="13.5" thickBot="1">
      <c r="A637" s="18">
        <v>63.4</v>
      </c>
      <c r="B637" s="27">
        <v>0.90527999999999997</v>
      </c>
      <c r="C637" s="11">
        <f t="shared" si="36"/>
        <v>-2.2999999999994917E-3</v>
      </c>
      <c r="D637" s="12">
        <f t="shared" si="37"/>
        <v>1.0510999999999677</v>
      </c>
      <c r="E637" s="18">
        <v>63.4</v>
      </c>
      <c r="F637" s="27">
        <v>0.90610000000000002</v>
      </c>
      <c r="G637" s="11">
        <f t="shared" si="38"/>
        <v>-2.3000000000006023E-3</v>
      </c>
      <c r="H637" s="12">
        <f t="shared" si="39"/>
        <v>1.0519200000000382</v>
      </c>
    </row>
    <row r="638" spans="1:8" ht="13.5" thickBot="1">
      <c r="A638" s="18">
        <v>63.5</v>
      </c>
      <c r="B638" s="27">
        <v>0.90505000000000002</v>
      </c>
      <c r="C638" s="11">
        <f t="shared" si="36"/>
        <v>-2.3000000000006019E-3</v>
      </c>
      <c r="D638" s="12">
        <f t="shared" si="37"/>
        <v>1.0511000000000383</v>
      </c>
      <c r="E638" s="18">
        <v>63.5</v>
      </c>
      <c r="F638" s="27">
        <v>0.90586999999999995</v>
      </c>
      <c r="G638" s="11">
        <f t="shared" si="38"/>
        <v>-2.2999999999994917E-3</v>
      </c>
      <c r="H638" s="12">
        <f t="shared" si="39"/>
        <v>1.0519199999999675</v>
      </c>
    </row>
    <row r="639" spans="1:8" ht="13.5" thickBot="1">
      <c r="A639" s="18">
        <v>63.6</v>
      </c>
      <c r="B639" s="27">
        <v>0.90481999999999996</v>
      </c>
      <c r="C639" s="11">
        <f t="shared" si="36"/>
        <v>-2.2999999999994917E-3</v>
      </c>
      <c r="D639" s="12">
        <f t="shared" si="37"/>
        <v>1.0510999999999677</v>
      </c>
      <c r="E639" s="18">
        <v>63.6</v>
      </c>
      <c r="F639" s="27">
        <v>0.90564</v>
      </c>
      <c r="G639" s="11">
        <f t="shared" si="38"/>
        <v>-2.4000000000001455E-3</v>
      </c>
      <c r="H639" s="12">
        <f t="shared" si="39"/>
        <v>1.0582800000000092</v>
      </c>
    </row>
    <row r="640" spans="1:8" ht="13.5" thickBot="1">
      <c r="A640" s="18">
        <v>63.7</v>
      </c>
      <c r="B640" s="27">
        <v>0.90459000000000001</v>
      </c>
      <c r="C640" s="11">
        <f t="shared" si="36"/>
        <v>-2.2999999999996552E-3</v>
      </c>
      <c r="D640" s="12">
        <f t="shared" si="37"/>
        <v>1.0510999999999782</v>
      </c>
      <c r="E640" s="18">
        <v>63.7</v>
      </c>
      <c r="F640" s="27">
        <v>0.90539999999999998</v>
      </c>
      <c r="G640" s="11">
        <f t="shared" si="38"/>
        <v>-2.2999999999996552E-3</v>
      </c>
      <c r="H640" s="12">
        <f t="shared" si="39"/>
        <v>1.0519099999999781</v>
      </c>
    </row>
    <row r="641" spans="1:8" ht="13.5" thickBot="1">
      <c r="A641" s="18">
        <v>63.8</v>
      </c>
      <c r="B641" s="27">
        <v>0.90436000000000005</v>
      </c>
      <c r="C641" s="11">
        <f t="shared" si="36"/>
        <v>-2.3000000000006023E-3</v>
      </c>
      <c r="D641" s="12">
        <f t="shared" si="37"/>
        <v>1.0511000000000383</v>
      </c>
      <c r="E641" s="18">
        <v>63.8</v>
      </c>
      <c r="F641" s="27">
        <v>0.90517000000000003</v>
      </c>
      <c r="G641" s="11">
        <f t="shared" si="38"/>
        <v>-2.3000000000006023E-3</v>
      </c>
      <c r="H641" s="12">
        <f t="shared" si="39"/>
        <v>1.0519100000000383</v>
      </c>
    </row>
    <row r="642" spans="1:8" ht="13.5" thickBot="1">
      <c r="A642" s="18">
        <v>63.9</v>
      </c>
      <c r="B642" s="27">
        <v>0.90412999999999999</v>
      </c>
      <c r="C642" s="11">
        <f t="shared" si="36"/>
        <v>-2.2999999999994917E-3</v>
      </c>
      <c r="D642" s="12">
        <f t="shared" si="37"/>
        <v>1.0510999999999675</v>
      </c>
      <c r="E642" s="18">
        <v>63.9</v>
      </c>
      <c r="F642" s="27">
        <v>0.90493999999999997</v>
      </c>
      <c r="G642" s="11">
        <f t="shared" si="38"/>
        <v>-2.2999999999994917E-3</v>
      </c>
      <c r="H642" s="12">
        <f t="shared" si="39"/>
        <v>1.0519099999999675</v>
      </c>
    </row>
    <row r="643" spans="1:8" ht="13.5" thickBot="1">
      <c r="A643" s="9">
        <v>64</v>
      </c>
      <c r="B643" s="19">
        <v>0.90390000000000004</v>
      </c>
      <c r="C643" s="11">
        <f t="shared" si="36"/>
        <v>-2.3000000000007654E-3</v>
      </c>
      <c r="D643" s="12">
        <f t="shared" si="37"/>
        <v>1.051100000000049</v>
      </c>
      <c r="E643" s="9">
        <v>64</v>
      </c>
      <c r="F643" s="19">
        <v>0.90471000000000001</v>
      </c>
      <c r="G643" s="11">
        <f t="shared" si="38"/>
        <v>-2.3000000000007654E-3</v>
      </c>
      <c r="H643" s="12">
        <f t="shared" si="39"/>
        <v>1.051910000000049</v>
      </c>
    </row>
    <row r="644" spans="1:8" ht="13.5" thickBot="1">
      <c r="A644" s="18">
        <v>64.099999999999994</v>
      </c>
      <c r="B644" s="27">
        <v>0.90366999999999997</v>
      </c>
      <c r="C644" s="11">
        <f t="shared" ref="C644:C707" si="40">SLOPE(B644:B645,A644:A645)</f>
        <v>-2.2999999999993286E-3</v>
      </c>
      <c r="D644" s="12">
        <f t="shared" ref="D644:D707" si="41">INTERCEPT(B644:B645,A644:A645)</f>
        <v>1.0510999999999568</v>
      </c>
      <c r="E644" s="18">
        <v>64.099999999999994</v>
      </c>
      <c r="F644" s="27">
        <v>0.90447999999999995</v>
      </c>
      <c r="G644" s="11">
        <f t="shared" ref="G644:G707" si="42">SLOPE(F644:F645,E644:E645)</f>
        <v>-2.2999999999993286E-3</v>
      </c>
      <c r="H644" s="12">
        <f t="shared" ref="H644:H707" si="43">INTERCEPT(F644:F645,E644:E645)</f>
        <v>1.0519099999999568</v>
      </c>
    </row>
    <row r="645" spans="1:8" ht="13.5" thickBot="1">
      <c r="A645" s="18">
        <v>64.2</v>
      </c>
      <c r="B645" s="27">
        <v>0.90344000000000002</v>
      </c>
      <c r="C645" s="11">
        <f t="shared" si="40"/>
        <v>-2.3000000000007654E-3</v>
      </c>
      <c r="D645" s="12">
        <f t="shared" si="41"/>
        <v>1.0511000000000492</v>
      </c>
      <c r="E645" s="18">
        <v>64.2</v>
      </c>
      <c r="F645" s="27">
        <v>0.90425</v>
      </c>
      <c r="G645" s="11">
        <f t="shared" si="42"/>
        <v>-2.2999999999996552E-3</v>
      </c>
      <c r="H645" s="12">
        <f t="shared" si="43"/>
        <v>1.0519099999999779</v>
      </c>
    </row>
    <row r="646" spans="1:8" ht="13.5" thickBot="1">
      <c r="A646" s="18">
        <v>64.3</v>
      </c>
      <c r="B646" s="27">
        <v>0.90320999999999996</v>
      </c>
      <c r="C646" s="11">
        <f t="shared" si="40"/>
        <v>-2.3999999999988648E-3</v>
      </c>
      <c r="D646" s="12">
        <f t="shared" si="41"/>
        <v>1.0575299999999268</v>
      </c>
      <c r="E646" s="18">
        <v>64.3</v>
      </c>
      <c r="F646" s="27">
        <v>0.90402000000000005</v>
      </c>
      <c r="G646" s="11">
        <f t="shared" si="42"/>
        <v>-2.3999999999999751E-3</v>
      </c>
      <c r="H646" s="12">
        <f t="shared" si="43"/>
        <v>1.0583399999999985</v>
      </c>
    </row>
    <row r="647" spans="1:8" ht="13.5" thickBot="1">
      <c r="A647" s="18">
        <v>64.400000000000006</v>
      </c>
      <c r="B647" s="27">
        <v>0.90297000000000005</v>
      </c>
      <c r="C647" s="11">
        <f t="shared" si="40"/>
        <v>-2.3000000000007654E-3</v>
      </c>
      <c r="D647" s="12">
        <f t="shared" si="41"/>
        <v>1.0510900000000494</v>
      </c>
      <c r="E647" s="18">
        <v>64.400000000000006</v>
      </c>
      <c r="F647" s="27">
        <v>0.90378000000000003</v>
      </c>
      <c r="G647" s="11">
        <f t="shared" si="42"/>
        <v>-2.3000000000007654E-3</v>
      </c>
      <c r="H647" s="12">
        <f t="shared" si="43"/>
        <v>1.0519000000000494</v>
      </c>
    </row>
    <row r="648" spans="1:8" ht="13.5" thickBot="1">
      <c r="A648" s="18">
        <v>64.5</v>
      </c>
      <c r="B648" s="27">
        <v>0.90273999999999999</v>
      </c>
      <c r="C648" s="11">
        <f t="shared" si="40"/>
        <v>-2.2999999999996552E-3</v>
      </c>
      <c r="D648" s="12">
        <f t="shared" si="41"/>
        <v>1.0510899999999777</v>
      </c>
      <c r="E648" s="18">
        <v>64.5</v>
      </c>
      <c r="F648" s="27">
        <v>0.90354999999999996</v>
      </c>
      <c r="G648" s="11">
        <f t="shared" si="42"/>
        <v>-2.2999999999996552E-3</v>
      </c>
      <c r="H648" s="12">
        <f t="shared" si="43"/>
        <v>1.0518999999999776</v>
      </c>
    </row>
    <row r="649" spans="1:8" ht="13.5" thickBot="1">
      <c r="A649" s="18">
        <v>64.599999999999994</v>
      </c>
      <c r="B649" s="27">
        <v>0.90251000000000003</v>
      </c>
      <c r="C649" s="11">
        <f t="shared" si="40"/>
        <v>-2.3000000000004388E-3</v>
      </c>
      <c r="D649" s="12">
        <f t="shared" si="41"/>
        <v>1.0510900000000285</v>
      </c>
      <c r="E649" s="18">
        <v>64.599999999999994</v>
      </c>
      <c r="F649" s="27">
        <v>0.90332000000000001</v>
      </c>
      <c r="G649" s="11">
        <f t="shared" si="42"/>
        <v>-2.3000000000004388E-3</v>
      </c>
      <c r="H649" s="12">
        <f t="shared" si="43"/>
        <v>1.0519000000000285</v>
      </c>
    </row>
    <row r="650" spans="1:8" ht="13.5" thickBot="1">
      <c r="A650" s="18">
        <v>64.7</v>
      </c>
      <c r="B650" s="27">
        <v>0.90227999999999997</v>
      </c>
      <c r="C650" s="11">
        <f t="shared" si="40"/>
        <v>-2.4000000000003159E-3</v>
      </c>
      <c r="D650" s="12">
        <f t="shared" si="41"/>
        <v>1.0575600000000205</v>
      </c>
      <c r="E650" s="18">
        <v>64.7</v>
      </c>
      <c r="F650" s="27">
        <v>0.90308999999999995</v>
      </c>
      <c r="G650" s="11">
        <f t="shared" si="42"/>
        <v>-2.3999999999992057E-3</v>
      </c>
      <c r="H650" s="12">
        <f t="shared" si="43"/>
        <v>1.0583699999999485</v>
      </c>
    </row>
    <row r="651" spans="1:8" ht="13.5" thickBot="1">
      <c r="A651" s="18">
        <v>64.8</v>
      </c>
      <c r="B651" s="27">
        <v>0.90203999999999995</v>
      </c>
      <c r="C651" s="11">
        <f t="shared" si="40"/>
        <v>-2.2999999999993286E-3</v>
      </c>
      <c r="D651" s="12">
        <f t="shared" si="41"/>
        <v>1.0510799999999565</v>
      </c>
      <c r="E651" s="18">
        <v>64.8</v>
      </c>
      <c r="F651" s="27">
        <v>0.90285000000000004</v>
      </c>
      <c r="G651" s="11">
        <f t="shared" si="42"/>
        <v>-2.3000000000004388E-3</v>
      </c>
      <c r="H651" s="12">
        <f t="shared" si="43"/>
        <v>1.0518900000000286</v>
      </c>
    </row>
    <row r="652" spans="1:8" ht="13.5" thickBot="1">
      <c r="A652" s="18">
        <v>64.900000000000006</v>
      </c>
      <c r="B652" s="27">
        <v>0.90181</v>
      </c>
      <c r="C652" s="11">
        <f t="shared" si="40"/>
        <v>-2.4000000000003159E-3</v>
      </c>
      <c r="D652" s="12">
        <f t="shared" si="41"/>
        <v>1.0575700000000205</v>
      </c>
      <c r="E652" s="18">
        <v>64.900000000000006</v>
      </c>
      <c r="F652" s="27">
        <v>0.90261999999999998</v>
      </c>
      <c r="G652" s="11">
        <f t="shared" si="42"/>
        <v>-2.4000000000003159E-3</v>
      </c>
      <c r="H652" s="12">
        <f t="shared" si="43"/>
        <v>1.0583800000000205</v>
      </c>
    </row>
    <row r="653" spans="1:8" ht="13.5" thickBot="1">
      <c r="A653" s="9">
        <v>65</v>
      </c>
      <c r="B653" s="19">
        <v>0.90156999999999998</v>
      </c>
      <c r="C653" s="11">
        <f t="shared" si="40"/>
        <v>-2.2999999999996552E-3</v>
      </c>
      <c r="D653" s="12">
        <f t="shared" si="41"/>
        <v>1.0510699999999775</v>
      </c>
      <c r="E653" s="9">
        <v>65</v>
      </c>
      <c r="F653" s="19">
        <v>0.90237999999999996</v>
      </c>
      <c r="G653" s="11">
        <f t="shared" si="42"/>
        <v>-2.2999999999996552E-3</v>
      </c>
      <c r="H653" s="12">
        <f t="shared" si="43"/>
        <v>1.0518799999999775</v>
      </c>
    </row>
    <row r="654" spans="1:8" ht="13.5" thickBot="1">
      <c r="A654" s="18">
        <v>65.099999999999994</v>
      </c>
      <c r="B654" s="27">
        <v>0.90134000000000003</v>
      </c>
      <c r="C654" s="11">
        <f t="shared" si="40"/>
        <v>-2.3000000000004388E-3</v>
      </c>
      <c r="D654" s="12">
        <f t="shared" si="41"/>
        <v>1.0510700000000286</v>
      </c>
      <c r="E654" s="18">
        <v>65.099999999999994</v>
      </c>
      <c r="F654" s="27">
        <v>0.90215000000000001</v>
      </c>
      <c r="G654" s="11">
        <f t="shared" si="42"/>
        <v>-2.2999999999993286E-3</v>
      </c>
      <c r="H654" s="12">
        <f t="shared" si="43"/>
        <v>1.0518799999999562</v>
      </c>
    </row>
    <row r="655" spans="1:8" ht="13.5" thickBot="1">
      <c r="A655" s="18">
        <v>65.2</v>
      </c>
      <c r="B655" s="27">
        <v>0.90110999999999997</v>
      </c>
      <c r="C655" s="11">
        <f t="shared" si="40"/>
        <v>-2.4000000000003159E-3</v>
      </c>
      <c r="D655" s="12">
        <f t="shared" si="41"/>
        <v>1.0575900000000207</v>
      </c>
      <c r="E655" s="18">
        <v>65.2</v>
      </c>
      <c r="F655" s="27">
        <v>0.90192000000000005</v>
      </c>
      <c r="G655" s="11">
        <f t="shared" si="42"/>
        <v>-2.4000000000003159E-3</v>
      </c>
      <c r="H655" s="12">
        <f t="shared" si="43"/>
        <v>1.0584000000000207</v>
      </c>
    </row>
    <row r="656" spans="1:8" ht="13.5" thickBot="1">
      <c r="A656" s="18">
        <v>65.3</v>
      </c>
      <c r="B656" s="27">
        <v>0.90086999999999995</v>
      </c>
      <c r="C656" s="11">
        <f t="shared" si="40"/>
        <v>-2.2999999999993286E-3</v>
      </c>
      <c r="D656" s="12">
        <f t="shared" si="41"/>
        <v>1.0510599999999561</v>
      </c>
      <c r="E656" s="18">
        <v>65.3</v>
      </c>
      <c r="F656" s="27">
        <v>0.90168000000000004</v>
      </c>
      <c r="G656" s="11">
        <f t="shared" si="42"/>
        <v>-2.3000000000004388E-3</v>
      </c>
      <c r="H656" s="12">
        <f t="shared" si="43"/>
        <v>1.0518700000000285</v>
      </c>
    </row>
    <row r="657" spans="1:8" ht="13.5" thickBot="1">
      <c r="A657" s="18">
        <v>65.400000000000006</v>
      </c>
      <c r="B657" s="27">
        <v>0.90064</v>
      </c>
      <c r="C657" s="11">
        <f t="shared" si="40"/>
        <v>-2.4000000000003159E-3</v>
      </c>
      <c r="D657" s="12">
        <f t="shared" si="41"/>
        <v>1.0576000000000207</v>
      </c>
      <c r="E657" s="18">
        <v>65.400000000000006</v>
      </c>
      <c r="F657" s="27">
        <v>0.90144999999999997</v>
      </c>
      <c r="G657" s="11">
        <f t="shared" si="42"/>
        <v>-2.4000000000003159E-3</v>
      </c>
      <c r="H657" s="12">
        <f t="shared" si="43"/>
        <v>1.0584100000000207</v>
      </c>
    </row>
    <row r="658" spans="1:8" ht="13.5" thickBot="1">
      <c r="A658" s="18">
        <v>65.5</v>
      </c>
      <c r="B658" s="27">
        <v>0.90039999999999998</v>
      </c>
      <c r="C658" s="11">
        <f t="shared" si="40"/>
        <v>-2.2999999999996552E-3</v>
      </c>
      <c r="D658" s="12">
        <f t="shared" si="41"/>
        <v>1.0510499999999774</v>
      </c>
      <c r="E658" s="18">
        <v>65.5</v>
      </c>
      <c r="F658" s="27">
        <v>0.90120999999999996</v>
      </c>
      <c r="G658" s="11">
        <f t="shared" si="42"/>
        <v>-2.2999999999996552E-3</v>
      </c>
      <c r="H658" s="12">
        <f t="shared" si="43"/>
        <v>1.0518599999999774</v>
      </c>
    </row>
    <row r="659" spans="1:8" ht="13.5" thickBot="1">
      <c r="A659" s="18">
        <v>65.599999999999994</v>
      </c>
      <c r="B659" s="27">
        <v>0.90017000000000003</v>
      </c>
      <c r="C659" s="11">
        <f t="shared" si="40"/>
        <v>-2.3999999999999751E-3</v>
      </c>
      <c r="D659" s="12">
        <f t="shared" si="41"/>
        <v>1.0576099999999984</v>
      </c>
      <c r="E659" s="18">
        <v>65.599999999999994</v>
      </c>
      <c r="F659" s="27">
        <v>0.90098</v>
      </c>
      <c r="G659" s="11">
        <f t="shared" si="42"/>
        <v>-2.3999999999999751E-3</v>
      </c>
      <c r="H659" s="12">
        <f t="shared" si="43"/>
        <v>1.0584199999999984</v>
      </c>
    </row>
    <row r="660" spans="1:8" ht="13.5" thickBot="1">
      <c r="A660" s="18">
        <v>65.7</v>
      </c>
      <c r="B660" s="27">
        <v>0.89993000000000001</v>
      </c>
      <c r="C660" s="11">
        <f t="shared" si="40"/>
        <v>-2.2999999999996552E-3</v>
      </c>
      <c r="D660" s="12">
        <f t="shared" si="41"/>
        <v>1.0510399999999773</v>
      </c>
      <c r="E660" s="18">
        <v>65.7</v>
      </c>
      <c r="F660" s="27">
        <v>0.90073999999999999</v>
      </c>
      <c r="G660" s="11">
        <f t="shared" si="42"/>
        <v>-2.2999999999996552E-3</v>
      </c>
      <c r="H660" s="12">
        <f t="shared" si="43"/>
        <v>1.0518499999999773</v>
      </c>
    </row>
    <row r="661" spans="1:8" ht="13.5" thickBot="1">
      <c r="A661" s="18">
        <v>65.8</v>
      </c>
      <c r="B661" s="27">
        <v>0.89970000000000006</v>
      </c>
      <c r="C661" s="11">
        <f t="shared" si="40"/>
        <v>-2.3999999999999751E-3</v>
      </c>
      <c r="D661" s="12">
        <f t="shared" si="41"/>
        <v>1.0576199999999985</v>
      </c>
      <c r="E661" s="18">
        <v>65.8</v>
      </c>
      <c r="F661" s="27">
        <v>0.90051000000000003</v>
      </c>
      <c r="G661" s="11">
        <f t="shared" si="42"/>
        <v>-2.3999999999999751E-3</v>
      </c>
      <c r="H661" s="12">
        <f t="shared" si="43"/>
        <v>1.0584299999999984</v>
      </c>
    </row>
    <row r="662" spans="1:8" ht="13.5" thickBot="1">
      <c r="A662" s="18">
        <v>65.900000000000006</v>
      </c>
      <c r="B662" s="27">
        <v>0.89946000000000004</v>
      </c>
      <c r="C662" s="11">
        <f t="shared" si="40"/>
        <v>-2.4000000000003159E-3</v>
      </c>
      <c r="D662" s="12">
        <f t="shared" si="41"/>
        <v>1.0576200000000209</v>
      </c>
      <c r="E662" s="18">
        <v>65.900000000000006</v>
      </c>
      <c r="F662" s="27">
        <v>0.90027000000000001</v>
      </c>
      <c r="G662" s="11">
        <f t="shared" si="42"/>
        <v>-2.4000000000003159E-3</v>
      </c>
      <c r="H662" s="12">
        <f t="shared" si="43"/>
        <v>1.0584300000000209</v>
      </c>
    </row>
    <row r="663" spans="1:8" ht="13.5" thickBot="1">
      <c r="A663" s="9">
        <v>66</v>
      </c>
      <c r="B663" s="19">
        <v>0.89922000000000002</v>
      </c>
      <c r="C663" s="11">
        <f t="shared" si="40"/>
        <v>-2.3000000000007654E-3</v>
      </c>
      <c r="D663" s="12">
        <f t="shared" si="41"/>
        <v>1.0510200000000505</v>
      </c>
      <c r="E663" s="9">
        <v>66</v>
      </c>
      <c r="F663" s="19">
        <v>0.90003</v>
      </c>
      <c r="G663" s="11">
        <f t="shared" si="42"/>
        <v>-2.2999999999996552E-3</v>
      </c>
      <c r="H663" s="12">
        <f t="shared" si="43"/>
        <v>1.0518299999999772</v>
      </c>
    </row>
    <row r="664" spans="1:8" ht="13.5" thickBot="1">
      <c r="A664" s="18">
        <v>66.099999999999994</v>
      </c>
      <c r="B664" s="27">
        <v>0.89898999999999996</v>
      </c>
      <c r="C664" s="11">
        <f t="shared" si="40"/>
        <v>-2.3999999999988648E-3</v>
      </c>
      <c r="D664" s="12">
        <f t="shared" si="41"/>
        <v>1.057629999999925</v>
      </c>
      <c r="E664" s="18">
        <v>66.099999999999994</v>
      </c>
      <c r="F664" s="27">
        <v>0.89980000000000004</v>
      </c>
      <c r="G664" s="11">
        <f t="shared" si="42"/>
        <v>-2.3999999999999751E-3</v>
      </c>
      <c r="H664" s="12">
        <f t="shared" si="43"/>
        <v>1.0584399999999985</v>
      </c>
    </row>
    <row r="665" spans="1:8" ht="13.5" thickBot="1">
      <c r="A665" s="18">
        <v>66.2</v>
      </c>
      <c r="B665" s="27">
        <v>0.89875000000000005</v>
      </c>
      <c r="C665" s="11">
        <f t="shared" si="40"/>
        <v>-2.4000000000003159E-3</v>
      </c>
      <c r="D665" s="12">
        <f t="shared" si="41"/>
        <v>1.0576300000000209</v>
      </c>
      <c r="E665" s="18">
        <v>66.2</v>
      </c>
      <c r="F665" s="27">
        <v>0.89956000000000003</v>
      </c>
      <c r="G665" s="11">
        <f t="shared" si="42"/>
        <v>-2.4000000000003159E-3</v>
      </c>
      <c r="H665" s="12">
        <f t="shared" si="43"/>
        <v>1.0584400000000209</v>
      </c>
    </row>
    <row r="666" spans="1:8" ht="13.5" thickBot="1">
      <c r="A666" s="18">
        <v>66.3</v>
      </c>
      <c r="B666" s="27">
        <v>0.89851000000000003</v>
      </c>
      <c r="C666" s="11">
        <f t="shared" si="40"/>
        <v>-2.3000000000004388E-3</v>
      </c>
      <c r="D666" s="12">
        <f t="shared" si="41"/>
        <v>1.0510000000000292</v>
      </c>
      <c r="E666" s="18">
        <v>66.3</v>
      </c>
      <c r="F666" s="27">
        <v>0.89932000000000001</v>
      </c>
      <c r="G666" s="11">
        <f t="shared" si="42"/>
        <v>-2.3000000000004388E-3</v>
      </c>
      <c r="H666" s="12">
        <f t="shared" si="43"/>
        <v>1.0518100000000292</v>
      </c>
    </row>
    <row r="667" spans="1:8" ht="13.5" thickBot="1">
      <c r="A667" s="18">
        <v>66.400000000000006</v>
      </c>
      <c r="B667" s="27">
        <v>0.89827999999999997</v>
      </c>
      <c r="C667" s="11">
        <f t="shared" si="40"/>
        <v>-2.4000000000003159E-3</v>
      </c>
      <c r="D667" s="12">
        <f t="shared" si="41"/>
        <v>1.057640000000021</v>
      </c>
      <c r="E667" s="18">
        <v>66.400000000000006</v>
      </c>
      <c r="F667" s="27">
        <v>0.89908999999999994</v>
      </c>
      <c r="G667" s="11">
        <f t="shared" si="42"/>
        <v>-2.3999999999992057E-3</v>
      </c>
      <c r="H667" s="12">
        <f t="shared" si="43"/>
        <v>1.0584499999999473</v>
      </c>
    </row>
    <row r="668" spans="1:8" ht="13.5" thickBot="1">
      <c r="A668" s="18">
        <v>66.5</v>
      </c>
      <c r="B668" s="27">
        <v>0.89803999999999995</v>
      </c>
      <c r="C668" s="11">
        <f t="shared" si="40"/>
        <v>-2.3999999999992057E-3</v>
      </c>
      <c r="D668" s="12">
        <f t="shared" si="41"/>
        <v>1.0576399999999473</v>
      </c>
      <c r="E668" s="18">
        <v>66.5</v>
      </c>
      <c r="F668" s="27">
        <v>0.89885000000000004</v>
      </c>
      <c r="G668" s="11">
        <f t="shared" si="42"/>
        <v>-2.4000000000003159E-3</v>
      </c>
      <c r="H668" s="12">
        <f t="shared" si="43"/>
        <v>1.058450000000021</v>
      </c>
    </row>
    <row r="669" spans="1:8" ht="13.5" thickBot="1">
      <c r="A669" s="18">
        <v>66.599999999999994</v>
      </c>
      <c r="B669" s="27">
        <v>0.89780000000000004</v>
      </c>
      <c r="C669" s="11">
        <f t="shared" si="40"/>
        <v>-2.3999999999999751E-3</v>
      </c>
      <c r="D669" s="12">
        <f t="shared" si="41"/>
        <v>1.0576399999999984</v>
      </c>
      <c r="E669" s="18">
        <v>66.599999999999994</v>
      </c>
      <c r="F669" s="27">
        <v>0.89861000000000002</v>
      </c>
      <c r="G669" s="11">
        <f t="shared" si="42"/>
        <v>-2.3999999999999751E-3</v>
      </c>
      <c r="H669" s="12">
        <f t="shared" si="43"/>
        <v>1.0584499999999983</v>
      </c>
    </row>
    <row r="670" spans="1:8" ht="13.5" thickBot="1">
      <c r="A670" s="18">
        <v>66.7</v>
      </c>
      <c r="B670" s="27">
        <v>0.89756000000000002</v>
      </c>
      <c r="C670" s="11">
        <f t="shared" si="40"/>
        <v>-2.4000000000003159E-3</v>
      </c>
      <c r="D670" s="12">
        <f t="shared" si="41"/>
        <v>1.057640000000021</v>
      </c>
      <c r="E670" s="18">
        <v>66.7</v>
      </c>
      <c r="F670" s="27">
        <v>0.89837</v>
      </c>
      <c r="G670" s="11">
        <f t="shared" si="42"/>
        <v>-2.4000000000003159E-3</v>
      </c>
      <c r="H670" s="12">
        <f t="shared" si="43"/>
        <v>1.058450000000021</v>
      </c>
    </row>
    <row r="671" spans="1:8" ht="13.5" thickBot="1">
      <c r="A671" s="18">
        <v>66.8</v>
      </c>
      <c r="B671" s="27">
        <v>0.89732000000000001</v>
      </c>
      <c r="C671" s="11">
        <f t="shared" si="40"/>
        <v>-2.2999999999993286E-3</v>
      </c>
      <c r="D671" s="12">
        <f t="shared" si="41"/>
        <v>1.050959999999955</v>
      </c>
      <c r="E671" s="18">
        <v>66.8</v>
      </c>
      <c r="F671" s="27">
        <v>0.89812999999999998</v>
      </c>
      <c r="G671" s="11">
        <f t="shared" si="42"/>
        <v>-2.2999999999993286E-3</v>
      </c>
      <c r="H671" s="12">
        <f t="shared" si="43"/>
        <v>1.051769999999955</v>
      </c>
    </row>
    <row r="672" spans="1:8" ht="13.5" thickBot="1">
      <c r="A672" s="18">
        <v>66.900000000000006</v>
      </c>
      <c r="B672" s="27">
        <v>0.89709000000000005</v>
      </c>
      <c r="C672" s="11">
        <f t="shared" si="40"/>
        <v>-2.4000000000003159E-3</v>
      </c>
      <c r="D672" s="12">
        <f t="shared" si="41"/>
        <v>1.0576500000000213</v>
      </c>
      <c r="E672" s="18">
        <v>66.900000000000006</v>
      </c>
      <c r="F672" s="27">
        <v>0.89790000000000003</v>
      </c>
      <c r="G672" s="11">
        <f t="shared" si="42"/>
        <v>-2.4000000000003159E-3</v>
      </c>
      <c r="H672" s="12">
        <f t="shared" si="43"/>
        <v>1.0584600000000213</v>
      </c>
    </row>
    <row r="673" spans="1:8" ht="13.5" thickBot="1">
      <c r="A673" s="9">
        <v>67</v>
      </c>
      <c r="B673" s="19">
        <v>0.89685000000000004</v>
      </c>
      <c r="C673" s="11">
        <f t="shared" si="40"/>
        <v>-2.4000000000003159E-3</v>
      </c>
      <c r="D673" s="12">
        <f t="shared" si="41"/>
        <v>1.0576500000000213</v>
      </c>
      <c r="E673" s="9">
        <v>67</v>
      </c>
      <c r="F673" s="19">
        <v>0.89766000000000001</v>
      </c>
      <c r="G673" s="11">
        <f t="shared" si="42"/>
        <v>-2.4000000000003159E-3</v>
      </c>
      <c r="H673" s="12">
        <f t="shared" si="43"/>
        <v>1.0584600000000213</v>
      </c>
    </row>
    <row r="674" spans="1:8" ht="13.5" thickBot="1">
      <c r="A674" s="18">
        <v>67.099999999999994</v>
      </c>
      <c r="B674" s="27">
        <v>0.89661000000000002</v>
      </c>
      <c r="C674" s="11">
        <f t="shared" si="40"/>
        <v>-2.3999999999999751E-3</v>
      </c>
      <c r="D674" s="12">
        <f t="shared" si="41"/>
        <v>1.0576499999999984</v>
      </c>
      <c r="E674" s="18">
        <v>67.099999999999994</v>
      </c>
      <c r="F674" s="27">
        <v>0.89742</v>
      </c>
      <c r="G674" s="11">
        <f t="shared" si="42"/>
        <v>-2.3999999999999751E-3</v>
      </c>
      <c r="H674" s="12">
        <f t="shared" si="43"/>
        <v>1.0584599999999984</v>
      </c>
    </row>
    <row r="675" spans="1:8" ht="13.5" thickBot="1">
      <c r="A675" s="18">
        <v>67.2</v>
      </c>
      <c r="B675" s="27">
        <v>0.89637</v>
      </c>
      <c r="C675" s="11">
        <f t="shared" si="40"/>
        <v>-2.4000000000003159E-3</v>
      </c>
      <c r="D675" s="12">
        <f t="shared" si="41"/>
        <v>1.0576500000000213</v>
      </c>
      <c r="E675" s="18">
        <v>67.2</v>
      </c>
      <c r="F675" s="27">
        <v>0.89717999999999998</v>
      </c>
      <c r="G675" s="11">
        <f t="shared" si="42"/>
        <v>-2.4000000000003159E-3</v>
      </c>
      <c r="H675" s="12">
        <f t="shared" si="43"/>
        <v>1.0584600000000213</v>
      </c>
    </row>
    <row r="676" spans="1:8" ht="13.5" thickBot="1">
      <c r="A676" s="18">
        <v>67.3</v>
      </c>
      <c r="B676" s="27">
        <v>0.89612999999999998</v>
      </c>
      <c r="C676" s="11">
        <f t="shared" si="40"/>
        <v>-2.3999999999999751E-3</v>
      </c>
      <c r="D676" s="12">
        <f t="shared" si="41"/>
        <v>1.0576499999999982</v>
      </c>
      <c r="E676" s="18">
        <v>67.3</v>
      </c>
      <c r="F676" s="27">
        <v>0.89693999999999996</v>
      </c>
      <c r="G676" s="11">
        <f t="shared" si="42"/>
        <v>-2.3999999999988648E-3</v>
      </c>
      <c r="H676" s="12">
        <f t="shared" si="43"/>
        <v>1.0584599999999236</v>
      </c>
    </row>
    <row r="677" spans="1:8" ht="13.5" thickBot="1">
      <c r="A677" s="18">
        <v>67.400000000000006</v>
      </c>
      <c r="B677" s="27">
        <v>0.89588999999999996</v>
      </c>
      <c r="C677" s="11">
        <f t="shared" si="40"/>
        <v>-2.4000000000003159E-3</v>
      </c>
      <c r="D677" s="12">
        <f t="shared" si="41"/>
        <v>1.0576500000000213</v>
      </c>
      <c r="E677" s="18">
        <v>67.400000000000006</v>
      </c>
      <c r="F677" s="27">
        <v>0.89670000000000005</v>
      </c>
      <c r="G677" s="11">
        <f t="shared" si="42"/>
        <v>-2.4000000000003159E-3</v>
      </c>
      <c r="H677" s="12">
        <f t="shared" si="43"/>
        <v>1.0584600000000213</v>
      </c>
    </row>
    <row r="678" spans="1:8" ht="13.5" thickBot="1">
      <c r="A678" s="18">
        <v>67.5</v>
      </c>
      <c r="B678" s="27">
        <v>0.89564999999999995</v>
      </c>
      <c r="C678" s="11">
        <f t="shared" si="40"/>
        <v>-2.3999999999992057E-3</v>
      </c>
      <c r="D678" s="12">
        <f t="shared" si="41"/>
        <v>1.0576499999999462</v>
      </c>
      <c r="E678" s="18">
        <v>67.5</v>
      </c>
      <c r="F678" s="27">
        <v>0.89646000000000003</v>
      </c>
      <c r="G678" s="11">
        <f t="shared" si="42"/>
        <v>-2.4000000000003159E-3</v>
      </c>
      <c r="H678" s="12">
        <f t="shared" si="43"/>
        <v>1.0584600000000213</v>
      </c>
    </row>
    <row r="679" spans="1:8" ht="13.5" thickBot="1">
      <c r="A679" s="18">
        <v>67.599999999999994</v>
      </c>
      <c r="B679" s="27">
        <v>0.89541000000000004</v>
      </c>
      <c r="C679" s="11">
        <f t="shared" si="40"/>
        <v>-2.3999999999999751E-3</v>
      </c>
      <c r="D679" s="12">
        <f t="shared" si="41"/>
        <v>1.0576499999999984</v>
      </c>
      <c r="E679" s="18">
        <v>67.599999999999994</v>
      </c>
      <c r="F679" s="27">
        <v>0.89622000000000002</v>
      </c>
      <c r="G679" s="11">
        <f t="shared" si="42"/>
        <v>-2.3999999999999751E-3</v>
      </c>
      <c r="H679" s="12">
        <f t="shared" si="43"/>
        <v>1.0584599999999984</v>
      </c>
    </row>
    <row r="680" spans="1:8" ht="13.5" thickBot="1">
      <c r="A680" s="18">
        <v>67.7</v>
      </c>
      <c r="B680" s="27">
        <v>0.89517000000000002</v>
      </c>
      <c r="C680" s="11">
        <f t="shared" si="40"/>
        <v>-2.4000000000003159E-3</v>
      </c>
      <c r="D680" s="12">
        <f t="shared" si="41"/>
        <v>1.0576500000000215</v>
      </c>
      <c r="E680" s="18">
        <v>67.7</v>
      </c>
      <c r="F680" s="27">
        <v>0.89598</v>
      </c>
      <c r="G680" s="11">
        <f t="shared" si="42"/>
        <v>-2.4000000000003159E-3</v>
      </c>
      <c r="H680" s="12">
        <f t="shared" si="43"/>
        <v>1.0584600000000215</v>
      </c>
    </row>
    <row r="681" spans="1:8" ht="13.5" thickBot="1">
      <c r="A681" s="18">
        <v>67.8</v>
      </c>
      <c r="B681" s="27">
        <v>0.89493</v>
      </c>
      <c r="C681" s="11">
        <f t="shared" si="40"/>
        <v>-2.3999999999999751E-3</v>
      </c>
      <c r="D681" s="12">
        <f t="shared" si="41"/>
        <v>1.0576499999999982</v>
      </c>
      <c r="E681" s="18">
        <v>67.8</v>
      </c>
      <c r="F681" s="27">
        <v>0.89573999999999998</v>
      </c>
      <c r="G681" s="11">
        <f t="shared" si="42"/>
        <v>-2.3999999999999751E-3</v>
      </c>
      <c r="H681" s="12">
        <f t="shared" si="43"/>
        <v>1.0584599999999982</v>
      </c>
    </row>
    <row r="682" spans="1:8" ht="13.5" thickBot="1">
      <c r="A682" s="18">
        <v>67.900000000000006</v>
      </c>
      <c r="B682" s="27">
        <v>0.89468999999999999</v>
      </c>
      <c r="C682" s="11">
        <f t="shared" si="40"/>
        <v>-2.4000000000003159E-3</v>
      </c>
      <c r="D682" s="12">
        <f t="shared" si="41"/>
        <v>1.0576500000000215</v>
      </c>
      <c r="E682" s="18">
        <v>67.900000000000006</v>
      </c>
      <c r="F682" s="27">
        <v>0.89549999999999996</v>
      </c>
      <c r="G682" s="11">
        <f t="shared" si="42"/>
        <v>-2.4000000000003159E-3</v>
      </c>
      <c r="H682" s="12">
        <f t="shared" si="43"/>
        <v>1.0584600000000215</v>
      </c>
    </row>
    <row r="683" spans="1:8" ht="13.5" thickBot="1">
      <c r="A683" s="9">
        <v>68</v>
      </c>
      <c r="B683" s="19">
        <v>0.89444999999999997</v>
      </c>
      <c r="C683" s="11">
        <f t="shared" si="40"/>
        <v>-2.4999999999998665E-3</v>
      </c>
      <c r="D683" s="12">
        <f t="shared" si="41"/>
        <v>1.064449999999991</v>
      </c>
      <c r="E683" s="9">
        <v>68</v>
      </c>
      <c r="F683" s="19">
        <v>0.89525999999999994</v>
      </c>
      <c r="G683" s="11">
        <f t="shared" si="42"/>
        <v>-2.4999999999998665E-3</v>
      </c>
      <c r="H683" s="12">
        <f t="shared" si="43"/>
        <v>1.065259999999991</v>
      </c>
    </row>
    <row r="684" spans="1:8" ht="13.5" thickBot="1">
      <c r="A684" s="18">
        <v>68.099999999999994</v>
      </c>
      <c r="B684" s="27">
        <v>0.89419999999999999</v>
      </c>
      <c r="C684" s="11">
        <f t="shared" si="40"/>
        <v>-2.3999999999999751E-3</v>
      </c>
      <c r="D684" s="12">
        <f t="shared" si="41"/>
        <v>1.0576399999999984</v>
      </c>
      <c r="E684" s="18">
        <v>68.099999999999994</v>
      </c>
      <c r="F684" s="27">
        <v>0.89500999999999997</v>
      </c>
      <c r="G684" s="11">
        <f t="shared" si="42"/>
        <v>-2.3999999999999751E-3</v>
      </c>
      <c r="H684" s="12">
        <f t="shared" si="43"/>
        <v>1.0584499999999983</v>
      </c>
    </row>
    <row r="685" spans="1:8" ht="13.5" thickBot="1">
      <c r="A685" s="18">
        <v>68.2</v>
      </c>
      <c r="B685" s="27">
        <v>0.89395999999999998</v>
      </c>
      <c r="C685" s="11">
        <f t="shared" si="40"/>
        <v>-2.4000000000003159E-3</v>
      </c>
      <c r="D685" s="12">
        <f t="shared" si="41"/>
        <v>1.0576400000000215</v>
      </c>
      <c r="E685" s="18">
        <v>68.2</v>
      </c>
      <c r="F685" s="27">
        <v>0.89476999999999995</v>
      </c>
      <c r="G685" s="11">
        <f t="shared" si="42"/>
        <v>-2.3999999999992057E-3</v>
      </c>
      <c r="H685" s="12">
        <f t="shared" si="43"/>
        <v>1.0584499999999457</v>
      </c>
    </row>
    <row r="686" spans="1:8" ht="13.5" thickBot="1">
      <c r="A686" s="18">
        <v>68.3</v>
      </c>
      <c r="B686" s="27">
        <v>0.89371999999999996</v>
      </c>
      <c r="C686" s="11">
        <f t="shared" si="40"/>
        <v>-2.3999999999988648E-3</v>
      </c>
      <c r="D686" s="12">
        <f t="shared" si="41"/>
        <v>1.0576399999999224</v>
      </c>
      <c r="E686" s="18">
        <v>68.3</v>
      </c>
      <c r="F686" s="27">
        <v>0.89453000000000005</v>
      </c>
      <c r="G686" s="11">
        <f t="shared" si="42"/>
        <v>-2.5000000000006215E-3</v>
      </c>
      <c r="H686" s="12">
        <f t="shared" si="43"/>
        <v>1.0652800000000424</v>
      </c>
    </row>
    <row r="687" spans="1:8" ht="13.5" thickBot="1">
      <c r="A687" s="18">
        <v>68.400000000000006</v>
      </c>
      <c r="B687" s="27">
        <v>0.89348000000000005</v>
      </c>
      <c r="C687" s="11">
        <f t="shared" si="40"/>
        <v>-2.5000000000009767E-3</v>
      </c>
      <c r="D687" s="12">
        <f t="shared" si="41"/>
        <v>1.0644800000000669</v>
      </c>
      <c r="E687" s="18">
        <v>68.400000000000006</v>
      </c>
      <c r="F687" s="27">
        <v>0.89427999999999996</v>
      </c>
      <c r="G687" s="11">
        <f t="shared" si="42"/>
        <v>-2.4999999999998665E-3</v>
      </c>
      <c r="H687" s="12">
        <f t="shared" si="43"/>
        <v>1.0652799999999909</v>
      </c>
    </row>
    <row r="688" spans="1:8" ht="13.5" thickBot="1">
      <c r="A688" s="18">
        <v>68.5</v>
      </c>
      <c r="B688" s="27">
        <v>0.89322999999999997</v>
      </c>
      <c r="C688" s="11">
        <f t="shared" si="40"/>
        <v>-2.4000000000003159E-3</v>
      </c>
      <c r="D688" s="12">
        <f t="shared" si="41"/>
        <v>1.0576300000000216</v>
      </c>
      <c r="E688" s="18">
        <v>68.5</v>
      </c>
      <c r="F688" s="27">
        <v>0.89402999999999999</v>
      </c>
      <c r="G688" s="11">
        <f t="shared" si="42"/>
        <v>-2.4000000000003159E-3</v>
      </c>
      <c r="H688" s="12">
        <f t="shared" si="43"/>
        <v>1.0584300000000217</v>
      </c>
    </row>
    <row r="689" spans="1:8" ht="13.5" thickBot="1">
      <c r="A689" s="18">
        <v>68.599999999999994</v>
      </c>
      <c r="B689" s="27">
        <v>0.89298999999999995</v>
      </c>
      <c r="C689" s="11">
        <f t="shared" si="40"/>
        <v>-2.3999999999988648E-3</v>
      </c>
      <c r="D689" s="12">
        <f t="shared" si="41"/>
        <v>1.0576299999999221</v>
      </c>
      <c r="E689" s="18">
        <v>68.599999999999994</v>
      </c>
      <c r="F689" s="27">
        <v>0.89378999999999997</v>
      </c>
      <c r="G689" s="11">
        <f t="shared" si="42"/>
        <v>-2.3999999999999751E-3</v>
      </c>
      <c r="H689" s="12">
        <f t="shared" si="43"/>
        <v>1.0584299999999982</v>
      </c>
    </row>
    <row r="690" spans="1:8" ht="13.5" thickBot="1">
      <c r="A690" s="18">
        <v>68.7</v>
      </c>
      <c r="B690" s="27">
        <v>0.89275000000000004</v>
      </c>
      <c r="C690" s="11">
        <f t="shared" si="40"/>
        <v>-2.5000000000009767E-3</v>
      </c>
      <c r="D690" s="12">
        <f t="shared" si="41"/>
        <v>1.0645000000000671</v>
      </c>
      <c r="E690" s="18">
        <v>68.7</v>
      </c>
      <c r="F690" s="27">
        <v>0.89354999999999996</v>
      </c>
      <c r="G690" s="11">
        <f t="shared" si="42"/>
        <v>-2.4999999999998665E-3</v>
      </c>
      <c r="H690" s="12">
        <f t="shared" si="43"/>
        <v>1.0652999999999908</v>
      </c>
    </row>
    <row r="691" spans="1:8" ht="13.5" thickBot="1">
      <c r="A691" s="18">
        <v>68.8</v>
      </c>
      <c r="B691" s="27">
        <v>0.89249999999999996</v>
      </c>
      <c r="C691" s="11">
        <f t="shared" si="40"/>
        <v>-2.3999999999988648E-3</v>
      </c>
      <c r="D691" s="12">
        <f t="shared" si="41"/>
        <v>1.0576199999999218</v>
      </c>
      <c r="E691" s="18">
        <v>68.8</v>
      </c>
      <c r="F691" s="27">
        <v>0.89329999999999998</v>
      </c>
      <c r="G691" s="11">
        <f t="shared" si="42"/>
        <v>-2.3999999999999751E-3</v>
      </c>
      <c r="H691" s="12">
        <f t="shared" si="43"/>
        <v>1.0584199999999981</v>
      </c>
    </row>
    <row r="692" spans="1:8" ht="13.5" thickBot="1">
      <c r="A692" s="18">
        <v>68.900000000000006</v>
      </c>
      <c r="B692" s="27">
        <v>0.89226000000000005</v>
      </c>
      <c r="C692" s="11">
        <f t="shared" si="40"/>
        <v>-2.4000000000003159E-3</v>
      </c>
      <c r="D692" s="12">
        <f t="shared" si="41"/>
        <v>1.0576200000000218</v>
      </c>
      <c r="E692" s="18">
        <v>68.900000000000006</v>
      </c>
      <c r="F692" s="27">
        <v>0.89305999999999996</v>
      </c>
      <c r="G692" s="11">
        <f t="shared" si="42"/>
        <v>-2.4000000000003159E-3</v>
      </c>
      <c r="H692" s="12">
        <f t="shared" si="43"/>
        <v>1.0584200000000217</v>
      </c>
    </row>
    <row r="693" spans="1:8" ht="13.5" thickBot="1">
      <c r="A693" s="9">
        <v>69</v>
      </c>
      <c r="B693" s="19">
        <v>0.89202000000000004</v>
      </c>
      <c r="C693" s="11">
        <f t="shared" si="40"/>
        <v>-2.5000000000009767E-3</v>
      </c>
      <c r="D693" s="12">
        <f t="shared" si="41"/>
        <v>1.0645200000000674</v>
      </c>
      <c r="E693" s="9">
        <v>69</v>
      </c>
      <c r="F693" s="19">
        <v>0.89281999999999995</v>
      </c>
      <c r="G693" s="11">
        <f t="shared" si="42"/>
        <v>-2.4999999999998665E-3</v>
      </c>
      <c r="H693" s="12">
        <f t="shared" si="43"/>
        <v>1.0653199999999907</v>
      </c>
    </row>
    <row r="694" spans="1:8" ht="13.5" thickBot="1">
      <c r="A694" s="18">
        <v>69.099999999999994</v>
      </c>
      <c r="B694" s="27">
        <v>0.89176999999999995</v>
      </c>
      <c r="C694" s="11">
        <f t="shared" si="40"/>
        <v>-2.3999999999988648E-3</v>
      </c>
      <c r="D694" s="12">
        <f t="shared" si="41"/>
        <v>1.0576099999999216</v>
      </c>
      <c r="E694" s="18">
        <v>69.099999999999994</v>
      </c>
      <c r="F694" s="27">
        <v>0.89256999999999997</v>
      </c>
      <c r="G694" s="11">
        <f t="shared" si="42"/>
        <v>-2.3999999999999751E-3</v>
      </c>
      <c r="H694" s="12">
        <f t="shared" si="43"/>
        <v>1.0584099999999983</v>
      </c>
    </row>
    <row r="695" spans="1:8" ht="13.5" thickBot="1">
      <c r="A695" s="18">
        <v>69.2</v>
      </c>
      <c r="B695" s="27">
        <v>0.89153000000000004</v>
      </c>
      <c r="C695" s="11">
        <f t="shared" si="40"/>
        <v>-2.5000000000009767E-3</v>
      </c>
      <c r="D695" s="12">
        <f t="shared" si="41"/>
        <v>1.0645300000000677</v>
      </c>
      <c r="E695" s="18">
        <v>69.2</v>
      </c>
      <c r="F695" s="27">
        <v>0.89232999999999996</v>
      </c>
      <c r="G695" s="11">
        <f t="shared" si="42"/>
        <v>-2.4999999999998665E-3</v>
      </c>
      <c r="H695" s="12">
        <f t="shared" si="43"/>
        <v>1.0653299999999906</v>
      </c>
    </row>
    <row r="696" spans="1:8" ht="13.5" thickBot="1">
      <c r="A696" s="18">
        <v>69.3</v>
      </c>
      <c r="B696" s="27">
        <v>0.89127999999999996</v>
      </c>
      <c r="C696" s="11">
        <f t="shared" si="40"/>
        <v>-2.3999999999988648E-3</v>
      </c>
      <c r="D696" s="12">
        <f t="shared" si="41"/>
        <v>1.0575999999999213</v>
      </c>
      <c r="E696" s="18">
        <v>69.3</v>
      </c>
      <c r="F696" s="27">
        <v>0.89207999999999998</v>
      </c>
      <c r="G696" s="11">
        <f t="shared" si="42"/>
        <v>-2.3999999999999751E-3</v>
      </c>
      <c r="H696" s="12">
        <f t="shared" si="43"/>
        <v>1.0583999999999982</v>
      </c>
    </row>
    <row r="697" spans="1:8" ht="13.5" thickBot="1">
      <c r="A697" s="18">
        <v>69.400000000000006</v>
      </c>
      <c r="B697" s="27">
        <v>0.89104000000000005</v>
      </c>
      <c r="C697" s="11">
        <f t="shared" si="40"/>
        <v>-2.5000000000009767E-3</v>
      </c>
      <c r="D697" s="12">
        <f t="shared" si="41"/>
        <v>1.0645400000000678</v>
      </c>
      <c r="E697" s="18">
        <v>69.400000000000006</v>
      </c>
      <c r="F697" s="27">
        <v>0.89183999999999997</v>
      </c>
      <c r="G697" s="11">
        <f t="shared" si="42"/>
        <v>-2.4999999999998665E-3</v>
      </c>
      <c r="H697" s="12">
        <f t="shared" si="43"/>
        <v>1.0653399999999908</v>
      </c>
    </row>
    <row r="698" spans="1:8" ht="13.5" thickBot="1">
      <c r="A698" s="18">
        <v>69.5</v>
      </c>
      <c r="B698" s="27">
        <v>0.89078999999999997</v>
      </c>
      <c r="C698" s="11">
        <f t="shared" si="40"/>
        <v>-2.4000000000003159E-3</v>
      </c>
      <c r="D698" s="12">
        <f t="shared" si="41"/>
        <v>1.057590000000022</v>
      </c>
      <c r="E698" s="18">
        <v>69.5</v>
      </c>
      <c r="F698" s="27">
        <v>0.89158999999999999</v>
      </c>
      <c r="G698" s="11">
        <f t="shared" si="42"/>
        <v>-2.4000000000003159E-3</v>
      </c>
      <c r="H698" s="12">
        <f t="shared" si="43"/>
        <v>1.0583900000000219</v>
      </c>
    </row>
    <row r="699" spans="1:8" ht="13.5" thickBot="1">
      <c r="A699" s="18">
        <v>69.599999999999994</v>
      </c>
      <c r="B699" s="27">
        <v>0.89054999999999995</v>
      </c>
      <c r="C699" s="11">
        <f t="shared" si="40"/>
        <v>-2.4999999999995113E-3</v>
      </c>
      <c r="D699" s="12">
        <f t="shared" si="41"/>
        <v>1.0645499999999659</v>
      </c>
      <c r="E699" s="18">
        <v>69.599999999999994</v>
      </c>
      <c r="F699" s="27">
        <v>0.89134999999999998</v>
      </c>
      <c r="G699" s="11">
        <f t="shared" si="42"/>
        <v>-2.4999999999995117E-3</v>
      </c>
      <c r="H699" s="12">
        <f t="shared" si="43"/>
        <v>1.0653499999999658</v>
      </c>
    </row>
    <row r="700" spans="1:8" ht="13.5" thickBot="1">
      <c r="A700" s="18">
        <v>69.7</v>
      </c>
      <c r="B700" s="27">
        <v>0.89029999999999998</v>
      </c>
      <c r="C700" s="11">
        <f t="shared" si="40"/>
        <v>-2.4999999999998665E-3</v>
      </c>
      <c r="D700" s="12">
        <f t="shared" si="41"/>
        <v>1.0645499999999906</v>
      </c>
      <c r="E700" s="18">
        <v>69.7</v>
      </c>
      <c r="F700" s="27">
        <v>0.8911</v>
      </c>
      <c r="G700" s="11">
        <f t="shared" si="42"/>
        <v>-2.4999999999998665E-3</v>
      </c>
      <c r="H700" s="12">
        <f t="shared" si="43"/>
        <v>1.0653499999999907</v>
      </c>
    </row>
    <row r="701" spans="1:8" ht="13.5" thickBot="1">
      <c r="A701" s="18">
        <v>69.8</v>
      </c>
      <c r="B701" s="27">
        <v>0.89005000000000001</v>
      </c>
      <c r="C701" s="11">
        <f t="shared" si="40"/>
        <v>-2.3999999999999751E-3</v>
      </c>
      <c r="D701" s="12">
        <f t="shared" si="41"/>
        <v>1.0575699999999983</v>
      </c>
      <c r="E701" s="18">
        <v>69.8</v>
      </c>
      <c r="F701" s="27">
        <v>0.89085000000000003</v>
      </c>
      <c r="G701" s="11">
        <f t="shared" si="42"/>
        <v>-2.3999999999999751E-3</v>
      </c>
      <c r="H701" s="12">
        <f t="shared" si="43"/>
        <v>1.0583699999999983</v>
      </c>
    </row>
    <row r="702" spans="1:8" ht="13.5" thickBot="1">
      <c r="A702" s="18">
        <v>69.900000000000006</v>
      </c>
      <c r="B702" s="27">
        <v>0.88980999999999999</v>
      </c>
      <c r="C702" s="11">
        <f t="shared" si="40"/>
        <v>-2.4999999999998665E-3</v>
      </c>
      <c r="D702" s="12">
        <f t="shared" si="41"/>
        <v>1.0645599999999908</v>
      </c>
      <c r="E702" s="18">
        <v>69.900000000000006</v>
      </c>
      <c r="F702" s="27">
        <v>0.89061000000000001</v>
      </c>
      <c r="G702" s="11">
        <f t="shared" si="42"/>
        <v>-2.4999999999998665E-3</v>
      </c>
      <c r="H702" s="12">
        <f t="shared" si="43"/>
        <v>1.0653599999999908</v>
      </c>
    </row>
    <row r="703" spans="1:8" ht="13.5" thickBot="1">
      <c r="A703" s="9">
        <v>70</v>
      </c>
      <c r="B703" s="19">
        <v>0.88956000000000002</v>
      </c>
      <c r="C703" s="11">
        <f t="shared" si="40"/>
        <v>-2.4999999999998665E-3</v>
      </c>
      <c r="D703" s="12">
        <f t="shared" si="41"/>
        <v>1.0645599999999906</v>
      </c>
      <c r="E703" s="9">
        <v>70</v>
      </c>
      <c r="F703" s="19">
        <v>0.89036000000000004</v>
      </c>
      <c r="G703" s="11">
        <f t="shared" si="42"/>
        <v>-2.5000000000009767E-3</v>
      </c>
      <c r="H703" s="12">
        <f t="shared" si="43"/>
        <v>1.0653600000000685</v>
      </c>
    </row>
    <row r="704" spans="1:8" ht="13.5" thickBot="1">
      <c r="A704" s="18">
        <v>70.099999999999994</v>
      </c>
      <c r="B704" s="27">
        <v>0.88931000000000004</v>
      </c>
      <c r="C704" s="11">
        <f t="shared" si="40"/>
        <v>-2.3999999999999751E-3</v>
      </c>
      <c r="D704" s="12">
        <f t="shared" si="41"/>
        <v>1.0575499999999982</v>
      </c>
      <c r="E704" s="18">
        <v>70.099999999999994</v>
      </c>
      <c r="F704" s="27">
        <v>0.89010999999999996</v>
      </c>
      <c r="G704" s="11">
        <f t="shared" si="42"/>
        <v>-2.3999999999988648E-3</v>
      </c>
      <c r="H704" s="12">
        <f t="shared" si="43"/>
        <v>1.0583499999999204</v>
      </c>
    </row>
    <row r="705" spans="1:8" ht="13.5" thickBot="1">
      <c r="A705" s="18">
        <v>70.2</v>
      </c>
      <c r="B705" s="27">
        <v>0.88907000000000003</v>
      </c>
      <c r="C705" s="11">
        <f t="shared" si="40"/>
        <v>-2.4999999999998665E-3</v>
      </c>
      <c r="D705" s="12">
        <f t="shared" si="41"/>
        <v>1.0645699999999907</v>
      </c>
      <c r="E705" s="18">
        <v>70.2</v>
      </c>
      <c r="F705" s="27">
        <v>0.88987000000000005</v>
      </c>
      <c r="G705" s="11">
        <f t="shared" si="42"/>
        <v>-2.5000000000009767E-3</v>
      </c>
      <c r="H705" s="12">
        <f t="shared" si="43"/>
        <v>1.0653700000000685</v>
      </c>
    </row>
    <row r="706" spans="1:8" ht="13.5" thickBot="1">
      <c r="A706" s="18">
        <v>70.3</v>
      </c>
      <c r="B706" s="27">
        <v>0.88882000000000005</v>
      </c>
      <c r="C706" s="11">
        <f t="shared" si="40"/>
        <v>-2.5000000000006215E-3</v>
      </c>
      <c r="D706" s="12">
        <f t="shared" si="41"/>
        <v>1.0645700000000438</v>
      </c>
      <c r="E706" s="18">
        <v>70.3</v>
      </c>
      <c r="F706" s="27">
        <v>0.88961999999999997</v>
      </c>
      <c r="G706" s="11">
        <f t="shared" si="42"/>
        <v>-2.4999999999995113E-3</v>
      </c>
      <c r="H706" s="12">
        <f t="shared" si="43"/>
        <v>1.0653699999999655</v>
      </c>
    </row>
    <row r="707" spans="1:8" ht="13.5" thickBot="1">
      <c r="A707" s="18">
        <v>70.400000000000006</v>
      </c>
      <c r="B707" s="27">
        <v>0.88856999999999997</v>
      </c>
      <c r="C707" s="11">
        <f t="shared" si="40"/>
        <v>-2.4999999999998665E-3</v>
      </c>
      <c r="D707" s="12">
        <f t="shared" si="41"/>
        <v>1.0645699999999905</v>
      </c>
      <c r="E707" s="18">
        <v>70.400000000000006</v>
      </c>
      <c r="F707" s="27">
        <v>0.88936999999999999</v>
      </c>
      <c r="G707" s="11">
        <f t="shared" si="42"/>
        <v>-2.4999999999998665E-3</v>
      </c>
      <c r="H707" s="12">
        <f t="shared" si="43"/>
        <v>1.0653699999999906</v>
      </c>
    </row>
    <row r="708" spans="1:8" ht="13.5" thickBot="1">
      <c r="A708" s="18">
        <v>70.5</v>
      </c>
      <c r="B708" s="27">
        <v>0.88832</v>
      </c>
      <c r="C708" s="11">
        <f t="shared" ref="C708:C771" si="44">SLOPE(B708:B709,A708:A709)</f>
        <v>-2.4000000000003159E-3</v>
      </c>
      <c r="D708" s="12">
        <f t="shared" ref="D708:D771" si="45">INTERCEPT(B708:B709,A708:A709)</f>
        <v>1.0575200000000222</v>
      </c>
      <c r="E708" s="18">
        <v>70.5</v>
      </c>
      <c r="F708" s="27">
        <v>0.88912000000000002</v>
      </c>
      <c r="G708" s="11">
        <f t="shared" ref="G708:G771" si="46">SLOPE(F708:F709,E708:E709)</f>
        <v>-2.4000000000003159E-3</v>
      </c>
      <c r="H708" s="12">
        <f t="shared" ref="H708:H771" si="47">INTERCEPT(F708:F709,E708:E709)</f>
        <v>1.0583200000000224</v>
      </c>
    </row>
    <row r="709" spans="1:8" ht="13.5" thickBot="1">
      <c r="A709" s="18">
        <v>70.599999999999994</v>
      </c>
      <c r="B709" s="27">
        <v>0.88807999999999998</v>
      </c>
      <c r="C709" s="11">
        <f t="shared" si="44"/>
        <v>-2.4999999999995113E-3</v>
      </c>
      <c r="D709" s="12">
        <f t="shared" si="45"/>
        <v>1.0645799999999654</v>
      </c>
      <c r="E709" s="18">
        <v>70.599999999999994</v>
      </c>
      <c r="F709" s="27">
        <v>0.88888</v>
      </c>
      <c r="G709" s="11">
        <f t="shared" si="46"/>
        <v>-2.4999999999995117E-3</v>
      </c>
      <c r="H709" s="12">
        <f t="shared" si="47"/>
        <v>1.0653799999999656</v>
      </c>
    </row>
    <row r="710" spans="1:8" ht="13.5" thickBot="1">
      <c r="A710" s="18">
        <v>70.7</v>
      </c>
      <c r="B710" s="27">
        <v>0.88783000000000001</v>
      </c>
      <c r="C710" s="11">
        <f t="shared" si="44"/>
        <v>-2.4999999999998665E-3</v>
      </c>
      <c r="D710" s="12">
        <f t="shared" si="45"/>
        <v>1.0645799999999905</v>
      </c>
      <c r="E710" s="18">
        <v>70.7</v>
      </c>
      <c r="F710" s="27">
        <v>0.88863000000000003</v>
      </c>
      <c r="G710" s="11">
        <f t="shared" si="46"/>
        <v>-2.5000000000009767E-3</v>
      </c>
      <c r="H710" s="12">
        <f t="shared" si="47"/>
        <v>1.065380000000069</v>
      </c>
    </row>
    <row r="711" spans="1:8" ht="13.5" thickBot="1">
      <c r="A711" s="18">
        <v>70.8</v>
      </c>
      <c r="B711" s="27">
        <v>0.88758000000000004</v>
      </c>
      <c r="C711" s="11">
        <f t="shared" si="44"/>
        <v>-2.5000000000006215E-3</v>
      </c>
      <c r="D711" s="12">
        <f t="shared" si="45"/>
        <v>1.064580000000044</v>
      </c>
      <c r="E711" s="18">
        <v>70.8</v>
      </c>
      <c r="F711" s="27">
        <v>0.88837999999999995</v>
      </c>
      <c r="G711" s="11">
        <f t="shared" si="46"/>
        <v>-2.4999999999995117E-3</v>
      </c>
      <c r="H711" s="12">
        <f t="shared" si="47"/>
        <v>1.0653799999999654</v>
      </c>
    </row>
    <row r="712" spans="1:8" ht="13.5" thickBot="1">
      <c r="A712" s="18">
        <v>70.900000000000006</v>
      </c>
      <c r="B712" s="27">
        <v>0.88732999999999995</v>
      </c>
      <c r="C712" s="11">
        <f t="shared" si="44"/>
        <v>-2.4999999999998665E-3</v>
      </c>
      <c r="D712" s="12">
        <f t="shared" si="45"/>
        <v>1.0645799999999905</v>
      </c>
      <c r="E712" s="18">
        <v>70.900000000000006</v>
      </c>
      <c r="F712" s="27">
        <v>0.88812999999999998</v>
      </c>
      <c r="G712" s="11">
        <f t="shared" si="46"/>
        <v>-2.4999999999998665E-3</v>
      </c>
      <c r="H712" s="12">
        <f t="shared" si="47"/>
        <v>1.0653799999999904</v>
      </c>
    </row>
    <row r="713" spans="1:8" ht="13.5" thickBot="1">
      <c r="A713" s="9">
        <v>71</v>
      </c>
      <c r="B713" s="19">
        <v>0.88707999999999998</v>
      </c>
      <c r="C713" s="11">
        <f t="shared" si="44"/>
        <v>-2.4999999999998665E-3</v>
      </c>
      <c r="D713" s="12">
        <f t="shared" si="45"/>
        <v>1.0645799999999905</v>
      </c>
      <c r="E713" s="9">
        <v>71</v>
      </c>
      <c r="F713" s="19">
        <v>0.88788</v>
      </c>
      <c r="G713" s="11">
        <f t="shared" si="46"/>
        <v>-2.4999999999998665E-3</v>
      </c>
      <c r="H713" s="12">
        <f t="shared" si="47"/>
        <v>1.0653799999999907</v>
      </c>
    </row>
    <row r="714" spans="1:8" ht="13.5" thickBot="1">
      <c r="A714" s="18">
        <v>71.099999999999994</v>
      </c>
      <c r="B714" s="27">
        <v>0.88683000000000001</v>
      </c>
      <c r="C714" s="11">
        <f t="shared" si="44"/>
        <v>-2.4999999999995113E-3</v>
      </c>
      <c r="D714" s="12">
        <f t="shared" si="45"/>
        <v>1.0645799999999652</v>
      </c>
      <c r="E714" s="18">
        <v>71.099999999999994</v>
      </c>
      <c r="F714" s="27">
        <v>0.88763000000000003</v>
      </c>
      <c r="G714" s="11">
        <f t="shared" si="46"/>
        <v>-2.5000000000006215E-3</v>
      </c>
      <c r="H714" s="12">
        <f t="shared" si="47"/>
        <v>1.0653800000000442</v>
      </c>
    </row>
    <row r="715" spans="1:8" ht="13.5" thickBot="1">
      <c r="A715" s="18">
        <v>71.2</v>
      </c>
      <c r="B715" s="27">
        <v>0.88658000000000003</v>
      </c>
      <c r="C715" s="11">
        <f t="shared" si="44"/>
        <v>-2.5000000000009767E-3</v>
      </c>
      <c r="D715" s="12">
        <f t="shared" si="45"/>
        <v>1.0645800000000696</v>
      </c>
      <c r="E715" s="18">
        <v>71.2</v>
      </c>
      <c r="F715" s="27">
        <v>0.88737999999999995</v>
      </c>
      <c r="G715" s="11">
        <f t="shared" si="46"/>
        <v>-2.4999999999998665E-3</v>
      </c>
      <c r="H715" s="12">
        <f t="shared" si="47"/>
        <v>1.0653799999999904</v>
      </c>
    </row>
    <row r="716" spans="1:8" ht="13.5" thickBot="1">
      <c r="A716" s="18">
        <v>71.3</v>
      </c>
      <c r="B716" s="27">
        <v>0.88632999999999995</v>
      </c>
      <c r="C716" s="11">
        <f t="shared" si="44"/>
        <v>-2.4999999999995113E-3</v>
      </c>
      <c r="D716" s="12">
        <f t="shared" si="45"/>
        <v>1.064579999999965</v>
      </c>
      <c r="E716" s="18">
        <v>71.3</v>
      </c>
      <c r="F716" s="27">
        <v>0.88712999999999997</v>
      </c>
      <c r="G716" s="11">
        <f t="shared" si="46"/>
        <v>-2.4999999999995117E-3</v>
      </c>
      <c r="H716" s="12">
        <f t="shared" si="47"/>
        <v>1.0653799999999651</v>
      </c>
    </row>
    <row r="717" spans="1:8" ht="13.5" thickBot="1">
      <c r="A717" s="18">
        <v>71.400000000000006</v>
      </c>
      <c r="B717" s="27">
        <v>0.88607999999999998</v>
      </c>
      <c r="C717" s="11">
        <f t="shared" si="44"/>
        <v>-2.4999999999998665E-3</v>
      </c>
      <c r="D717" s="12">
        <f t="shared" si="45"/>
        <v>1.0645799999999905</v>
      </c>
      <c r="E717" s="18">
        <v>71.400000000000006</v>
      </c>
      <c r="F717" s="27">
        <v>0.88688</v>
      </c>
      <c r="G717" s="11">
        <f t="shared" si="46"/>
        <v>-2.4999999999998665E-3</v>
      </c>
      <c r="H717" s="12">
        <f t="shared" si="47"/>
        <v>1.0653799999999904</v>
      </c>
    </row>
    <row r="718" spans="1:8" ht="13.5" thickBot="1">
      <c r="A718" s="18">
        <v>71.5</v>
      </c>
      <c r="B718" s="27">
        <v>0.88583000000000001</v>
      </c>
      <c r="C718" s="11">
        <f t="shared" si="44"/>
        <v>-2.4999999999998665E-3</v>
      </c>
      <c r="D718" s="12">
        <f t="shared" si="45"/>
        <v>1.0645799999999903</v>
      </c>
      <c r="E718" s="18">
        <v>71.5</v>
      </c>
      <c r="F718" s="27">
        <v>0.88663000000000003</v>
      </c>
      <c r="G718" s="11">
        <f t="shared" si="46"/>
        <v>-2.5000000000009767E-3</v>
      </c>
      <c r="H718" s="12">
        <f t="shared" si="47"/>
        <v>1.0653800000000699</v>
      </c>
    </row>
    <row r="719" spans="1:8" ht="13.5" thickBot="1">
      <c r="A719" s="18">
        <v>71.599999999999994</v>
      </c>
      <c r="B719" s="27">
        <v>0.88558000000000003</v>
      </c>
      <c r="C719" s="11">
        <f t="shared" si="44"/>
        <v>-2.5000000000006215E-3</v>
      </c>
      <c r="D719" s="12">
        <f t="shared" si="45"/>
        <v>1.0645800000000445</v>
      </c>
      <c r="E719" s="18">
        <v>71.599999999999994</v>
      </c>
      <c r="F719" s="27">
        <v>0.88637999999999995</v>
      </c>
      <c r="G719" s="11">
        <f t="shared" si="46"/>
        <v>-2.4999999999995113E-3</v>
      </c>
      <c r="H719" s="12">
        <f t="shared" si="47"/>
        <v>1.0653799999999651</v>
      </c>
    </row>
    <row r="720" spans="1:8" ht="13.5" thickBot="1">
      <c r="A720" s="18">
        <v>71.7</v>
      </c>
      <c r="B720" s="27">
        <v>0.88532999999999995</v>
      </c>
      <c r="C720" s="11">
        <f t="shared" si="44"/>
        <v>-2.599999999999417E-3</v>
      </c>
      <c r="D720" s="12">
        <f t="shared" si="45"/>
        <v>1.0717499999999582</v>
      </c>
      <c r="E720" s="18">
        <v>71.7</v>
      </c>
      <c r="F720" s="27">
        <v>0.88612999999999997</v>
      </c>
      <c r="G720" s="11">
        <f t="shared" si="46"/>
        <v>-2.599999999999417E-3</v>
      </c>
      <c r="H720" s="12">
        <f t="shared" si="47"/>
        <v>1.0725499999999581</v>
      </c>
    </row>
    <row r="721" spans="1:8" ht="13.5" thickBot="1">
      <c r="A721" s="18">
        <v>71.8</v>
      </c>
      <c r="B721" s="27">
        <v>0.88507000000000002</v>
      </c>
      <c r="C721" s="11">
        <f t="shared" si="44"/>
        <v>-2.4999999999995117E-3</v>
      </c>
      <c r="D721" s="12">
        <f t="shared" si="45"/>
        <v>1.0645699999999649</v>
      </c>
      <c r="E721" s="18">
        <v>71.8</v>
      </c>
      <c r="F721" s="27">
        <v>0.88587000000000005</v>
      </c>
      <c r="G721" s="11">
        <f t="shared" si="46"/>
        <v>-2.5000000000006215E-3</v>
      </c>
      <c r="H721" s="12">
        <f t="shared" si="47"/>
        <v>1.0653700000000446</v>
      </c>
    </row>
    <row r="722" spans="1:8" ht="13.5" thickBot="1">
      <c r="A722" s="18">
        <v>71.900000000000006</v>
      </c>
      <c r="B722" s="27">
        <v>0.88482000000000005</v>
      </c>
      <c r="C722" s="11">
        <f t="shared" si="44"/>
        <v>-2.5000000000009767E-3</v>
      </c>
      <c r="D722" s="12">
        <f t="shared" si="45"/>
        <v>1.0645700000000704</v>
      </c>
      <c r="E722" s="18">
        <v>71.900000000000006</v>
      </c>
      <c r="F722" s="27">
        <v>0.88561999999999996</v>
      </c>
      <c r="G722" s="11">
        <f t="shared" si="46"/>
        <v>-2.4999999999998665E-3</v>
      </c>
      <c r="H722" s="12">
        <f t="shared" si="47"/>
        <v>1.0653699999999904</v>
      </c>
    </row>
    <row r="723" spans="1:8" ht="13.5" thickBot="1">
      <c r="A723" s="9">
        <v>72</v>
      </c>
      <c r="B723" s="19">
        <v>0.88456999999999997</v>
      </c>
      <c r="C723" s="11">
        <f t="shared" si="44"/>
        <v>-2.4999999999998665E-3</v>
      </c>
      <c r="D723" s="12">
        <f t="shared" si="45"/>
        <v>1.0645699999999902</v>
      </c>
      <c r="E723" s="9">
        <v>72</v>
      </c>
      <c r="F723" s="19">
        <v>0.88536999999999999</v>
      </c>
      <c r="G723" s="11">
        <f t="shared" si="46"/>
        <v>-2.4999999999998665E-3</v>
      </c>
      <c r="H723" s="12">
        <f t="shared" si="47"/>
        <v>1.0653699999999904</v>
      </c>
    </row>
    <row r="724" spans="1:8" ht="13.5" thickBot="1">
      <c r="A724" s="18">
        <v>72.099999999999994</v>
      </c>
      <c r="B724" s="27">
        <v>0.88431999999999999</v>
      </c>
      <c r="C724" s="11">
        <f t="shared" si="44"/>
        <v>-2.6000000000001577E-3</v>
      </c>
      <c r="D724" s="12">
        <f t="shared" si="45"/>
        <v>1.0717800000000115</v>
      </c>
      <c r="E724" s="18">
        <v>72.099999999999994</v>
      </c>
      <c r="F724" s="27">
        <v>0.88512000000000002</v>
      </c>
      <c r="G724" s="11">
        <f t="shared" si="46"/>
        <v>-2.6000000000001577E-3</v>
      </c>
      <c r="H724" s="12">
        <f t="shared" si="47"/>
        <v>1.0725800000000114</v>
      </c>
    </row>
    <row r="725" spans="1:8" ht="13.5" thickBot="1">
      <c r="A725" s="18">
        <v>72.2</v>
      </c>
      <c r="B725" s="27">
        <v>0.88405999999999996</v>
      </c>
      <c r="C725" s="11">
        <f t="shared" si="44"/>
        <v>-2.4999999999998665E-3</v>
      </c>
      <c r="D725" s="12">
        <f t="shared" si="45"/>
        <v>1.0645599999999902</v>
      </c>
      <c r="E725" s="18">
        <v>72.2</v>
      </c>
      <c r="F725" s="27">
        <v>0.88485999999999998</v>
      </c>
      <c r="G725" s="11">
        <f t="shared" si="46"/>
        <v>-2.4999999999998665E-3</v>
      </c>
      <c r="H725" s="12">
        <f t="shared" si="47"/>
        <v>1.0653599999999903</v>
      </c>
    </row>
    <row r="726" spans="1:8" ht="13.5" thickBot="1">
      <c r="A726" s="18">
        <v>72.3</v>
      </c>
      <c r="B726" s="27">
        <v>0.88380999999999998</v>
      </c>
      <c r="C726" s="11">
        <f t="shared" si="44"/>
        <v>-2.4999999999995117E-3</v>
      </c>
      <c r="D726" s="12">
        <f t="shared" si="45"/>
        <v>1.0645599999999646</v>
      </c>
      <c r="E726" s="18">
        <v>72.3</v>
      </c>
      <c r="F726" s="27">
        <v>0.88461000000000001</v>
      </c>
      <c r="G726" s="11">
        <f t="shared" si="46"/>
        <v>-2.4999999999995113E-3</v>
      </c>
      <c r="H726" s="12">
        <f t="shared" si="47"/>
        <v>1.0653599999999646</v>
      </c>
    </row>
    <row r="727" spans="1:8" ht="13.5" thickBot="1">
      <c r="A727" s="18">
        <v>72.400000000000006</v>
      </c>
      <c r="B727" s="27">
        <v>0.88356000000000001</v>
      </c>
      <c r="C727" s="11">
        <f t="shared" si="44"/>
        <v>-2.6000000000005272E-3</v>
      </c>
      <c r="D727" s="12">
        <f t="shared" si="45"/>
        <v>1.0718000000000381</v>
      </c>
      <c r="E727" s="18">
        <v>72.400000000000006</v>
      </c>
      <c r="F727" s="27">
        <v>0.88436000000000003</v>
      </c>
      <c r="G727" s="11">
        <f t="shared" si="46"/>
        <v>-2.6000000000005272E-3</v>
      </c>
      <c r="H727" s="12">
        <f t="shared" si="47"/>
        <v>1.0726000000000382</v>
      </c>
    </row>
    <row r="728" spans="1:8" ht="13.5" thickBot="1">
      <c r="A728" s="18">
        <v>72.5</v>
      </c>
      <c r="B728" s="27">
        <v>0.88329999999999997</v>
      </c>
      <c r="C728" s="11">
        <f t="shared" si="44"/>
        <v>-2.4999999999998665E-3</v>
      </c>
      <c r="D728" s="12">
        <f t="shared" si="45"/>
        <v>1.0645499999999903</v>
      </c>
      <c r="E728" s="18">
        <v>72.5</v>
      </c>
      <c r="F728" s="27">
        <v>0.8841</v>
      </c>
      <c r="G728" s="11">
        <f t="shared" si="46"/>
        <v>-2.4999999999998665E-3</v>
      </c>
      <c r="H728" s="12">
        <f t="shared" si="47"/>
        <v>1.0653499999999902</v>
      </c>
    </row>
    <row r="729" spans="1:8" ht="13.5" thickBot="1">
      <c r="A729" s="18">
        <v>72.599999999999994</v>
      </c>
      <c r="B729" s="27">
        <v>0.88305</v>
      </c>
      <c r="C729" s="11">
        <f t="shared" si="44"/>
        <v>-2.4999999999995117E-3</v>
      </c>
      <c r="D729" s="12">
        <f t="shared" si="45"/>
        <v>1.0645499999999646</v>
      </c>
      <c r="E729" s="18">
        <v>72.599999999999994</v>
      </c>
      <c r="F729" s="27">
        <v>0.88385000000000002</v>
      </c>
      <c r="G729" s="11">
        <f t="shared" si="46"/>
        <v>-2.4999999999995113E-3</v>
      </c>
      <c r="H729" s="12">
        <f t="shared" si="47"/>
        <v>1.0653499999999645</v>
      </c>
    </row>
    <row r="730" spans="1:8" ht="13.5" thickBot="1">
      <c r="A730" s="18">
        <v>72.7</v>
      </c>
      <c r="B730" s="27">
        <v>0.88280000000000003</v>
      </c>
      <c r="C730" s="11">
        <f t="shared" si="44"/>
        <v>-2.6000000000005272E-3</v>
      </c>
      <c r="D730" s="12">
        <f t="shared" si="45"/>
        <v>1.0718200000000384</v>
      </c>
      <c r="E730" s="18">
        <v>72.7</v>
      </c>
      <c r="F730" s="27">
        <v>0.88360000000000005</v>
      </c>
      <c r="G730" s="11">
        <f t="shared" si="46"/>
        <v>-2.6000000000005272E-3</v>
      </c>
      <c r="H730" s="12">
        <f t="shared" si="47"/>
        <v>1.0726200000000383</v>
      </c>
    </row>
    <row r="731" spans="1:8" ht="13.5" thickBot="1">
      <c r="A731" s="18">
        <v>72.8</v>
      </c>
      <c r="B731" s="27">
        <v>0.88253999999999999</v>
      </c>
      <c r="C731" s="11">
        <f t="shared" si="44"/>
        <v>-2.4999999999995113E-3</v>
      </c>
      <c r="D731" s="12">
        <f t="shared" si="45"/>
        <v>1.0645399999999643</v>
      </c>
      <c r="E731" s="18">
        <v>72.8</v>
      </c>
      <c r="F731" s="27">
        <v>0.88334000000000001</v>
      </c>
      <c r="G731" s="11">
        <f t="shared" si="46"/>
        <v>-2.6000000000001577E-3</v>
      </c>
      <c r="H731" s="12">
        <f t="shared" si="47"/>
        <v>1.0726200000000115</v>
      </c>
    </row>
    <row r="732" spans="1:8" ht="13.5" thickBot="1">
      <c r="A732" s="18">
        <v>72.900000000000006</v>
      </c>
      <c r="B732" s="27">
        <v>0.88229000000000002</v>
      </c>
      <c r="C732" s="11">
        <f t="shared" si="44"/>
        <v>-2.6000000000005272E-3</v>
      </c>
      <c r="D732" s="12">
        <f t="shared" si="45"/>
        <v>1.0718300000000385</v>
      </c>
      <c r="E732" s="18">
        <v>72.900000000000006</v>
      </c>
      <c r="F732" s="27">
        <v>0.88307999999999998</v>
      </c>
      <c r="G732" s="11">
        <f t="shared" si="46"/>
        <v>-2.599999999999417E-3</v>
      </c>
      <c r="H732" s="12">
        <f t="shared" si="47"/>
        <v>1.0726199999999575</v>
      </c>
    </row>
    <row r="733" spans="1:8" ht="13.5" thickBot="1">
      <c r="A733" s="9">
        <v>73</v>
      </c>
      <c r="B733" s="19">
        <v>0.88202999999999998</v>
      </c>
      <c r="C733" s="11">
        <f t="shared" si="44"/>
        <v>-2.4999999999998665E-3</v>
      </c>
      <c r="D733" s="12">
        <f t="shared" si="45"/>
        <v>1.0645299999999902</v>
      </c>
      <c r="E733" s="9">
        <v>73</v>
      </c>
      <c r="F733" s="19">
        <v>0.88282000000000005</v>
      </c>
      <c r="G733" s="11">
        <f t="shared" si="46"/>
        <v>-2.5000000000009767E-3</v>
      </c>
      <c r="H733" s="12">
        <f t="shared" si="47"/>
        <v>1.0653200000000713</v>
      </c>
    </row>
    <row r="734" spans="1:8" ht="13.5" thickBot="1">
      <c r="A734" s="18">
        <v>73.099999999999994</v>
      </c>
      <c r="B734" s="27">
        <v>0.88178000000000001</v>
      </c>
      <c r="C734" s="11">
        <f t="shared" si="44"/>
        <v>-2.6000000000001577E-3</v>
      </c>
      <c r="D734" s="12">
        <f t="shared" si="45"/>
        <v>1.0718400000000117</v>
      </c>
      <c r="E734" s="18">
        <v>73.099999999999994</v>
      </c>
      <c r="F734" s="27">
        <v>0.88256999999999997</v>
      </c>
      <c r="G734" s="11">
        <f t="shared" si="46"/>
        <v>-2.599999999999048E-3</v>
      </c>
      <c r="H734" s="12">
        <f t="shared" si="47"/>
        <v>1.0726299999999305</v>
      </c>
    </row>
    <row r="735" spans="1:8" ht="13.5" thickBot="1">
      <c r="A735" s="18">
        <v>73.2</v>
      </c>
      <c r="B735" s="27">
        <v>0.88151999999999997</v>
      </c>
      <c r="C735" s="11">
        <f t="shared" si="44"/>
        <v>-2.599999999999417E-3</v>
      </c>
      <c r="D735" s="12">
        <f t="shared" si="45"/>
        <v>1.0718399999999573</v>
      </c>
      <c r="E735" s="18">
        <v>73.2</v>
      </c>
      <c r="F735" s="27">
        <v>0.88231000000000004</v>
      </c>
      <c r="G735" s="11">
        <f t="shared" si="46"/>
        <v>-2.6000000000005272E-3</v>
      </c>
      <c r="H735" s="12">
        <f t="shared" si="47"/>
        <v>1.0726300000000386</v>
      </c>
    </row>
    <row r="736" spans="1:8" ht="13.5" thickBot="1">
      <c r="A736" s="18">
        <v>73.3</v>
      </c>
      <c r="B736" s="27">
        <v>0.88126000000000004</v>
      </c>
      <c r="C736" s="11">
        <f t="shared" si="44"/>
        <v>-2.5000000000006215E-3</v>
      </c>
      <c r="D736" s="12">
        <f t="shared" si="45"/>
        <v>1.0645100000000456</v>
      </c>
      <c r="E736" s="18">
        <v>73.3</v>
      </c>
      <c r="F736" s="27">
        <v>0.88205</v>
      </c>
      <c r="G736" s="11">
        <f t="shared" si="46"/>
        <v>-2.4999999999995117E-3</v>
      </c>
      <c r="H736" s="12">
        <f t="shared" si="47"/>
        <v>1.0652999999999642</v>
      </c>
    </row>
    <row r="737" spans="1:8" ht="13.5" thickBot="1">
      <c r="A737" s="18">
        <v>73.400000000000006</v>
      </c>
      <c r="B737" s="27">
        <v>0.88100999999999996</v>
      </c>
      <c r="C737" s="11">
        <f t="shared" si="44"/>
        <v>-2.599999999999417E-3</v>
      </c>
      <c r="D737" s="12">
        <f t="shared" si="45"/>
        <v>1.0718499999999571</v>
      </c>
      <c r="E737" s="18">
        <v>73.400000000000006</v>
      </c>
      <c r="F737" s="27">
        <v>0.88180000000000003</v>
      </c>
      <c r="G737" s="11">
        <f t="shared" si="46"/>
        <v>-2.6000000000005272E-3</v>
      </c>
      <c r="H737" s="12">
        <f t="shared" si="47"/>
        <v>1.0726400000000387</v>
      </c>
    </row>
    <row r="738" spans="1:8" ht="13.5" thickBot="1">
      <c r="A738" s="18">
        <v>73.5</v>
      </c>
      <c r="B738" s="27">
        <v>0.88075000000000003</v>
      </c>
      <c r="C738" s="11">
        <f t="shared" si="44"/>
        <v>-2.6000000000005272E-3</v>
      </c>
      <c r="D738" s="12">
        <f t="shared" si="45"/>
        <v>1.0718500000000386</v>
      </c>
      <c r="E738" s="18">
        <v>73.5</v>
      </c>
      <c r="F738" s="27">
        <v>0.88153999999999999</v>
      </c>
      <c r="G738" s="11">
        <f t="shared" si="46"/>
        <v>-2.6000000000005272E-3</v>
      </c>
      <c r="H738" s="12">
        <f t="shared" si="47"/>
        <v>1.0726400000000389</v>
      </c>
    </row>
    <row r="739" spans="1:8" ht="13.5" thickBot="1">
      <c r="A739" s="18">
        <v>73.599999999999994</v>
      </c>
      <c r="B739" s="27">
        <v>0.88048999999999999</v>
      </c>
      <c r="C739" s="11">
        <f t="shared" si="44"/>
        <v>-2.4999999999995113E-3</v>
      </c>
      <c r="D739" s="12">
        <f t="shared" si="45"/>
        <v>1.0644899999999642</v>
      </c>
      <c r="E739" s="18">
        <v>73.599999999999994</v>
      </c>
      <c r="F739" s="27">
        <v>0.88127999999999995</v>
      </c>
      <c r="G739" s="11">
        <f t="shared" si="46"/>
        <v>-2.4999999999995117E-3</v>
      </c>
      <c r="H739" s="12">
        <f t="shared" si="47"/>
        <v>1.065279999999964</v>
      </c>
    </row>
    <row r="740" spans="1:8" ht="13.5" thickBot="1">
      <c r="A740" s="18">
        <v>73.7</v>
      </c>
      <c r="B740" s="27">
        <v>0.88024000000000002</v>
      </c>
      <c r="C740" s="11">
        <f t="shared" si="44"/>
        <v>-2.6000000000005272E-3</v>
      </c>
      <c r="D740" s="12">
        <f t="shared" si="45"/>
        <v>1.0718600000000389</v>
      </c>
      <c r="E740" s="18">
        <v>73.7</v>
      </c>
      <c r="F740" s="27">
        <v>0.88102999999999998</v>
      </c>
      <c r="G740" s="11">
        <f t="shared" si="46"/>
        <v>-2.599999999999417E-3</v>
      </c>
      <c r="H740" s="12">
        <f t="shared" si="47"/>
        <v>1.072649999999957</v>
      </c>
    </row>
    <row r="741" spans="1:8" ht="13.5" thickBot="1">
      <c r="A741" s="18">
        <v>73.8</v>
      </c>
      <c r="B741" s="27">
        <v>0.87997999999999998</v>
      </c>
      <c r="C741" s="11">
        <f t="shared" si="44"/>
        <v>-2.6000000000001577E-3</v>
      </c>
      <c r="D741" s="12">
        <f t="shared" si="45"/>
        <v>1.0718600000000116</v>
      </c>
      <c r="E741" s="18">
        <v>73.8</v>
      </c>
      <c r="F741" s="27">
        <v>0.88077000000000005</v>
      </c>
      <c r="G741" s="11">
        <f t="shared" si="46"/>
        <v>-2.6000000000001577E-3</v>
      </c>
      <c r="H741" s="12">
        <f t="shared" si="47"/>
        <v>1.0726500000000116</v>
      </c>
    </row>
    <row r="742" spans="1:8" ht="13.5" thickBot="1">
      <c r="A742" s="18">
        <v>73.900000000000006</v>
      </c>
      <c r="B742" s="27">
        <v>0.87971999999999995</v>
      </c>
      <c r="C742" s="11">
        <f t="shared" si="44"/>
        <v>-2.599999999999417E-3</v>
      </c>
      <c r="D742" s="12">
        <f t="shared" si="45"/>
        <v>1.071859999999957</v>
      </c>
      <c r="E742" s="18">
        <v>73.900000000000006</v>
      </c>
      <c r="F742" s="27">
        <v>0.88051000000000001</v>
      </c>
      <c r="G742" s="11">
        <f t="shared" si="46"/>
        <v>-2.6000000000005272E-3</v>
      </c>
      <c r="H742" s="12">
        <f t="shared" si="47"/>
        <v>1.072650000000039</v>
      </c>
    </row>
    <row r="743" spans="1:8" ht="13.5" thickBot="1">
      <c r="A743" s="9">
        <v>74</v>
      </c>
      <c r="B743" s="19">
        <v>0.87946000000000002</v>
      </c>
      <c r="C743" s="11">
        <f t="shared" si="44"/>
        <v>-2.4999999999998665E-3</v>
      </c>
      <c r="D743" s="12">
        <f t="shared" si="45"/>
        <v>1.0644599999999902</v>
      </c>
      <c r="E743" s="9">
        <v>74</v>
      </c>
      <c r="F743" s="19">
        <v>0.88024999999999998</v>
      </c>
      <c r="G743" s="11">
        <f t="shared" si="46"/>
        <v>-2.4999999999998665E-3</v>
      </c>
      <c r="H743" s="12">
        <f t="shared" si="47"/>
        <v>1.06524999999999</v>
      </c>
    </row>
    <row r="744" spans="1:8" ht="13.5" thickBot="1">
      <c r="A744" s="18">
        <v>74.099999999999994</v>
      </c>
      <c r="B744" s="27">
        <v>0.87921000000000005</v>
      </c>
      <c r="C744" s="11">
        <f t="shared" si="44"/>
        <v>-2.6000000000001577E-3</v>
      </c>
      <c r="D744" s="12">
        <f t="shared" si="45"/>
        <v>1.0718700000000119</v>
      </c>
      <c r="E744" s="18">
        <v>74.099999999999994</v>
      </c>
      <c r="F744" s="27">
        <v>0.88</v>
      </c>
      <c r="G744" s="11">
        <f t="shared" si="46"/>
        <v>-2.6000000000001577E-3</v>
      </c>
      <c r="H744" s="12">
        <f t="shared" si="47"/>
        <v>1.0726600000000117</v>
      </c>
    </row>
    <row r="745" spans="1:8" ht="13.5" thickBot="1">
      <c r="A745" s="18">
        <v>74.2</v>
      </c>
      <c r="B745" s="27">
        <v>0.87895000000000001</v>
      </c>
      <c r="C745" s="11">
        <f t="shared" si="44"/>
        <v>-2.6000000000005272E-3</v>
      </c>
      <c r="D745" s="12">
        <f t="shared" si="45"/>
        <v>1.0718700000000392</v>
      </c>
      <c r="E745" s="18">
        <v>74.2</v>
      </c>
      <c r="F745" s="27">
        <v>0.87973999999999997</v>
      </c>
      <c r="G745" s="11">
        <f t="shared" si="46"/>
        <v>-2.599999999999417E-3</v>
      </c>
      <c r="H745" s="12">
        <f t="shared" si="47"/>
        <v>1.0726599999999566</v>
      </c>
    </row>
    <row r="746" spans="1:8" ht="13.5" thickBot="1">
      <c r="A746" s="18">
        <v>74.3</v>
      </c>
      <c r="B746" s="27">
        <v>0.87868999999999997</v>
      </c>
      <c r="C746" s="11">
        <f t="shared" si="44"/>
        <v>-2.599999999999048E-3</v>
      </c>
      <c r="D746" s="12">
        <f t="shared" si="45"/>
        <v>1.0718699999999293</v>
      </c>
      <c r="E746" s="18">
        <v>74.3</v>
      </c>
      <c r="F746" s="27">
        <v>0.87948000000000004</v>
      </c>
      <c r="G746" s="11">
        <f t="shared" si="46"/>
        <v>-2.6000000000001577E-3</v>
      </c>
      <c r="H746" s="12">
        <f t="shared" si="47"/>
        <v>1.0726600000000117</v>
      </c>
    </row>
    <row r="747" spans="1:8" ht="13.5" thickBot="1">
      <c r="A747" s="18">
        <v>74.400000000000006</v>
      </c>
      <c r="B747" s="27">
        <v>0.87843000000000004</v>
      </c>
      <c r="C747" s="11">
        <f t="shared" si="44"/>
        <v>-2.6000000000005272E-3</v>
      </c>
      <c r="D747" s="12">
        <f t="shared" si="45"/>
        <v>1.0718700000000394</v>
      </c>
      <c r="E747" s="18">
        <v>74.400000000000006</v>
      </c>
      <c r="F747" s="27">
        <v>0.87922</v>
      </c>
      <c r="G747" s="11">
        <f t="shared" si="46"/>
        <v>-2.6000000000005272E-3</v>
      </c>
      <c r="H747" s="12">
        <f t="shared" si="47"/>
        <v>1.0726600000000392</v>
      </c>
    </row>
    <row r="748" spans="1:8" ht="13.5" thickBot="1">
      <c r="A748" s="18">
        <v>74.5</v>
      </c>
      <c r="B748" s="27">
        <v>0.87817000000000001</v>
      </c>
      <c r="C748" s="11">
        <f t="shared" si="44"/>
        <v>-2.6000000000005272E-3</v>
      </c>
      <c r="D748" s="12">
        <f t="shared" si="45"/>
        <v>1.0718700000000392</v>
      </c>
      <c r="E748" s="18">
        <v>74.5</v>
      </c>
      <c r="F748" s="27">
        <v>0.87895999999999996</v>
      </c>
      <c r="G748" s="11">
        <f t="shared" si="46"/>
        <v>-2.599999999999417E-3</v>
      </c>
      <c r="H748" s="12">
        <f t="shared" si="47"/>
        <v>1.0726599999999564</v>
      </c>
    </row>
    <row r="749" spans="1:8" ht="13.5" thickBot="1">
      <c r="A749" s="18">
        <v>74.599999999999994</v>
      </c>
      <c r="B749" s="27">
        <v>0.87790999999999997</v>
      </c>
      <c r="C749" s="11">
        <f t="shared" si="44"/>
        <v>-2.599999999999048E-3</v>
      </c>
      <c r="D749" s="12">
        <f t="shared" si="45"/>
        <v>1.071869999999929</v>
      </c>
      <c r="E749" s="18">
        <v>74.599999999999994</v>
      </c>
      <c r="F749" s="27">
        <v>0.87870000000000004</v>
      </c>
      <c r="G749" s="11">
        <f t="shared" si="46"/>
        <v>-2.6000000000001577E-3</v>
      </c>
      <c r="H749" s="12">
        <f t="shared" si="47"/>
        <v>1.0726600000000119</v>
      </c>
    </row>
    <row r="750" spans="1:8" ht="13.5" thickBot="1">
      <c r="A750" s="18">
        <v>74.7</v>
      </c>
      <c r="B750" s="27">
        <v>0.87765000000000004</v>
      </c>
      <c r="C750" s="11">
        <f t="shared" si="44"/>
        <v>-2.6000000000005272E-3</v>
      </c>
      <c r="D750" s="12">
        <f t="shared" si="45"/>
        <v>1.0718700000000394</v>
      </c>
      <c r="E750" s="18">
        <v>74.7</v>
      </c>
      <c r="F750" s="27">
        <v>0.87844</v>
      </c>
      <c r="G750" s="11">
        <f t="shared" si="46"/>
        <v>-2.6000000000005272E-3</v>
      </c>
      <c r="H750" s="12">
        <f t="shared" si="47"/>
        <v>1.0726600000000392</v>
      </c>
    </row>
    <row r="751" spans="1:8" ht="13.5" thickBot="1">
      <c r="A751" s="18">
        <v>74.8</v>
      </c>
      <c r="B751" s="27">
        <v>0.87739</v>
      </c>
      <c r="C751" s="11">
        <f t="shared" si="44"/>
        <v>-2.6000000000001577E-3</v>
      </c>
      <c r="D751" s="12">
        <f t="shared" si="45"/>
        <v>1.0718700000000116</v>
      </c>
      <c r="E751" s="18">
        <v>74.8</v>
      </c>
      <c r="F751" s="27">
        <v>0.87817999999999996</v>
      </c>
      <c r="G751" s="11">
        <f t="shared" si="46"/>
        <v>-2.599999999999048E-3</v>
      </c>
      <c r="H751" s="12">
        <f t="shared" si="47"/>
        <v>1.0726599999999287</v>
      </c>
    </row>
    <row r="752" spans="1:8" ht="13.5" thickBot="1">
      <c r="A752" s="18">
        <v>74.900000000000006</v>
      </c>
      <c r="B752" s="27">
        <v>0.87712999999999997</v>
      </c>
      <c r="C752" s="11">
        <f t="shared" si="44"/>
        <v>-2.599999999999417E-3</v>
      </c>
      <c r="D752" s="12">
        <f t="shared" si="45"/>
        <v>1.0718699999999564</v>
      </c>
      <c r="E752" s="18">
        <v>74.900000000000006</v>
      </c>
      <c r="F752" s="27">
        <v>0.87792000000000003</v>
      </c>
      <c r="G752" s="11">
        <f t="shared" si="46"/>
        <v>-2.6000000000005272E-3</v>
      </c>
      <c r="H752" s="12">
        <f t="shared" si="47"/>
        <v>1.0726600000000395</v>
      </c>
    </row>
    <row r="753" spans="1:8" ht="13.5" thickBot="1">
      <c r="A753" s="9">
        <v>75</v>
      </c>
      <c r="B753" s="19">
        <v>0.87687000000000004</v>
      </c>
      <c r="C753" s="11">
        <f t="shared" si="44"/>
        <v>-2.6000000000005272E-3</v>
      </c>
      <c r="D753" s="12">
        <f t="shared" si="45"/>
        <v>1.0718700000000396</v>
      </c>
      <c r="E753" s="9">
        <v>75</v>
      </c>
      <c r="F753" s="19">
        <v>0.87766</v>
      </c>
      <c r="G753" s="11">
        <f t="shared" si="46"/>
        <v>-2.6000000000005272E-3</v>
      </c>
      <c r="H753" s="12">
        <f t="shared" si="47"/>
        <v>1.0726600000000395</v>
      </c>
    </row>
    <row r="754" spans="1:8" ht="13.5" thickBot="1">
      <c r="A754" s="14">
        <v>75.099999999999994</v>
      </c>
      <c r="B754" s="15">
        <v>0.87661</v>
      </c>
      <c r="C754" s="11">
        <f t="shared" si="44"/>
        <v>-2.6000000000001577E-3</v>
      </c>
      <c r="D754" s="12">
        <f t="shared" si="45"/>
        <v>1.0718700000000119</v>
      </c>
      <c r="E754" s="14">
        <v>75.099999999999994</v>
      </c>
      <c r="F754" s="15">
        <v>0.87739999999999996</v>
      </c>
      <c r="G754" s="11">
        <f t="shared" si="46"/>
        <v>-2.599999999999048E-3</v>
      </c>
      <c r="H754" s="12">
        <f t="shared" si="47"/>
        <v>1.0726599999999284</v>
      </c>
    </row>
    <row r="755" spans="1:8" ht="13.5" thickBot="1">
      <c r="A755" s="14">
        <v>75.2</v>
      </c>
      <c r="B755" s="15">
        <v>0.87634999999999996</v>
      </c>
      <c r="C755" s="11">
        <f t="shared" si="44"/>
        <v>-2.7000000000000778E-3</v>
      </c>
      <c r="D755" s="12">
        <f t="shared" si="45"/>
        <v>1.0793900000000058</v>
      </c>
      <c r="E755" s="14">
        <v>75.2</v>
      </c>
      <c r="F755" s="15">
        <v>0.87714000000000003</v>
      </c>
      <c r="G755" s="11">
        <f t="shared" si="46"/>
        <v>-2.7000000000000778E-3</v>
      </c>
      <c r="H755" s="12">
        <f t="shared" si="47"/>
        <v>1.0801800000000059</v>
      </c>
    </row>
    <row r="756" spans="1:8" ht="13.5" thickBot="1">
      <c r="A756" s="14">
        <v>75.3</v>
      </c>
      <c r="B756" s="15">
        <v>0.87607999999999997</v>
      </c>
      <c r="C756" s="11">
        <f t="shared" si="44"/>
        <v>-2.599999999999048E-3</v>
      </c>
      <c r="D756" s="12">
        <f t="shared" si="45"/>
        <v>1.0718599999999283</v>
      </c>
      <c r="E756" s="14">
        <v>75.3</v>
      </c>
      <c r="F756" s="15">
        <v>0.87687000000000004</v>
      </c>
      <c r="G756" s="11">
        <f t="shared" si="46"/>
        <v>-2.6000000000001577E-3</v>
      </c>
      <c r="H756" s="12">
        <f t="shared" si="47"/>
        <v>1.0726500000000119</v>
      </c>
    </row>
    <row r="757" spans="1:8" ht="13.5" thickBot="1">
      <c r="A757" s="14">
        <v>75.400000000000006</v>
      </c>
      <c r="B757" s="15">
        <v>0.87582000000000004</v>
      </c>
      <c r="C757" s="11">
        <f t="shared" si="44"/>
        <v>-2.6000000000005272E-3</v>
      </c>
      <c r="D757" s="12">
        <f t="shared" si="45"/>
        <v>1.0718600000000398</v>
      </c>
      <c r="E757" s="14">
        <v>75.400000000000006</v>
      </c>
      <c r="F757" s="15">
        <v>0.87661</v>
      </c>
      <c r="G757" s="11">
        <f t="shared" si="46"/>
        <v>-2.6000000000005272E-3</v>
      </c>
      <c r="H757" s="12">
        <f t="shared" si="47"/>
        <v>1.0726500000000396</v>
      </c>
    </row>
    <row r="758" spans="1:8" ht="13.5" thickBot="1">
      <c r="A758" s="14">
        <v>75.5</v>
      </c>
      <c r="B758" s="15">
        <v>0.87556</v>
      </c>
      <c r="C758" s="11">
        <f t="shared" si="44"/>
        <v>-2.6000000000005272E-3</v>
      </c>
      <c r="D758" s="12">
        <f t="shared" si="45"/>
        <v>1.0718600000000398</v>
      </c>
      <c r="E758" s="14">
        <v>75.5</v>
      </c>
      <c r="F758" s="15">
        <v>0.87634999999999996</v>
      </c>
      <c r="G758" s="11">
        <f t="shared" si="46"/>
        <v>-2.599999999999417E-3</v>
      </c>
      <c r="H758" s="12">
        <f t="shared" si="47"/>
        <v>1.0726499999999559</v>
      </c>
    </row>
    <row r="759" spans="1:8" ht="13.5" thickBot="1">
      <c r="A759" s="14">
        <v>75.599999999999994</v>
      </c>
      <c r="B759" s="15">
        <v>0.87529999999999997</v>
      </c>
      <c r="C759" s="11">
        <f t="shared" si="44"/>
        <v>-2.6999999999996944E-3</v>
      </c>
      <c r="D759" s="12">
        <f t="shared" si="45"/>
        <v>1.079419999999977</v>
      </c>
      <c r="E759" s="14">
        <v>75.599999999999994</v>
      </c>
      <c r="F759" s="15">
        <v>0.87609000000000004</v>
      </c>
      <c r="G759" s="11">
        <f t="shared" si="46"/>
        <v>-2.6999999999996944E-3</v>
      </c>
      <c r="H759" s="12">
        <f t="shared" si="47"/>
        <v>1.080209999999977</v>
      </c>
    </row>
    <row r="760" spans="1:8" ht="13.5" thickBot="1">
      <c r="A760" s="14">
        <v>75.7</v>
      </c>
      <c r="B760" s="15">
        <v>0.87502999999999997</v>
      </c>
      <c r="C760" s="11">
        <f t="shared" si="44"/>
        <v>-2.599999999999417E-3</v>
      </c>
      <c r="D760" s="12">
        <f t="shared" si="45"/>
        <v>1.0718499999999558</v>
      </c>
      <c r="E760" s="14">
        <v>75.7</v>
      </c>
      <c r="F760" s="15">
        <v>0.87582000000000004</v>
      </c>
      <c r="G760" s="11">
        <f t="shared" si="46"/>
        <v>-2.6000000000005272E-3</v>
      </c>
      <c r="H760" s="12">
        <f t="shared" si="47"/>
        <v>1.07264000000004</v>
      </c>
    </row>
    <row r="761" spans="1:8" ht="13.5" thickBot="1">
      <c r="A761" s="14">
        <v>75.8</v>
      </c>
      <c r="B761" s="15">
        <v>0.87477000000000005</v>
      </c>
      <c r="C761" s="11">
        <f t="shared" si="44"/>
        <v>-2.6000000000001577E-3</v>
      </c>
      <c r="D761" s="12">
        <f t="shared" si="45"/>
        <v>1.071850000000012</v>
      </c>
      <c r="E761" s="14">
        <v>75.8</v>
      </c>
      <c r="F761" s="15">
        <v>0.87556</v>
      </c>
      <c r="G761" s="11">
        <f t="shared" si="46"/>
        <v>-2.6000000000001577E-3</v>
      </c>
      <c r="H761" s="12">
        <f t="shared" si="47"/>
        <v>1.0726400000000118</v>
      </c>
    </row>
    <row r="762" spans="1:8" ht="13.5" thickBot="1">
      <c r="A762" s="14">
        <v>75.900000000000006</v>
      </c>
      <c r="B762" s="15">
        <v>0.87451000000000001</v>
      </c>
      <c r="C762" s="11">
        <f t="shared" si="44"/>
        <v>-2.7000000000000778E-3</v>
      </c>
      <c r="D762" s="12">
        <f t="shared" si="45"/>
        <v>1.079440000000006</v>
      </c>
      <c r="E762" s="14">
        <v>75.900000000000006</v>
      </c>
      <c r="F762" s="15">
        <v>0.87529999999999997</v>
      </c>
      <c r="G762" s="11">
        <f t="shared" si="46"/>
        <v>-2.7000000000000778E-3</v>
      </c>
      <c r="H762" s="12">
        <f t="shared" si="47"/>
        <v>1.0802300000000058</v>
      </c>
    </row>
    <row r="763" spans="1:8" ht="13.5" thickBot="1">
      <c r="A763" s="9">
        <v>76</v>
      </c>
      <c r="B763" s="19">
        <v>0.87424000000000002</v>
      </c>
      <c r="C763" s="11">
        <f t="shared" si="44"/>
        <v>-2.6000000000005272E-3</v>
      </c>
      <c r="D763" s="12">
        <f t="shared" si="45"/>
        <v>1.0718400000000401</v>
      </c>
      <c r="E763" s="9">
        <v>76</v>
      </c>
      <c r="F763" s="19">
        <v>0.87502999999999997</v>
      </c>
      <c r="G763" s="11">
        <f t="shared" si="46"/>
        <v>-2.599999999999417E-3</v>
      </c>
      <c r="H763" s="12">
        <f t="shared" si="47"/>
        <v>1.0726299999999558</v>
      </c>
    </row>
    <row r="764" spans="1:8" ht="13.5" thickBot="1">
      <c r="A764" s="18">
        <v>76.099999999999994</v>
      </c>
      <c r="B764" s="27">
        <v>0.87397999999999998</v>
      </c>
      <c r="C764" s="11">
        <f t="shared" si="44"/>
        <v>-2.6999999999996944E-3</v>
      </c>
      <c r="D764" s="12">
        <f t="shared" si="45"/>
        <v>1.0794499999999767</v>
      </c>
      <c r="E764" s="18">
        <v>76.099999999999994</v>
      </c>
      <c r="F764" s="27">
        <v>0.87477000000000005</v>
      </c>
      <c r="G764" s="11">
        <f t="shared" si="46"/>
        <v>-2.6999999999996944E-3</v>
      </c>
      <c r="H764" s="12">
        <f t="shared" si="47"/>
        <v>1.0802399999999768</v>
      </c>
    </row>
    <row r="765" spans="1:8" ht="13.5" thickBot="1">
      <c r="A765" s="18">
        <v>76.2</v>
      </c>
      <c r="B765" s="27">
        <v>0.87370999999999999</v>
      </c>
      <c r="C765" s="11">
        <f t="shared" si="44"/>
        <v>-2.6000000000005272E-3</v>
      </c>
      <c r="D765" s="12">
        <f t="shared" si="45"/>
        <v>1.0718300000000403</v>
      </c>
      <c r="E765" s="18">
        <v>76.2</v>
      </c>
      <c r="F765" s="27">
        <v>0.87450000000000006</v>
      </c>
      <c r="G765" s="11">
        <f t="shared" si="46"/>
        <v>-2.6000000000005272E-3</v>
      </c>
      <c r="H765" s="12">
        <f t="shared" si="47"/>
        <v>1.0726200000000403</v>
      </c>
    </row>
    <row r="766" spans="1:8" ht="13.5" thickBot="1">
      <c r="A766" s="18">
        <v>76.3</v>
      </c>
      <c r="B766" s="27">
        <v>0.87344999999999995</v>
      </c>
      <c r="C766" s="11">
        <f t="shared" si="44"/>
        <v>-2.6999999999996944E-3</v>
      </c>
      <c r="D766" s="12">
        <f t="shared" si="45"/>
        <v>1.0794599999999765</v>
      </c>
      <c r="E766" s="18">
        <v>76.3</v>
      </c>
      <c r="F766" s="27">
        <v>0.87424000000000002</v>
      </c>
      <c r="G766" s="11">
        <f t="shared" si="46"/>
        <v>-2.6999999999996944E-3</v>
      </c>
      <c r="H766" s="12">
        <f t="shared" si="47"/>
        <v>1.0802499999999766</v>
      </c>
    </row>
    <row r="767" spans="1:8" ht="13.5" thickBot="1">
      <c r="A767" s="18">
        <v>76.400000000000006</v>
      </c>
      <c r="B767" s="27">
        <v>0.87317999999999996</v>
      </c>
      <c r="C767" s="11">
        <f t="shared" si="44"/>
        <v>-2.599999999999417E-3</v>
      </c>
      <c r="D767" s="12">
        <f t="shared" si="45"/>
        <v>1.0718199999999554</v>
      </c>
      <c r="E767" s="18">
        <v>76.400000000000006</v>
      </c>
      <c r="F767" s="27">
        <v>0.87397000000000002</v>
      </c>
      <c r="G767" s="11">
        <f t="shared" si="46"/>
        <v>-2.6000000000005272E-3</v>
      </c>
      <c r="H767" s="12">
        <f t="shared" si="47"/>
        <v>1.0726100000000403</v>
      </c>
    </row>
    <row r="768" spans="1:8" ht="13.5" thickBot="1">
      <c r="A768" s="18">
        <v>76.5</v>
      </c>
      <c r="B768" s="27">
        <v>0.87292000000000003</v>
      </c>
      <c r="C768" s="11">
        <f t="shared" si="44"/>
        <v>-2.7000000000000778E-3</v>
      </c>
      <c r="D768" s="12">
        <f t="shared" si="45"/>
        <v>1.0794700000000059</v>
      </c>
      <c r="E768" s="18">
        <v>76.5</v>
      </c>
      <c r="F768" s="27">
        <v>0.87370999999999999</v>
      </c>
      <c r="G768" s="11">
        <f t="shared" si="46"/>
        <v>-2.7000000000000778E-3</v>
      </c>
      <c r="H768" s="12">
        <f t="shared" si="47"/>
        <v>1.080260000000006</v>
      </c>
    </row>
    <row r="769" spans="1:8" ht="13.5" thickBot="1">
      <c r="A769" s="18">
        <v>76.599999999999994</v>
      </c>
      <c r="B769" s="27">
        <v>0.87265000000000004</v>
      </c>
      <c r="C769" s="11">
        <f t="shared" si="44"/>
        <v>-2.6999999999996944E-3</v>
      </c>
      <c r="D769" s="12">
        <f t="shared" si="45"/>
        <v>1.0794699999999766</v>
      </c>
      <c r="E769" s="18">
        <v>76.599999999999994</v>
      </c>
      <c r="F769" s="27">
        <v>0.87343999999999999</v>
      </c>
      <c r="G769" s="11">
        <f t="shared" si="46"/>
        <v>-2.6999999999996944E-3</v>
      </c>
      <c r="H769" s="12">
        <f t="shared" si="47"/>
        <v>1.0802599999999767</v>
      </c>
    </row>
    <row r="770" spans="1:8" ht="13.5" thickBot="1">
      <c r="A770" s="18">
        <v>76.7</v>
      </c>
      <c r="B770" s="27">
        <v>0.87238000000000004</v>
      </c>
      <c r="C770" s="11">
        <f t="shared" si="44"/>
        <v>-2.6000000000005272E-3</v>
      </c>
      <c r="D770" s="12">
        <f t="shared" si="45"/>
        <v>1.0718000000000405</v>
      </c>
      <c r="E770" s="18">
        <v>76.7</v>
      </c>
      <c r="F770" s="27">
        <v>0.87317</v>
      </c>
      <c r="G770" s="11">
        <f t="shared" si="46"/>
        <v>-2.6000000000005272E-3</v>
      </c>
      <c r="H770" s="12">
        <f t="shared" si="47"/>
        <v>1.0725900000000406</v>
      </c>
    </row>
    <row r="771" spans="1:8" ht="13.5" thickBot="1">
      <c r="A771" s="18">
        <v>76.8</v>
      </c>
      <c r="B771" s="27">
        <v>0.87212000000000001</v>
      </c>
      <c r="C771" s="11">
        <f t="shared" si="44"/>
        <v>-2.6999999999996944E-3</v>
      </c>
      <c r="D771" s="12">
        <f t="shared" si="45"/>
        <v>1.0794799999999765</v>
      </c>
      <c r="E771" s="18">
        <v>76.8</v>
      </c>
      <c r="F771" s="27">
        <v>0.87290999999999996</v>
      </c>
      <c r="G771" s="11">
        <f t="shared" si="46"/>
        <v>-2.6999999999996944E-3</v>
      </c>
      <c r="H771" s="12">
        <f t="shared" si="47"/>
        <v>1.0802699999999765</v>
      </c>
    </row>
    <row r="772" spans="1:8" ht="13.5" thickBot="1">
      <c r="A772" s="18">
        <v>76.900000000000006</v>
      </c>
      <c r="B772" s="27">
        <v>0.87185000000000001</v>
      </c>
      <c r="C772" s="11">
        <f t="shared" ref="C772:C835" si="48">SLOPE(B772:B773,A772:A773)</f>
        <v>-2.7000000000000778E-3</v>
      </c>
      <c r="D772" s="12">
        <f t="shared" ref="D772:D835" si="49">INTERCEPT(B772:B773,A772:A773)</f>
        <v>1.079480000000006</v>
      </c>
      <c r="E772" s="18">
        <v>76.900000000000006</v>
      </c>
      <c r="F772" s="27">
        <v>0.87263999999999997</v>
      </c>
      <c r="G772" s="11">
        <f t="shared" ref="G772:G835" si="50">SLOPE(F772:F773,E772:E773)</f>
        <v>-2.7000000000000778E-3</v>
      </c>
      <c r="H772" s="12">
        <f t="shared" ref="H772:H835" si="51">INTERCEPT(F772:F773,E772:E773)</f>
        <v>1.0802700000000061</v>
      </c>
    </row>
    <row r="773" spans="1:8" ht="13.5" thickBot="1">
      <c r="A773" s="9">
        <v>77</v>
      </c>
      <c r="B773" s="19">
        <v>0.87158000000000002</v>
      </c>
      <c r="C773" s="11">
        <f t="shared" si="48"/>
        <v>-2.6000000000005272E-3</v>
      </c>
      <c r="D773" s="12">
        <f t="shared" si="49"/>
        <v>1.0717800000000406</v>
      </c>
      <c r="E773" s="9">
        <v>77</v>
      </c>
      <c r="F773" s="19">
        <v>0.87236999999999998</v>
      </c>
      <c r="G773" s="11">
        <f t="shared" si="50"/>
        <v>-2.7000000000000778E-3</v>
      </c>
      <c r="H773" s="12">
        <f t="shared" si="51"/>
        <v>1.0802700000000061</v>
      </c>
    </row>
    <row r="774" spans="1:8" ht="13.5" thickBot="1">
      <c r="A774" s="18">
        <v>77.099999999999994</v>
      </c>
      <c r="B774" s="27">
        <v>0.87131999999999998</v>
      </c>
      <c r="C774" s="11">
        <f t="shared" si="48"/>
        <v>-2.6999999999996944E-3</v>
      </c>
      <c r="D774" s="12">
        <f t="shared" si="49"/>
        <v>1.0794899999999763</v>
      </c>
      <c r="E774" s="18">
        <v>77.099999999999994</v>
      </c>
      <c r="F774" s="27">
        <v>0.87209999999999999</v>
      </c>
      <c r="G774" s="11">
        <f t="shared" si="50"/>
        <v>-2.6999999999996944E-3</v>
      </c>
      <c r="H774" s="12">
        <f t="shared" si="51"/>
        <v>1.0802699999999765</v>
      </c>
    </row>
    <row r="775" spans="1:8" ht="13.5" thickBot="1">
      <c r="A775" s="18">
        <v>77.2</v>
      </c>
      <c r="B775" s="27">
        <v>0.87104999999999999</v>
      </c>
      <c r="C775" s="11">
        <f t="shared" si="48"/>
        <v>-2.7000000000000778E-3</v>
      </c>
      <c r="D775" s="12">
        <f t="shared" si="49"/>
        <v>1.0794900000000061</v>
      </c>
      <c r="E775" s="18">
        <v>77.2</v>
      </c>
      <c r="F775" s="27">
        <v>0.87182999999999999</v>
      </c>
      <c r="G775" s="11">
        <f t="shared" si="50"/>
        <v>-2.7000000000000778E-3</v>
      </c>
      <c r="H775" s="12">
        <f t="shared" si="51"/>
        <v>1.0802700000000061</v>
      </c>
    </row>
    <row r="776" spans="1:8" ht="13.5" thickBot="1">
      <c r="A776" s="18">
        <v>77.3</v>
      </c>
      <c r="B776" s="27">
        <v>0.87078</v>
      </c>
      <c r="C776" s="11">
        <f t="shared" si="48"/>
        <v>-2.6999999999996944E-3</v>
      </c>
      <c r="D776" s="12">
        <f t="shared" si="49"/>
        <v>1.0794899999999763</v>
      </c>
      <c r="E776" s="18">
        <v>77.3</v>
      </c>
      <c r="F776" s="27">
        <v>0.87156</v>
      </c>
      <c r="G776" s="11">
        <f t="shared" si="50"/>
        <v>-2.6999999999996944E-3</v>
      </c>
      <c r="H776" s="12">
        <f t="shared" si="51"/>
        <v>1.0802699999999763</v>
      </c>
    </row>
    <row r="777" spans="1:8" ht="13.5" thickBot="1">
      <c r="A777" s="18">
        <v>77.400000000000006</v>
      </c>
      <c r="B777" s="27">
        <v>0.87051000000000001</v>
      </c>
      <c r="C777" s="11">
        <f t="shared" si="48"/>
        <v>-2.7000000000000778E-3</v>
      </c>
      <c r="D777" s="12">
        <f t="shared" si="49"/>
        <v>1.0794900000000061</v>
      </c>
      <c r="E777" s="18">
        <v>77.400000000000006</v>
      </c>
      <c r="F777" s="27">
        <v>0.87129000000000001</v>
      </c>
      <c r="G777" s="11">
        <f t="shared" si="50"/>
        <v>-2.7000000000000778E-3</v>
      </c>
      <c r="H777" s="12">
        <f t="shared" si="51"/>
        <v>1.0802700000000061</v>
      </c>
    </row>
    <row r="778" spans="1:8" ht="13.5" thickBot="1">
      <c r="A778" s="18">
        <v>77.5</v>
      </c>
      <c r="B778" s="27">
        <v>0.87024000000000001</v>
      </c>
      <c r="C778" s="11">
        <f t="shared" si="48"/>
        <v>-2.7000000000000778E-3</v>
      </c>
      <c r="D778" s="12">
        <f t="shared" si="49"/>
        <v>1.0794900000000061</v>
      </c>
      <c r="E778" s="18">
        <v>77.5</v>
      </c>
      <c r="F778" s="27">
        <v>0.87102000000000002</v>
      </c>
      <c r="G778" s="11">
        <f t="shared" si="50"/>
        <v>-2.7000000000000778E-3</v>
      </c>
      <c r="H778" s="12">
        <f t="shared" si="51"/>
        <v>1.0802700000000061</v>
      </c>
    </row>
    <row r="779" spans="1:8" ht="13.5" thickBot="1">
      <c r="A779" s="18">
        <v>77.599999999999994</v>
      </c>
      <c r="B779" s="27">
        <v>0.86997000000000002</v>
      </c>
      <c r="C779" s="11">
        <f t="shared" si="48"/>
        <v>-2.6999999999996944E-3</v>
      </c>
      <c r="D779" s="12">
        <f t="shared" si="49"/>
        <v>1.0794899999999763</v>
      </c>
      <c r="E779" s="18">
        <v>77.599999999999994</v>
      </c>
      <c r="F779" s="27">
        <v>0.87075000000000002</v>
      </c>
      <c r="G779" s="11">
        <f t="shared" si="50"/>
        <v>-2.6999999999996944E-3</v>
      </c>
      <c r="H779" s="12">
        <f t="shared" si="51"/>
        <v>1.0802699999999763</v>
      </c>
    </row>
    <row r="780" spans="1:8" ht="13.5" thickBot="1">
      <c r="A780" s="18">
        <v>77.7</v>
      </c>
      <c r="B780" s="27">
        <v>0.86970000000000003</v>
      </c>
      <c r="C780" s="11">
        <f t="shared" si="48"/>
        <v>-2.6000000000005272E-3</v>
      </c>
      <c r="D780" s="12">
        <f t="shared" si="49"/>
        <v>1.0717200000000409</v>
      </c>
      <c r="E780" s="18">
        <v>77.7</v>
      </c>
      <c r="F780" s="27">
        <v>0.87048000000000003</v>
      </c>
      <c r="G780" s="11">
        <f t="shared" si="50"/>
        <v>-2.6000000000005272E-3</v>
      </c>
      <c r="H780" s="12">
        <f t="shared" si="51"/>
        <v>1.0725000000000409</v>
      </c>
    </row>
    <row r="781" spans="1:8" ht="13.5" thickBot="1">
      <c r="A781" s="18">
        <v>77.8</v>
      </c>
      <c r="B781" s="27">
        <v>0.86943999999999999</v>
      </c>
      <c r="C781" s="11">
        <f t="shared" si="48"/>
        <v>-2.6999999999996944E-3</v>
      </c>
      <c r="D781" s="12">
        <f t="shared" si="49"/>
        <v>1.0794999999999761</v>
      </c>
      <c r="E781" s="18">
        <v>77.8</v>
      </c>
      <c r="F781" s="27">
        <v>0.87021999999999999</v>
      </c>
      <c r="G781" s="11">
        <f t="shared" si="50"/>
        <v>-2.6999999999996944E-3</v>
      </c>
      <c r="H781" s="12">
        <f t="shared" si="51"/>
        <v>1.0802799999999761</v>
      </c>
    </row>
    <row r="782" spans="1:8" ht="13.5" thickBot="1">
      <c r="A782" s="18">
        <v>77.900000000000006</v>
      </c>
      <c r="B782" s="27">
        <v>0.86917</v>
      </c>
      <c r="C782" s="11">
        <f t="shared" si="48"/>
        <v>-2.7999999999996287E-3</v>
      </c>
      <c r="D782" s="12">
        <f t="shared" si="49"/>
        <v>1.087289999999971</v>
      </c>
      <c r="E782" s="18">
        <v>77.900000000000006</v>
      </c>
      <c r="F782" s="27">
        <v>0.86995</v>
      </c>
      <c r="G782" s="11">
        <f t="shared" si="50"/>
        <v>-2.7999999999996287E-3</v>
      </c>
      <c r="H782" s="12">
        <f t="shared" si="51"/>
        <v>1.088069999999971</v>
      </c>
    </row>
    <row r="783" spans="1:8" ht="13.5" thickBot="1">
      <c r="A783" s="9">
        <v>78</v>
      </c>
      <c r="B783" s="19">
        <v>0.86889000000000005</v>
      </c>
      <c r="C783" s="11">
        <f t="shared" si="48"/>
        <v>-2.7000000000011884E-3</v>
      </c>
      <c r="D783" s="12">
        <f t="shared" si="49"/>
        <v>1.0794900000000927</v>
      </c>
      <c r="E783" s="9">
        <v>78</v>
      </c>
      <c r="F783" s="19">
        <v>0.86967000000000005</v>
      </c>
      <c r="G783" s="11">
        <f t="shared" si="50"/>
        <v>-2.7000000000011884E-3</v>
      </c>
      <c r="H783" s="12">
        <f t="shared" si="51"/>
        <v>1.0802700000000927</v>
      </c>
    </row>
    <row r="784" spans="1:8" ht="13.5" thickBot="1">
      <c r="A784" s="18">
        <v>78.099999999999994</v>
      </c>
      <c r="B784" s="27">
        <v>0.86861999999999995</v>
      </c>
      <c r="C784" s="11">
        <f t="shared" si="48"/>
        <v>-2.6999999999996944E-3</v>
      </c>
      <c r="D784" s="12">
        <f t="shared" si="49"/>
        <v>1.0794899999999761</v>
      </c>
      <c r="E784" s="18">
        <v>78.099999999999994</v>
      </c>
      <c r="F784" s="27">
        <v>0.86939999999999995</v>
      </c>
      <c r="G784" s="11">
        <f t="shared" si="50"/>
        <v>-2.6999999999996944E-3</v>
      </c>
      <c r="H784" s="12">
        <f t="shared" si="51"/>
        <v>1.0802699999999761</v>
      </c>
    </row>
    <row r="785" spans="1:8" ht="13.5" thickBot="1">
      <c r="A785" s="18">
        <v>78.2</v>
      </c>
      <c r="B785" s="27">
        <v>0.86834999999999996</v>
      </c>
      <c r="C785" s="11">
        <f t="shared" si="48"/>
        <v>-2.7000000000000778E-3</v>
      </c>
      <c r="D785" s="12">
        <f t="shared" si="49"/>
        <v>1.0794900000000061</v>
      </c>
      <c r="E785" s="18">
        <v>78.2</v>
      </c>
      <c r="F785" s="27">
        <v>0.86912999999999996</v>
      </c>
      <c r="G785" s="11">
        <f t="shared" si="50"/>
        <v>-2.7000000000000778E-3</v>
      </c>
      <c r="H785" s="12">
        <f t="shared" si="51"/>
        <v>1.0802700000000061</v>
      </c>
    </row>
    <row r="786" spans="1:8" ht="13.5" thickBot="1">
      <c r="A786" s="18">
        <v>78.3</v>
      </c>
      <c r="B786" s="27">
        <v>0.86807999999999996</v>
      </c>
      <c r="C786" s="11">
        <f t="shared" si="48"/>
        <v>-2.6999999999996944E-3</v>
      </c>
      <c r="D786" s="12">
        <f t="shared" si="49"/>
        <v>1.0794899999999761</v>
      </c>
      <c r="E786" s="18">
        <v>78.3</v>
      </c>
      <c r="F786" s="27">
        <v>0.86885999999999997</v>
      </c>
      <c r="G786" s="11">
        <f t="shared" si="50"/>
        <v>-2.6999999999996944E-3</v>
      </c>
      <c r="H786" s="12">
        <f t="shared" si="51"/>
        <v>1.0802699999999761</v>
      </c>
    </row>
    <row r="787" spans="1:8" ht="13.5" thickBot="1">
      <c r="A787" s="18">
        <v>78.400000000000006</v>
      </c>
      <c r="B787" s="27">
        <v>0.86780999999999997</v>
      </c>
      <c r="C787" s="11">
        <f t="shared" si="48"/>
        <v>-2.7000000000000778E-3</v>
      </c>
      <c r="D787" s="12">
        <f t="shared" si="49"/>
        <v>1.0794900000000061</v>
      </c>
      <c r="E787" s="18">
        <v>78.400000000000006</v>
      </c>
      <c r="F787" s="27">
        <v>0.86858999999999997</v>
      </c>
      <c r="G787" s="11">
        <f t="shared" si="50"/>
        <v>-2.7000000000000778E-3</v>
      </c>
      <c r="H787" s="12">
        <f t="shared" si="51"/>
        <v>1.0802700000000061</v>
      </c>
    </row>
    <row r="788" spans="1:8" ht="13.5" thickBot="1">
      <c r="A788" s="18">
        <v>78.5</v>
      </c>
      <c r="B788" s="27">
        <v>0.86753999999999998</v>
      </c>
      <c r="C788" s="11">
        <f t="shared" si="48"/>
        <v>-2.7000000000000778E-3</v>
      </c>
      <c r="D788" s="12">
        <f t="shared" si="49"/>
        <v>1.0794900000000061</v>
      </c>
      <c r="E788" s="18">
        <v>78.5</v>
      </c>
      <c r="F788" s="27">
        <v>0.86831999999999998</v>
      </c>
      <c r="G788" s="11">
        <f t="shared" si="50"/>
        <v>-2.7000000000000778E-3</v>
      </c>
      <c r="H788" s="12">
        <f t="shared" si="51"/>
        <v>1.0802700000000061</v>
      </c>
    </row>
    <row r="789" spans="1:8" ht="13.5" thickBot="1">
      <c r="A789" s="18">
        <v>78.599999999999994</v>
      </c>
      <c r="B789" s="27">
        <v>0.86726999999999999</v>
      </c>
      <c r="C789" s="11">
        <f t="shared" si="48"/>
        <v>-2.7999999999992306E-3</v>
      </c>
      <c r="D789" s="12">
        <f t="shared" si="49"/>
        <v>1.0873499999999394</v>
      </c>
      <c r="E789" s="18">
        <v>78.599999999999994</v>
      </c>
      <c r="F789" s="27">
        <v>0.86804999999999999</v>
      </c>
      <c r="G789" s="11">
        <f t="shared" si="50"/>
        <v>-2.7999999999992306E-3</v>
      </c>
      <c r="H789" s="12">
        <f t="shared" si="51"/>
        <v>1.0881299999999394</v>
      </c>
    </row>
    <row r="790" spans="1:8" ht="13.5" thickBot="1">
      <c r="A790" s="18">
        <v>78.7</v>
      </c>
      <c r="B790" s="27">
        <v>0.86699000000000004</v>
      </c>
      <c r="C790" s="11">
        <f t="shared" si="48"/>
        <v>-2.7000000000000778E-3</v>
      </c>
      <c r="D790" s="12">
        <f t="shared" si="49"/>
        <v>1.0794800000000062</v>
      </c>
      <c r="E790" s="18">
        <v>78.7</v>
      </c>
      <c r="F790" s="27">
        <v>0.86777000000000004</v>
      </c>
      <c r="G790" s="11">
        <f t="shared" si="50"/>
        <v>-2.7000000000000778E-3</v>
      </c>
      <c r="H790" s="12">
        <f t="shared" si="51"/>
        <v>1.0802600000000062</v>
      </c>
    </row>
    <row r="791" spans="1:8" ht="13.5" thickBot="1">
      <c r="A791" s="18">
        <v>78.8</v>
      </c>
      <c r="B791" s="27">
        <v>0.86672000000000005</v>
      </c>
      <c r="C791" s="11">
        <f t="shared" si="48"/>
        <v>-2.6999999999996944E-3</v>
      </c>
      <c r="D791" s="12">
        <f t="shared" si="49"/>
        <v>1.079479999999976</v>
      </c>
      <c r="E791" s="18">
        <v>78.8</v>
      </c>
      <c r="F791" s="27">
        <v>0.86750000000000005</v>
      </c>
      <c r="G791" s="11">
        <f t="shared" si="50"/>
        <v>-2.7000000000008046E-3</v>
      </c>
      <c r="H791" s="12">
        <f t="shared" si="51"/>
        <v>1.0802600000000633</v>
      </c>
    </row>
    <row r="792" spans="1:8" ht="13.5" thickBot="1">
      <c r="A792" s="18">
        <v>78.900000000000006</v>
      </c>
      <c r="B792" s="27">
        <v>0.86645000000000005</v>
      </c>
      <c r="C792" s="11">
        <f t="shared" si="48"/>
        <v>-2.800000000000739E-3</v>
      </c>
      <c r="D792" s="12">
        <f t="shared" si="49"/>
        <v>1.0873700000000583</v>
      </c>
      <c r="E792" s="18">
        <v>78.900000000000006</v>
      </c>
      <c r="F792" s="27">
        <v>0.86722999999999995</v>
      </c>
      <c r="G792" s="11">
        <f t="shared" si="50"/>
        <v>-2.7999999999996287E-3</v>
      </c>
      <c r="H792" s="12">
        <f t="shared" si="51"/>
        <v>1.0881499999999706</v>
      </c>
    </row>
    <row r="793" spans="1:8" ht="13.5" thickBot="1">
      <c r="A793" s="9">
        <v>79</v>
      </c>
      <c r="B793" s="19">
        <v>0.86617</v>
      </c>
      <c r="C793" s="11">
        <f t="shared" si="48"/>
        <v>-2.7000000000000778E-3</v>
      </c>
      <c r="D793" s="12">
        <f t="shared" si="49"/>
        <v>1.0794700000000061</v>
      </c>
      <c r="E793" s="9">
        <v>79</v>
      </c>
      <c r="F793" s="19">
        <v>0.86695</v>
      </c>
      <c r="G793" s="11">
        <f t="shared" si="50"/>
        <v>-2.7000000000000778E-3</v>
      </c>
      <c r="H793" s="12">
        <f t="shared" si="51"/>
        <v>1.0802500000000061</v>
      </c>
    </row>
    <row r="794" spans="1:8" ht="13.5" thickBot="1">
      <c r="A794" s="18">
        <v>79.099999999999994</v>
      </c>
      <c r="B794" s="27">
        <v>0.8659</v>
      </c>
      <c r="C794" s="11">
        <f t="shared" si="48"/>
        <v>-2.8000000000003408E-3</v>
      </c>
      <c r="D794" s="12">
        <f t="shared" si="49"/>
        <v>1.0873800000000269</v>
      </c>
      <c r="E794" s="18">
        <v>79.099999999999994</v>
      </c>
      <c r="F794" s="27">
        <v>0.86668000000000001</v>
      </c>
      <c r="G794" s="11">
        <f t="shared" si="50"/>
        <v>-2.8000000000003408E-3</v>
      </c>
      <c r="H794" s="12">
        <f t="shared" si="51"/>
        <v>1.0881600000000269</v>
      </c>
    </row>
    <row r="795" spans="1:8" ht="13.5" thickBot="1">
      <c r="A795" s="18">
        <v>79.2</v>
      </c>
      <c r="B795" s="27">
        <v>0.86561999999999995</v>
      </c>
      <c r="C795" s="11">
        <f t="shared" si="48"/>
        <v>-2.7000000000000778E-3</v>
      </c>
      <c r="D795" s="12">
        <f t="shared" si="49"/>
        <v>1.0794600000000061</v>
      </c>
      <c r="E795" s="18">
        <v>79.2</v>
      </c>
      <c r="F795" s="27">
        <v>0.86639999999999995</v>
      </c>
      <c r="G795" s="11">
        <f t="shared" si="50"/>
        <v>-2.7000000000000778E-3</v>
      </c>
      <c r="H795" s="12">
        <f t="shared" si="51"/>
        <v>1.0802400000000061</v>
      </c>
    </row>
    <row r="796" spans="1:8" ht="13.5" thickBot="1">
      <c r="A796" s="18">
        <v>79.3</v>
      </c>
      <c r="B796" s="27">
        <v>0.86534999999999995</v>
      </c>
      <c r="C796" s="11">
        <f t="shared" si="48"/>
        <v>-2.7999999999992306E-3</v>
      </c>
      <c r="D796" s="12">
        <f t="shared" si="49"/>
        <v>1.087389999999939</v>
      </c>
      <c r="E796" s="18">
        <v>79.3</v>
      </c>
      <c r="F796" s="27">
        <v>0.86612999999999996</v>
      </c>
      <c r="G796" s="11">
        <f t="shared" si="50"/>
        <v>-2.7999999999992306E-3</v>
      </c>
      <c r="H796" s="12">
        <f t="shared" si="51"/>
        <v>1.088169999999939</v>
      </c>
    </row>
    <row r="797" spans="1:8" ht="13.5" thickBot="1">
      <c r="A797" s="18">
        <v>79.400000000000006</v>
      </c>
      <c r="B797" s="27">
        <v>0.86507000000000001</v>
      </c>
      <c r="C797" s="11">
        <f t="shared" si="48"/>
        <v>-2.7000000000000778E-3</v>
      </c>
      <c r="D797" s="12">
        <f t="shared" si="49"/>
        <v>1.0794500000000062</v>
      </c>
      <c r="E797" s="18">
        <v>79.400000000000006</v>
      </c>
      <c r="F797" s="27">
        <v>0.86585000000000001</v>
      </c>
      <c r="G797" s="11">
        <f t="shared" si="50"/>
        <v>-2.7000000000000778E-3</v>
      </c>
      <c r="H797" s="12">
        <f t="shared" si="51"/>
        <v>1.0802300000000062</v>
      </c>
    </row>
    <row r="798" spans="1:8" ht="13.5" thickBot="1">
      <c r="A798" s="18">
        <v>79.5</v>
      </c>
      <c r="B798" s="27">
        <v>0.86480000000000001</v>
      </c>
      <c r="C798" s="11">
        <f t="shared" si="48"/>
        <v>-2.800000000000739E-3</v>
      </c>
      <c r="D798" s="12">
        <f t="shared" si="49"/>
        <v>1.0874000000000588</v>
      </c>
      <c r="E798" s="18">
        <v>79.5</v>
      </c>
      <c r="F798" s="27">
        <v>0.86558000000000002</v>
      </c>
      <c r="G798" s="11">
        <f t="shared" si="50"/>
        <v>-2.800000000000739E-3</v>
      </c>
      <c r="H798" s="12">
        <f t="shared" si="51"/>
        <v>1.0881800000000588</v>
      </c>
    </row>
    <row r="799" spans="1:8" ht="13.5" thickBot="1">
      <c r="A799" s="18">
        <v>79.599999999999994</v>
      </c>
      <c r="B799" s="27">
        <v>0.86451999999999996</v>
      </c>
      <c r="C799" s="11">
        <f t="shared" si="48"/>
        <v>-2.6999999999996944E-3</v>
      </c>
      <c r="D799" s="12">
        <f t="shared" si="49"/>
        <v>1.0794399999999755</v>
      </c>
      <c r="E799" s="18">
        <v>79.599999999999994</v>
      </c>
      <c r="F799" s="27">
        <v>0.86529999999999996</v>
      </c>
      <c r="G799" s="11">
        <f t="shared" si="50"/>
        <v>-2.6999999999996944E-3</v>
      </c>
      <c r="H799" s="12">
        <f t="shared" si="51"/>
        <v>1.0802199999999758</v>
      </c>
    </row>
    <row r="800" spans="1:8" ht="13.5" thickBot="1">
      <c r="A800" s="18">
        <v>79.7</v>
      </c>
      <c r="B800" s="27">
        <v>0.86424999999999996</v>
      </c>
      <c r="C800" s="11">
        <f t="shared" si="48"/>
        <v>-2.7999999999996287E-3</v>
      </c>
      <c r="D800" s="12">
        <f t="shared" si="49"/>
        <v>1.0874099999999702</v>
      </c>
      <c r="E800" s="18">
        <v>79.7</v>
      </c>
      <c r="F800" s="27">
        <v>0.86502999999999997</v>
      </c>
      <c r="G800" s="11">
        <f t="shared" si="50"/>
        <v>-2.7999999999996287E-3</v>
      </c>
      <c r="H800" s="12">
        <f t="shared" si="51"/>
        <v>1.0881899999999702</v>
      </c>
    </row>
    <row r="801" spans="1:8" ht="13.5" thickBot="1">
      <c r="A801" s="18">
        <v>79.8</v>
      </c>
      <c r="B801" s="27">
        <v>0.86397000000000002</v>
      </c>
      <c r="C801" s="11">
        <f t="shared" si="48"/>
        <v>-2.8000000000003408E-3</v>
      </c>
      <c r="D801" s="12">
        <f t="shared" si="49"/>
        <v>1.0874100000000273</v>
      </c>
      <c r="E801" s="18">
        <v>79.8</v>
      </c>
      <c r="F801" s="27">
        <v>0.86475000000000002</v>
      </c>
      <c r="G801" s="11">
        <f t="shared" si="50"/>
        <v>-2.8000000000003408E-3</v>
      </c>
      <c r="H801" s="12">
        <f t="shared" si="51"/>
        <v>1.0881900000000271</v>
      </c>
    </row>
    <row r="802" spans="1:8" ht="13.5" thickBot="1">
      <c r="A802" s="18">
        <v>79.900000000000006</v>
      </c>
      <c r="B802" s="27">
        <v>0.86368999999999996</v>
      </c>
      <c r="C802" s="11">
        <f t="shared" si="48"/>
        <v>-2.7000000000000778E-3</v>
      </c>
      <c r="D802" s="12">
        <f t="shared" si="49"/>
        <v>1.0794200000000063</v>
      </c>
      <c r="E802" s="18">
        <v>79.900000000000006</v>
      </c>
      <c r="F802" s="27">
        <v>0.86446999999999996</v>
      </c>
      <c r="G802" s="11">
        <f t="shared" si="50"/>
        <v>-2.7000000000000778E-3</v>
      </c>
      <c r="H802" s="12">
        <f t="shared" si="51"/>
        <v>1.0802000000000063</v>
      </c>
    </row>
    <row r="803" spans="1:8" ht="13.5" thickBot="1">
      <c r="A803" s="9">
        <v>80</v>
      </c>
      <c r="B803" s="19">
        <v>0.86341999999999997</v>
      </c>
      <c r="C803" s="11">
        <f t="shared" si="48"/>
        <v>-2.7999999999996287E-3</v>
      </c>
      <c r="D803" s="12">
        <f t="shared" si="49"/>
        <v>1.0874199999999703</v>
      </c>
      <c r="E803" s="9">
        <v>80</v>
      </c>
      <c r="F803" s="19">
        <v>0.86419999999999997</v>
      </c>
      <c r="G803" s="11">
        <f t="shared" si="50"/>
        <v>-2.7999999999996287E-3</v>
      </c>
      <c r="H803" s="12">
        <f t="shared" si="51"/>
        <v>1.0881999999999703</v>
      </c>
    </row>
    <row r="804" spans="1:8" ht="13.5" thickBot="1">
      <c r="A804" s="18">
        <v>80.099999999999994</v>
      </c>
      <c r="B804" s="27">
        <v>0.86314000000000002</v>
      </c>
      <c r="C804" s="11">
        <f t="shared" si="48"/>
        <v>-2.8000000000003408E-3</v>
      </c>
      <c r="D804" s="12">
        <f t="shared" si="49"/>
        <v>1.0874200000000274</v>
      </c>
      <c r="E804" s="18">
        <v>80.099999999999994</v>
      </c>
      <c r="F804" s="27">
        <v>0.86392000000000002</v>
      </c>
      <c r="G804" s="11">
        <f t="shared" si="50"/>
        <v>-2.8000000000003408E-3</v>
      </c>
      <c r="H804" s="12">
        <f t="shared" si="51"/>
        <v>1.0882000000000274</v>
      </c>
    </row>
    <row r="805" spans="1:8" ht="13.5" thickBot="1">
      <c r="A805" s="18">
        <v>80.2</v>
      </c>
      <c r="B805" s="27">
        <v>0.86285999999999996</v>
      </c>
      <c r="C805" s="11">
        <f t="shared" si="48"/>
        <v>-2.7999999999996287E-3</v>
      </c>
      <c r="D805" s="12">
        <f t="shared" si="49"/>
        <v>1.0874199999999701</v>
      </c>
      <c r="E805" s="18">
        <v>80.2</v>
      </c>
      <c r="F805" s="27">
        <v>0.86363999999999996</v>
      </c>
      <c r="G805" s="11">
        <f t="shared" si="50"/>
        <v>-2.7999999999996287E-3</v>
      </c>
      <c r="H805" s="12">
        <f t="shared" si="51"/>
        <v>1.0881999999999701</v>
      </c>
    </row>
    <row r="806" spans="1:8" ht="13.5" thickBot="1">
      <c r="A806" s="18">
        <v>80.3</v>
      </c>
      <c r="B806" s="27">
        <v>0.86258000000000001</v>
      </c>
      <c r="C806" s="11">
        <f t="shared" si="48"/>
        <v>-2.8000000000003408E-3</v>
      </c>
      <c r="D806" s="12">
        <f t="shared" si="49"/>
        <v>1.0874200000000274</v>
      </c>
      <c r="E806" s="18">
        <v>80.3</v>
      </c>
      <c r="F806" s="27">
        <v>0.86336000000000002</v>
      </c>
      <c r="G806" s="11">
        <f t="shared" si="50"/>
        <v>-2.8000000000003408E-3</v>
      </c>
      <c r="H806" s="12">
        <f t="shared" si="51"/>
        <v>1.0882000000000274</v>
      </c>
    </row>
    <row r="807" spans="1:8" ht="13.5" thickBot="1">
      <c r="A807" s="18">
        <v>80.400000000000006</v>
      </c>
      <c r="B807" s="27">
        <v>0.86229999999999996</v>
      </c>
      <c r="C807" s="11">
        <f t="shared" si="48"/>
        <v>-2.7000000000000778E-3</v>
      </c>
      <c r="D807" s="12">
        <f t="shared" si="49"/>
        <v>1.0793800000000062</v>
      </c>
      <c r="E807" s="18">
        <v>80.400000000000006</v>
      </c>
      <c r="F807" s="27">
        <v>0.86307999999999996</v>
      </c>
      <c r="G807" s="11">
        <f t="shared" si="50"/>
        <v>-2.7000000000000778E-3</v>
      </c>
      <c r="H807" s="12">
        <f t="shared" si="51"/>
        <v>1.0801600000000062</v>
      </c>
    </row>
    <row r="808" spans="1:8" ht="13.5" thickBot="1">
      <c r="A808" s="18">
        <v>80.5</v>
      </c>
      <c r="B808" s="15">
        <v>0.86202999999999996</v>
      </c>
      <c r="C808" s="11">
        <f t="shared" si="48"/>
        <v>-2.7999999999996287E-3</v>
      </c>
      <c r="D808" s="12">
        <f t="shared" si="49"/>
        <v>1.0874299999999701</v>
      </c>
      <c r="E808" s="18">
        <v>80.5</v>
      </c>
      <c r="F808" s="15">
        <v>0.86280999999999997</v>
      </c>
      <c r="G808" s="11">
        <f t="shared" si="50"/>
        <v>-2.7999999999996287E-3</v>
      </c>
      <c r="H808" s="12">
        <f t="shared" si="51"/>
        <v>1.0882099999999701</v>
      </c>
    </row>
    <row r="809" spans="1:8" ht="13.5" thickBot="1">
      <c r="A809" s="18">
        <v>80.599999999999994</v>
      </c>
      <c r="B809" s="27">
        <v>0.86175000000000002</v>
      </c>
      <c r="C809" s="11">
        <f t="shared" si="48"/>
        <v>-2.8000000000003408E-3</v>
      </c>
      <c r="D809" s="12">
        <f t="shared" si="49"/>
        <v>1.0874300000000274</v>
      </c>
      <c r="E809" s="18">
        <v>80.599999999999994</v>
      </c>
      <c r="F809" s="27">
        <v>0.86253000000000002</v>
      </c>
      <c r="G809" s="11">
        <f t="shared" si="50"/>
        <v>-2.8000000000003408E-3</v>
      </c>
      <c r="H809" s="12">
        <f t="shared" si="51"/>
        <v>1.0882100000000274</v>
      </c>
    </row>
    <row r="810" spans="1:8" ht="13.5" thickBot="1">
      <c r="A810" s="18">
        <v>80.7</v>
      </c>
      <c r="B810" s="27">
        <v>0.86146999999999996</v>
      </c>
      <c r="C810" s="11">
        <f t="shared" si="48"/>
        <v>-2.7999999999996287E-3</v>
      </c>
      <c r="D810" s="12">
        <f t="shared" si="49"/>
        <v>1.0874299999999699</v>
      </c>
      <c r="E810" s="18">
        <v>80.7</v>
      </c>
      <c r="F810" s="27">
        <v>0.86224999999999996</v>
      </c>
      <c r="G810" s="11">
        <f t="shared" si="50"/>
        <v>-2.7999999999996287E-3</v>
      </c>
      <c r="H810" s="12">
        <f t="shared" si="51"/>
        <v>1.0882099999999699</v>
      </c>
    </row>
    <row r="811" spans="1:8" ht="13.5" thickBot="1">
      <c r="A811" s="18">
        <v>80.8</v>
      </c>
      <c r="B811" s="27">
        <v>0.86119000000000001</v>
      </c>
      <c r="C811" s="11">
        <f t="shared" si="48"/>
        <v>-2.8000000000003408E-3</v>
      </c>
      <c r="D811" s="12">
        <f t="shared" si="49"/>
        <v>1.0874300000000274</v>
      </c>
      <c r="E811" s="18">
        <v>80.8</v>
      </c>
      <c r="F811" s="27">
        <v>0.86197000000000001</v>
      </c>
      <c r="G811" s="11">
        <f t="shared" si="50"/>
        <v>-2.8000000000003408E-3</v>
      </c>
      <c r="H811" s="12">
        <f t="shared" si="51"/>
        <v>1.0882100000000274</v>
      </c>
    </row>
    <row r="812" spans="1:8" ht="13.5" thickBot="1">
      <c r="A812" s="28">
        <v>80.900000000000006</v>
      </c>
      <c r="B812" s="29">
        <v>0.86090999999999995</v>
      </c>
      <c r="C812" s="11">
        <f t="shared" si="48"/>
        <v>-2.7999999999996287E-3</v>
      </c>
      <c r="D812" s="12">
        <f t="shared" si="49"/>
        <v>1.0874299999999699</v>
      </c>
      <c r="E812" s="28">
        <v>80.900000000000006</v>
      </c>
      <c r="F812" s="29">
        <v>0.86168999999999996</v>
      </c>
      <c r="G812" s="11">
        <f t="shared" si="50"/>
        <v>-2.7999999999996287E-3</v>
      </c>
      <c r="H812" s="12">
        <f t="shared" si="51"/>
        <v>1.0882099999999699</v>
      </c>
    </row>
    <row r="813" spans="1:8" ht="13.5" thickBot="1">
      <c r="A813" s="16">
        <v>81</v>
      </c>
      <c r="B813" s="17">
        <v>0.86063000000000001</v>
      </c>
      <c r="C813" s="11">
        <f t="shared" si="48"/>
        <v>-2.9000000000002895E-3</v>
      </c>
      <c r="D813" s="12">
        <f t="shared" si="49"/>
        <v>1.0955300000000234</v>
      </c>
      <c r="E813" s="16">
        <v>81</v>
      </c>
      <c r="F813" s="17">
        <v>0.86141000000000001</v>
      </c>
      <c r="G813" s="11">
        <f t="shared" si="50"/>
        <v>-2.9000000000002895E-3</v>
      </c>
      <c r="H813" s="12">
        <f t="shared" si="51"/>
        <v>1.0963100000000234</v>
      </c>
    </row>
    <row r="814" spans="1:8" ht="13.5" thickBot="1">
      <c r="A814" s="18">
        <v>81.099999999999994</v>
      </c>
      <c r="B814" s="27">
        <v>0.86033999999999999</v>
      </c>
      <c r="C814" s="11">
        <f t="shared" si="48"/>
        <v>-2.7999999999992306E-3</v>
      </c>
      <c r="D814" s="12">
        <f t="shared" si="49"/>
        <v>1.0874199999999377</v>
      </c>
      <c r="E814" s="18">
        <v>81.099999999999994</v>
      </c>
      <c r="F814" s="27">
        <v>0.86112</v>
      </c>
      <c r="G814" s="11">
        <f t="shared" si="50"/>
        <v>-2.8999999999998775E-3</v>
      </c>
      <c r="H814" s="12">
        <f t="shared" si="51"/>
        <v>1.0963099999999901</v>
      </c>
    </row>
    <row r="815" spans="1:8" ht="13.5" thickBot="1">
      <c r="A815" s="18">
        <v>81.2</v>
      </c>
      <c r="B815" s="27">
        <v>0.86006000000000005</v>
      </c>
      <c r="C815" s="11">
        <f t="shared" si="48"/>
        <v>-2.800000000000739E-3</v>
      </c>
      <c r="D815" s="12">
        <f t="shared" si="49"/>
        <v>1.08742000000006</v>
      </c>
      <c r="E815" s="18">
        <v>81.2</v>
      </c>
      <c r="F815" s="27">
        <v>0.86082999999999998</v>
      </c>
      <c r="G815" s="11">
        <f t="shared" si="50"/>
        <v>-2.7999999999996287E-3</v>
      </c>
      <c r="H815" s="12">
        <f t="shared" si="51"/>
        <v>1.0881899999999698</v>
      </c>
    </row>
    <row r="816" spans="1:8" ht="13.5" thickBot="1">
      <c r="A816" s="18">
        <v>81.3</v>
      </c>
      <c r="B816" s="27">
        <v>0.85977999999999999</v>
      </c>
      <c r="C816" s="11">
        <f t="shared" si="48"/>
        <v>-2.7999999999992306E-3</v>
      </c>
      <c r="D816" s="12">
        <f t="shared" si="49"/>
        <v>1.0874199999999374</v>
      </c>
      <c r="E816" s="18">
        <v>81.3</v>
      </c>
      <c r="F816" s="27">
        <v>0.86055000000000004</v>
      </c>
      <c r="G816" s="11">
        <f t="shared" si="50"/>
        <v>-2.8000000000003408E-3</v>
      </c>
      <c r="H816" s="12">
        <f t="shared" si="51"/>
        <v>1.0881900000000277</v>
      </c>
    </row>
    <row r="817" spans="1:8" ht="13.5" thickBot="1">
      <c r="A817" s="18">
        <v>81.400000000000006</v>
      </c>
      <c r="B817" s="27">
        <v>0.85950000000000004</v>
      </c>
      <c r="C817" s="11">
        <f t="shared" si="48"/>
        <v>-2.800000000000739E-3</v>
      </c>
      <c r="D817" s="12">
        <f t="shared" si="49"/>
        <v>1.0874200000000602</v>
      </c>
      <c r="E817" s="18">
        <v>81.400000000000006</v>
      </c>
      <c r="F817" s="27">
        <v>0.86026999999999998</v>
      </c>
      <c r="G817" s="11">
        <f t="shared" si="50"/>
        <v>-2.7999999999996287E-3</v>
      </c>
      <c r="H817" s="12">
        <f t="shared" si="51"/>
        <v>1.0881899999999698</v>
      </c>
    </row>
    <row r="818" spans="1:8" ht="13.5" thickBot="1">
      <c r="A818" s="18">
        <v>81.5</v>
      </c>
      <c r="B818" s="27">
        <v>0.85921999999999998</v>
      </c>
      <c r="C818" s="11">
        <f t="shared" si="48"/>
        <v>-2.9000000000002895E-3</v>
      </c>
      <c r="D818" s="12">
        <f t="shared" si="49"/>
        <v>1.0955700000000237</v>
      </c>
      <c r="E818" s="18">
        <v>81.5</v>
      </c>
      <c r="F818" s="27">
        <v>0.85999000000000003</v>
      </c>
      <c r="G818" s="11">
        <f t="shared" si="50"/>
        <v>-2.9000000000002895E-3</v>
      </c>
      <c r="H818" s="12">
        <f t="shared" si="51"/>
        <v>1.0963400000000236</v>
      </c>
    </row>
    <row r="819" spans="1:8" ht="13.5" thickBot="1">
      <c r="A819" s="18">
        <v>81.599999999999994</v>
      </c>
      <c r="B819" s="27">
        <v>0.85892999999999997</v>
      </c>
      <c r="C819" s="11">
        <f t="shared" si="48"/>
        <v>-2.7999999999992306E-3</v>
      </c>
      <c r="D819" s="12">
        <f t="shared" si="49"/>
        <v>1.0874099999999371</v>
      </c>
      <c r="E819" s="18">
        <v>81.599999999999994</v>
      </c>
      <c r="F819" s="27">
        <v>0.85970000000000002</v>
      </c>
      <c r="G819" s="11">
        <f t="shared" si="50"/>
        <v>-2.8000000000003408E-3</v>
      </c>
      <c r="H819" s="12">
        <f t="shared" si="51"/>
        <v>1.0881800000000279</v>
      </c>
    </row>
    <row r="820" spans="1:8" ht="13.5" thickBot="1">
      <c r="A820" s="18">
        <v>81.7</v>
      </c>
      <c r="B820" s="27">
        <v>0.85865000000000002</v>
      </c>
      <c r="C820" s="11">
        <f t="shared" si="48"/>
        <v>-2.800000000000739E-3</v>
      </c>
      <c r="D820" s="12">
        <f t="shared" si="49"/>
        <v>1.0874100000000604</v>
      </c>
      <c r="E820" s="18">
        <v>81.7</v>
      </c>
      <c r="F820" s="27">
        <v>0.85941999999999996</v>
      </c>
      <c r="G820" s="11">
        <f t="shared" si="50"/>
        <v>-2.7999999999996287E-3</v>
      </c>
      <c r="H820" s="12">
        <f t="shared" si="51"/>
        <v>1.0881799999999697</v>
      </c>
    </row>
    <row r="821" spans="1:8" ht="13.5" thickBot="1">
      <c r="A821" s="18">
        <v>81.8</v>
      </c>
      <c r="B821" s="27">
        <v>0.85836999999999997</v>
      </c>
      <c r="C821" s="11">
        <f t="shared" si="48"/>
        <v>-2.8999999999998775E-3</v>
      </c>
      <c r="D821" s="12">
        <f t="shared" si="49"/>
        <v>1.0955899999999898</v>
      </c>
      <c r="E821" s="18">
        <v>81.8</v>
      </c>
      <c r="F821" s="27">
        <v>0.85914000000000001</v>
      </c>
      <c r="G821" s="11">
        <f t="shared" si="50"/>
        <v>-2.8999999999998775E-3</v>
      </c>
      <c r="H821" s="12">
        <f t="shared" si="51"/>
        <v>1.09635999999999</v>
      </c>
    </row>
    <row r="822" spans="1:8" ht="13.5" thickBot="1">
      <c r="A822" s="18">
        <v>81.900000000000006</v>
      </c>
      <c r="B822" s="27">
        <v>0.85807999999999995</v>
      </c>
      <c r="C822" s="11">
        <f t="shared" si="48"/>
        <v>-2.7999999999996287E-3</v>
      </c>
      <c r="D822" s="12">
        <f t="shared" si="49"/>
        <v>1.0873999999999695</v>
      </c>
      <c r="E822" s="18">
        <v>81.900000000000006</v>
      </c>
      <c r="F822" s="27">
        <v>0.85885</v>
      </c>
      <c r="G822" s="11">
        <f t="shared" si="50"/>
        <v>-2.7999999999996287E-3</v>
      </c>
      <c r="H822" s="12">
        <f t="shared" si="51"/>
        <v>1.0881699999999697</v>
      </c>
    </row>
    <row r="823" spans="1:8" ht="13.5" thickBot="1">
      <c r="A823" s="9">
        <v>82</v>
      </c>
      <c r="B823" s="19">
        <v>0.85780000000000001</v>
      </c>
      <c r="C823" s="11">
        <f t="shared" si="48"/>
        <v>-2.9000000000002895E-3</v>
      </c>
      <c r="D823" s="12">
        <f t="shared" si="49"/>
        <v>1.0956000000000239</v>
      </c>
      <c r="E823" s="9">
        <v>82</v>
      </c>
      <c r="F823" s="19">
        <v>0.85857000000000006</v>
      </c>
      <c r="G823" s="11">
        <f t="shared" si="50"/>
        <v>-2.9000000000002895E-3</v>
      </c>
      <c r="H823" s="12">
        <f t="shared" si="51"/>
        <v>1.0963700000000238</v>
      </c>
    </row>
    <row r="824" spans="1:8" ht="13.5" thickBot="1">
      <c r="A824" s="18">
        <v>82.1</v>
      </c>
      <c r="B824" s="27">
        <v>0.85750999999999999</v>
      </c>
      <c r="C824" s="11">
        <f t="shared" si="48"/>
        <v>-2.7999999999992306E-3</v>
      </c>
      <c r="D824" s="12">
        <f t="shared" si="49"/>
        <v>1.0873899999999368</v>
      </c>
      <c r="E824" s="18">
        <v>82.1</v>
      </c>
      <c r="F824" s="27">
        <v>0.85828000000000004</v>
      </c>
      <c r="G824" s="11">
        <f t="shared" si="50"/>
        <v>-2.8000000000003408E-3</v>
      </c>
      <c r="H824" s="12">
        <f t="shared" si="51"/>
        <v>1.088160000000028</v>
      </c>
    </row>
    <row r="825" spans="1:8" ht="13.5" thickBot="1">
      <c r="A825" s="18">
        <v>82.2</v>
      </c>
      <c r="B825" s="27">
        <v>0.85723000000000005</v>
      </c>
      <c r="C825" s="11">
        <f t="shared" si="48"/>
        <v>-2.9000000000002895E-3</v>
      </c>
      <c r="D825" s="12">
        <f t="shared" si="49"/>
        <v>1.095610000000024</v>
      </c>
      <c r="E825" s="18">
        <v>82.2</v>
      </c>
      <c r="F825" s="27">
        <v>0.85799999999999998</v>
      </c>
      <c r="G825" s="11">
        <f t="shared" si="50"/>
        <v>-2.9000000000002895E-3</v>
      </c>
      <c r="H825" s="12">
        <f t="shared" si="51"/>
        <v>1.0963800000000239</v>
      </c>
    </row>
    <row r="826" spans="1:8" ht="13.5" thickBot="1">
      <c r="A826" s="18">
        <v>82.3</v>
      </c>
      <c r="B826" s="27">
        <v>0.85694000000000004</v>
      </c>
      <c r="C826" s="11">
        <f t="shared" si="48"/>
        <v>-2.8999999999998775E-3</v>
      </c>
      <c r="D826" s="12">
        <f t="shared" si="49"/>
        <v>1.09560999999999</v>
      </c>
      <c r="E826" s="18">
        <v>82.3</v>
      </c>
      <c r="F826" s="27">
        <v>0.85770999999999997</v>
      </c>
      <c r="G826" s="11">
        <f t="shared" si="50"/>
        <v>-2.8999999999998775E-3</v>
      </c>
      <c r="H826" s="12">
        <f t="shared" si="51"/>
        <v>1.0963799999999897</v>
      </c>
    </row>
    <row r="827" spans="1:8" ht="13.5" thickBot="1">
      <c r="A827" s="18">
        <v>82.4</v>
      </c>
      <c r="B827" s="27">
        <v>0.85665000000000002</v>
      </c>
      <c r="C827" s="11">
        <f t="shared" si="48"/>
        <v>-2.800000000000739E-3</v>
      </c>
      <c r="D827" s="12">
        <f t="shared" si="49"/>
        <v>1.087370000000061</v>
      </c>
      <c r="E827" s="18">
        <v>82.4</v>
      </c>
      <c r="F827" s="27">
        <v>0.85741999999999996</v>
      </c>
      <c r="G827" s="11">
        <f t="shared" si="50"/>
        <v>-2.7999999999996287E-3</v>
      </c>
      <c r="H827" s="12">
        <f t="shared" si="51"/>
        <v>1.0881399999999695</v>
      </c>
    </row>
    <row r="828" spans="1:8" ht="13.5" thickBot="1">
      <c r="A828" s="18">
        <v>82.5</v>
      </c>
      <c r="B828" s="27">
        <v>0.85636999999999996</v>
      </c>
      <c r="C828" s="11">
        <f t="shared" si="48"/>
        <v>-2.9000000000002895E-3</v>
      </c>
      <c r="D828" s="12">
        <f t="shared" si="49"/>
        <v>1.0956200000000238</v>
      </c>
      <c r="E828" s="18">
        <v>82.5</v>
      </c>
      <c r="F828" s="27">
        <v>0.85714000000000001</v>
      </c>
      <c r="G828" s="11">
        <f t="shared" si="50"/>
        <v>-2.9000000000002895E-3</v>
      </c>
      <c r="H828" s="12">
        <f t="shared" si="51"/>
        <v>1.096390000000024</v>
      </c>
    </row>
    <row r="829" spans="1:8" ht="13.5" thickBot="1">
      <c r="A829" s="18">
        <v>82.6</v>
      </c>
      <c r="B829" s="27">
        <v>0.85607999999999995</v>
      </c>
      <c r="C829" s="11">
        <f t="shared" si="48"/>
        <v>-2.8999999999987673E-3</v>
      </c>
      <c r="D829" s="12">
        <f t="shared" si="49"/>
        <v>1.0956199999998981</v>
      </c>
      <c r="E829" s="18">
        <v>82.6</v>
      </c>
      <c r="F829" s="27">
        <v>0.85685</v>
      </c>
      <c r="G829" s="11">
        <f t="shared" si="50"/>
        <v>-2.8999999999998775E-3</v>
      </c>
      <c r="H829" s="12">
        <f t="shared" si="51"/>
        <v>1.09638999999999</v>
      </c>
    </row>
    <row r="830" spans="1:8" ht="13.5" thickBot="1">
      <c r="A830" s="18">
        <v>82.7</v>
      </c>
      <c r="B830" s="27">
        <v>0.85579000000000005</v>
      </c>
      <c r="C830" s="11">
        <f t="shared" si="48"/>
        <v>-2.800000000000739E-3</v>
      </c>
      <c r="D830" s="12">
        <f t="shared" si="49"/>
        <v>1.0873500000000611</v>
      </c>
      <c r="E830" s="18">
        <v>82.7</v>
      </c>
      <c r="F830" s="27">
        <v>0.85655999999999999</v>
      </c>
      <c r="G830" s="11">
        <f t="shared" si="50"/>
        <v>-2.7999999999996287E-3</v>
      </c>
      <c r="H830" s="12">
        <f t="shared" si="51"/>
        <v>1.0881199999999693</v>
      </c>
    </row>
    <row r="831" spans="1:8" ht="13.5" thickBot="1">
      <c r="A831" s="18">
        <v>82.8</v>
      </c>
      <c r="B831" s="27">
        <v>0.85550999999999999</v>
      </c>
      <c r="C831" s="11">
        <f t="shared" si="48"/>
        <v>-2.8999999999998775E-3</v>
      </c>
      <c r="D831" s="12">
        <f t="shared" si="49"/>
        <v>1.0956299999999897</v>
      </c>
      <c r="E831" s="18">
        <v>82.8</v>
      </c>
      <c r="F831" s="27">
        <v>0.85628000000000004</v>
      </c>
      <c r="G831" s="11">
        <f t="shared" si="50"/>
        <v>-2.8999999999998775E-3</v>
      </c>
      <c r="H831" s="12">
        <f t="shared" si="51"/>
        <v>1.0963999999999898</v>
      </c>
    </row>
    <row r="832" spans="1:8" ht="13.5" thickBot="1">
      <c r="A832" s="18">
        <v>82.9</v>
      </c>
      <c r="B832" s="27">
        <v>0.85521999999999998</v>
      </c>
      <c r="C832" s="11">
        <f t="shared" si="48"/>
        <v>-2.9000000000002895E-3</v>
      </c>
      <c r="D832" s="12">
        <f t="shared" si="49"/>
        <v>1.0956300000000241</v>
      </c>
      <c r="E832" s="18">
        <v>82.9</v>
      </c>
      <c r="F832" s="27">
        <v>0.85599000000000003</v>
      </c>
      <c r="G832" s="11">
        <f t="shared" si="50"/>
        <v>-2.9000000000002895E-3</v>
      </c>
      <c r="H832" s="12">
        <f t="shared" si="51"/>
        <v>1.096400000000024</v>
      </c>
    </row>
    <row r="833" spans="1:8" ht="13.5" thickBot="1">
      <c r="A833" s="9">
        <v>83</v>
      </c>
      <c r="B833" s="19">
        <v>0.85492999999999997</v>
      </c>
      <c r="C833" s="11">
        <f t="shared" si="48"/>
        <v>-2.9000000000002895E-3</v>
      </c>
      <c r="D833" s="12">
        <f t="shared" si="49"/>
        <v>1.0956300000000239</v>
      </c>
      <c r="E833" s="9">
        <v>83</v>
      </c>
      <c r="F833" s="19">
        <v>0.85570000000000002</v>
      </c>
      <c r="G833" s="11">
        <f t="shared" si="50"/>
        <v>-2.9000000000002895E-3</v>
      </c>
      <c r="H833" s="12">
        <f t="shared" si="51"/>
        <v>1.096400000000024</v>
      </c>
    </row>
    <row r="834" spans="1:8" ht="13.5" thickBot="1">
      <c r="A834" s="18">
        <v>83.1</v>
      </c>
      <c r="B834" s="27">
        <v>0.85463999999999996</v>
      </c>
      <c r="C834" s="11">
        <f t="shared" si="48"/>
        <v>-2.8999999999987673E-3</v>
      </c>
      <c r="D834" s="12">
        <f t="shared" si="49"/>
        <v>1.0956299999998975</v>
      </c>
      <c r="E834" s="18">
        <v>83.1</v>
      </c>
      <c r="F834" s="27">
        <v>0.85541</v>
      </c>
      <c r="G834" s="11">
        <f t="shared" si="50"/>
        <v>-2.8999999999998775E-3</v>
      </c>
      <c r="H834" s="12">
        <f t="shared" si="51"/>
        <v>1.0963999999999898</v>
      </c>
    </row>
    <row r="835" spans="1:8" ht="13.5" thickBot="1">
      <c r="A835" s="18">
        <v>83.2</v>
      </c>
      <c r="B835" s="27">
        <v>0.85435000000000005</v>
      </c>
      <c r="C835" s="11">
        <f t="shared" si="48"/>
        <v>-2.9000000000002895E-3</v>
      </c>
      <c r="D835" s="12">
        <f t="shared" si="49"/>
        <v>1.0956300000000243</v>
      </c>
      <c r="E835" s="18">
        <v>83.2</v>
      </c>
      <c r="F835" s="27">
        <v>0.85511999999999999</v>
      </c>
      <c r="G835" s="11">
        <f t="shared" si="50"/>
        <v>-2.9000000000002895E-3</v>
      </c>
      <c r="H835" s="12">
        <f t="shared" si="51"/>
        <v>1.096400000000024</v>
      </c>
    </row>
    <row r="836" spans="1:8" ht="13.5" thickBot="1">
      <c r="A836" s="18">
        <v>83.3</v>
      </c>
      <c r="B836" s="27">
        <v>0.85406000000000004</v>
      </c>
      <c r="C836" s="11">
        <f t="shared" ref="C836:C899" si="52">SLOPE(B836:B837,A836:A837)</f>
        <v>-2.8999999999998775E-3</v>
      </c>
      <c r="D836" s="12">
        <f t="shared" ref="D836:D899" si="53">INTERCEPT(B836:B837,A836:A837)</f>
        <v>1.0956299999999897</v>
      </c>
      <c r="E836" s="18">
        <v>83.3</v>
      </c>
      <c r="F836" s="27">
        <v>0.85482999999999998</v>
      </c>
      <c r="G836" s="11">
        <f t="shared" ref="G836:G899" si="54">SLOPE(F836:F837,E836:E837)</f>
        <v>-2.8999999999998775E-3</v>
      </c>
      <c r="H836" s="12">
        <f t="shared" ref="H836:H899" si="55">INTERCEPT(F836:F837,E836:E837)</f>
        <v>1.0963999999999896</v>
      </c>
    </row>
    <row r="837" spans="1:8" ht="13.5" thickBot="1">
      <c r="A837" s="18">
        <v>83.4</v>
      </c>
      <c r="B837" s="27">
        <v>0.85377000000000003</v>
      </c>
      <c r="C837" s="11">
        <f t="shared" si="52"/>
        <v>-2.9000000000002895E-3</v>
      </c>
      <c r="D837" s="12">
        <f t="shared" si="53"/>
        <v>1.0956300000000243</v>
      </c>
      <c r="E837" s="18">
        <v>83.4</v>
      </c>
      <c r="F837" s="27">
        <v>0.85453999999999997</v>
      </c>
      <c r="G837" s="11">
        <f t="shared" si="54"/>
        <v>-2.9000000000002895E-3</v>
      </c>
      <c r="H837" s="12">
        <f t="shared" si="55"/>
        <v>1.0964000000000242</v>
      </c>
    </row>
    <row r="838" spans="1:8" ht="13.5" thickBot="1">
      <c r="A838" s="18">
        <v>83.5</v>
      </c>
      <c r="B838" s="27">
        <v>0.85348000000000002</v>
      </c>
      <c r="C838" s="11">
        <f t="shared" si="52"/>
        <v>-2.9000000000002895E-3</v>
      </c>
      <c r="D838" s="12">
        <f t="shared" si="53"/>
        <v>1.0956300000000241</v>
      </c>
      <c r="E838" s="18">
        <v>83.5</v>
      </c>
      <c r="F838" s="27">
        <v>0.85424999999999995</v>
      </c>
      <c r="G838" s="11">
        <f t="shared" si="54"/>
        <v>-2.8999999999991793E-3</v>
      </c>
      <c r="H838" s="12">
        <f t="shared" si="55"/>
        <v>1.0963999999999314</v>
      </c>
    </row>
    <row r="839" spans="1:8" ht="13.5" thickBot="1">
      <c r="A839" s="18">
        <v>83.6</v>
      </c>
      <c r="B839" s="27">
        <v>0.85319</v>
      </c>
      <c r="C839" s="11">
        <f t="shared" si="52"/>
        <v>-2.8999999999998775E-3</v>
      </c>
      <c r="D839" s="12">
        <f t="shared" si="53"/>
        <v>1.0956299999999899</v>
      </c>
      <c r="E839" s="18">
        <v>83.6</v>
      </c>
      <c r="F839" s="27">
        <v>0.85396000000000005</v>
      </c>
      <c r="G839" s="11">
        <f t="shared" si="54"/>
        <v>-2.8999999999998775E-3</v>
      </c>
      <c r="H839" s="12">
        <f t="shared" si="55"/>
        <v>1.0963999999999898</v>
      </c>
    </row>
    <row r="840" spans="1:8" ht="13.5" thickBot="1">
      <c r="A840" s="18">
        <v>83.7</v>
      </c>
      <c r="B840" s="27">
        <v>0.85289999999999999</v>
      </c>
      <c r="C840" s="11">
        <f t="shared" si="52"/>
        <v>-2.9999999999998396E-3</v>
      </c>
      <c r="D840" s="12">
        <f t="shared" si="53"/>
        <v>1.1039999999999865</v>
      </c>
      <c r="E840" s="18">
        <v>83.7</v>
      </c>
      <c r="F840" s="27">
        <v>0.85367000000000004</v>
      </c>
      <c r="G840" s="11">
        <f t="shared" si="54"/>
        <v>-3.0000000000009503E-3</v>
      </c>
      <c r="H840" s="12">
        <f t="shared" si="55"/>
        <v>1.1047700000000797</v>
      </c>
    </row>
    <row r="841" spans="1:8" ht="13.5" thickBot="1">
      <c r="A841" s="18">
        <v>83.8</v>
      </c>
      <c r="B841" s="27">
        <v>0.85260000000000002</v>
      </c>
      <c r="C841" s="11">
        <f t="shared" si="52"/>
        <v>-2.8999999999998775E-3</v>
      </c>
      <c r="D841" s="12">
        <f t="shared" si="53"/>
        <v>1.0956199999999896</v>
      </c>
      <c r="E841" s="18">
        <v>83.8</v>
      </c>
      <c r="F841" s="27">
        <v>0.85336999999999996</v>
      </c>
      <c r="G841" s="11">
        <f t="shared" si="54"/>
        <v>-2.8999999999998775E-3</v>
      </c>
      <c r="H841" s="12">
        <f t="shared" si="55"/>
        <v>1.0963899999999895</v>
      </c>
    </row>
    <row r="842" spans="1:8" ht="13.5" thickBot="1">
      <c r="A842" s="18">
        <v>83.9</v>
      </c>
      <c r="B842" s="27">
        <v>0.85231000000000001</v>
      </c>
      <c r="C842" s="11">
        <f t="shared" si="52"/>
        <v>-2.9000000000002895E-3</v>
      </c>
      <c r="D842" s="12">
        <f t="shared" si="53"/>
        <v>1.0956200000000245</v>
      </c>
      <c r="E842" s="18">
        <v>83.9</v>
      </c>
      <c r="F842" s="27">
        <v>0.85307999999999995</v>
      </c>
      <c r="G842" s="11">
        <f t="shared" si="54"/>
        <v>-2.8999999999991793E-3</v>
      </c>
      <c r="H842" s="12">
        <f t="shared" si="55"/>
        <v>1.0963899999999311</v>
      </c>
    </row>
    <row r="843" spans="1:8" ht="13.5" thickBot="1">
      <c r="A843" s="9">
        <v>84</v>
      </c>
      <c r="B843" s="19">
        <v>0.85202</v>
      </c>
      <c r="C843" s="11">
        <f t="shared" si="52"/>
        <v>-2.9000000000002895E-3</v>
      </c>
      <c r="D843" s="12">
        <f t="shared" si="53"/>
        <v>1.0956200000000242</v>
      </c>
      <c r="E843" s="9">
        <v>84</v>
      </c>
      <c r="F843" s="19">
        <v>0.85279000000000005</v>
      </c>
      <c r="G843" s="11">
        <f t="shared" si="54"/>
        <v>-2.9000000000002895E-3</v>
      </c>
      <c r="H843" s="12">
        <f t="shared" si="55"/>
        <v>1.0963900000000244</v>
      </c>
    </row>
    <row r="844" spans="1:8" ht="13.5" thickBot="1">
      <c r="A844" s="18">
        <v>84.1</v>
      </c>
      <c r="B844" s="27">
        <v>0.85172999999999999</v>
      </c>
      <c r="C844" s="11">
        <f t="shared" si="52"/>
        <v>-2.9999999999994137E-3</v>
      </c>
      <c r="D844" s="12">
        <f t="shared" si="53"/>
        <v>1.1040299999999506</v>
      </c>
      <c r="E844" s="18">
        <v>84.1</v>
      </c>
      <c r="F844" s="27">
        <v>0.85250000000000004</v>
      </c>
      <c r="G844" s="11">
        <f t="shared" si="54"/>
        <v>-3.0000000000005239E-3</v>
      </c>
      <c r="H844" s="12">
        <f t="shared" si="55"/>
        <v>1.104800000000044</v>
      </c>
    </row>
    <row r="845" spans="1:8" ht="13.5" thickBot="1">
      <c r="A845" s="18">
        <v>84.2</v>
      </c>
      <c r="B845" s="27">
        <v>0.85143000000000002</v>
      </c>
      <c r="C845" s="11">
        <f t="shared" si="52"/>
        <v>-2.9000000000002895E-3</v>
      </c>
      <c r="D845" s="12">
        <f t="shared" si="53"/>
        <v>1.0956100000000244</v>
      </c>
      <c r="E845" s="18">
        <v>84.2</v>
      </c>
      <c r="F845" s="27">
        <v>0.85219999999999996</v>
      </c>
      <c r="G845" s="11">
        <f t="shared" si="54"/>
        <v>-2.9000000000002895E-3</v>
      </c>
      <c r="H845" s="12">
        <f t="shared" si="55"/>
        <v>1.0963800000000243</v>
      </c>
    </row>
    <row r="846" spans="1:8" ht="13.5" thickBot="1">
      <c r="A846" s="18">
        <v>84.3</v>
      </c>
      <c r="B846" s="27">
        <v>0.85114000000000001</v>
      </c>
      <c r="C846" s="11">
        <f t="shared" si="52"/>
        <v>-2.9999999999994137E-3</v>
      </c>
      <c r="D846" s="12">
        <f t="shared" si="53"/>
        <v>1.1040399999999506</v>
      </c>
      <c r="E846" s="18">
        <v>84.3</v>
      </c>
      <c r="F846" s="27">
        <v>0.85190999999999995</v>
      </c>
      <c r="G846" s="11">
        <f t="shared" si="54"/>
        <v>-2.9999999999994137E-3</v>
      </c>
      <c r="H846" s="12">
        <f t="shared" si="55"/>
        <v>1.1048099999999506</v>
      </c>
    </row>
    <row r="847" spans="1:8" ht="13.5" thickBot="1">
      <c r="A847" s="18">
        <v>84.4</v>
      </c>
      <c r="B847" s="27">
        <v>0.85084000000000004</v>
      </c>
      <c r="C847" s="11">
        <f t="shared" si="52"/>
        <v>-2.9000000000002895E-3</v>
      </c>
      <c r="D847" s="12">
        <f t="shared" si="53"/>
        <v>1.0956000000000246</v>
      </c>
      <c r="E847" s="18">
        <v>84.4</v>
      </c>
      <c r="F847" s="27">
        <v>0.85160999999999998</v>
      </c>
      <c r="G847" s="11">
        <f t="shared" si="54"/>
        <v>-2.9000000000002895E-3</v>
      </c>
      <c r="H847" s="12">
        <f t="shared" si="55"/>
        <v>1.0963700000000243</v>
      </c>
    </row>
    <row r="848" spans="1:8" ht="13.5" thickBot="1">
      <c r="A848" s="18">
        <v>84.5</v>
      </c>
      <c r="B848" s="27">
        <v>0.85055000000000003</v>
      </c>
      <c r="C848" s="11">
        <f t="shared" si="52"/>
        <v>-3.0000000000009503E-3</v>
      </c>
      <c r="D848" s="12">
        <f t="shared" si="53"/>
        <v>1.1040500000000804</v>
      </c>
      <c r="E848" s="18">
        <v>84.5</v>
      </c>
      <c r="F848" s="27">
        <v>0.85131999999999997</v>
      </c>
      <c r="G848" s="11">
        <f t="shared" si="54"/>
        <v>-2.9999999999998396E-3</v>
      </c>
      <c r="H848" s="12">
        <f t="shared" si="55"/>
        <v>1.1048199999999864</v>
      </c>
    </row>
    <row r="849" spans="1:8" ht="13.5" thickBot="1">
      <c r="A849" s="18">
        <v>84.6</v>
      </c>
      <c r="B849" s="27">
        <v>0.85024999999999995</v>
      </c>
      <c r="C849" s="11">
        <f t="shared" si="52"/>
        <v>-2.8999999999987673E-3</v>
      </c>
      <c r="D849" s="12">
        <f t="shared" si="53"/>
        <v>1.0955899999998957</v>
      </c>
      <c r="E849" s="18">
        <v>84.6</v>
      </c>
      <c r="F849" s="27">
        <v>0.85102</v>
      </c>
      <c r="G849" s="11">
        <f t="shared" si="54"/>
        <v>-2.8999999999998775E-3</v>
      </c>
      <c r="H849" s="12">
        <f t="shared" si="55"/>
        <v>1.0963599999999898</v>
      </c>
    </row>
    <row r="850" spans="1:8" ht="13.5" thickBot="1">
      <c r="A850" s="18">
        <v>84.7</v>
      </c>
      <c r="B850" s="27">
        <v>0.84996000000000005</v>
      </c>
      <c r="C850" s="11">
        <f t="shared" si="52"/>
        <v>-3.0000000000009503E-3</v>
      </c>
      <c r="D850" s="12">
        <f t="shared" si="53"/>
        <v>1.1040600000000804</v>
      </c>
      <c r="E850" s="18">
        <v>84.7</v>
      </c>
      <c r="F850" s="27">
        <v>0.85072999999999999</v>
      </c>
      <c r="G850" s="11">
        <f t="shared" si="54"/>
        <v>-2.9999999999998396E-3</v>
      </c>
      <c r="H850" s="12">
        <f t="shared" si="55"/>
        <v>1.1048299999999864</v>
      </c>
    </row>
    <row r="851" spans="1:8" ht="13.5" thickBot="1">
      <c r="A851" s="18">
        <v>84.8</v>
      </c>
      <c r="B851" s="27">
        <v>0.84965999999999997</v>
      </c>
      <c r="C851" s="11">
        <f t="shared" si="52"/>
        <v>-2.9999999999994137E-3</v>
      </c>
      <c r="D851" s="12">
        <f t="shared" si="53"/>
        <v>1.1040599999999503</v>
      </c>
      <c r="E851" s="18">
        <v>84.8</v>
      </c>
      <c r="F851" s="27">
        <v>0.85043000000000002</v>
      </c>
      <c r="G851" s="11">
        <f t="shared" si="54"/>
        <v>-2.9999999999994137E-3</v>
      </c>
      <c r="H851" s="12">
        <f t="shared" si="55"/>
        <v>1.1048299999999502</v>
      </c>
    </row>
    <row r="852" spans="1:8" ht="13.5" thickBot="1">
      <c r="A852" s="18">
        <v>84.9</v>
      </c>
      <c r="B852" s="27">
        <v>0.84936</v>
      </c>
      <c r="C852" s="11">
        <f t="shared" si="52"/>
        <v>-2.9999999999998396E-3</v>
      </c>
      <c r="D852" s="12">
        <f t="shared" si="53"/>
        <v>1.1040599999999863</v>
      </c>
      <c r="E852" s="18">
        <v>84.9</v>
      </c>
      <c r="F852" s="27">
        <v>0.85013000000000005</v>
      </c>
      <c r="G852" s="11">
        <f t="shared" si="54"/>
        <v>-3.1000000000005008E-3</v>
      </c>
      <c r="H852" s="12">
        <f t="shared" si="55"/>
        <v>1.1133200000000425</v>
      </c>
    </row>
    <row r="853" spans="1:8" ht="13.5" thickBot="1">
      <c r="A853" s="9">
        <v>85</v>
      </c>
      <c r="B853" s="19">
        <v>0.84906000000000004</v>
      </c>
      <c r="C853" s="11">
        <f t="shared" si="52"/>
        <v>-2.9000000000002895E-3</v>
      </c>
      <c r="D853" s="12">
        <f t="shared" si="53"/>
        <v>1.0955600000000247</v>
      </c>
      <c r="E853" s="9">
        <v>85</v>
      </c>
      <c r="F853" s="19">
        <v>0.84982000000000002</v>
      </c>
      <c r="G853" s="11">
        <f t="shared" si="54"/>
        <v>-2.9000000000002895E-3</v>
      </c>
      <c r="H853" s="12">
        <f t="shared" si="55"/>
        <v>1.0963200000000246</v>
      </c>
    </row>
    <row r="854" spans="1:8" ht="13.5" thickBot="1">
      <c r="A854" s="18">
        <v>85.1</v>
      </c>
      <c r="B854" s="27">
        <v>0.84877000000000002</v>
      </c>
      <c r="C854" s="11">
        <f t="shared" si="52"/>
        <v>-3.0000000000005239E-3</v>
      </c>
      <c r="D854" s="12">
        <f t="shared" si="53"/>
        <v>1.1040700000000445</v>
      </c>
      <c r="E854" s="18">
        <v>85.1</v>
      </c>
      <c r="F854" s="27">
        <v>0.84953000000000001</v>
      </c>
      <c r="G854" s="11">
        <f t="shared" si="54"/>
        <v>-2.9999999999994137E-3</v>
      </c>
      <c r="H854" s="12">
        <f t="shared" si="55"/>
        <v>1.10482999999995</v>
      </c>
    </row>
    <row r="855" spans="1:8" ht="13.5" thickBot="1">
      <c r="A855" s="18">
        <v>85.2</v>
      </c>
      <c r="B855" s="27">
        <v>0.84846999999999995</v>
      </c>
      <c r="C855" s="11">
        <f t="shared" si="52"/>
        <v>-2.9999999999998396E-3</v>
      </c>
      <c r="D855" s="12">
        <f t="shared" si="53"/>
        <v>1.1040699999999863</v>
      </c>
      <c r="E855" s="18">
        <v>85.2</v>
      </c>
      <c r="F855" s="27">
        <v>0.84923000000000004</v>
      </c>
      <c r="G855" s="11">
        <f t="shared" si="54"/>
        <v>-3.0000000000009503E-3</v>
      </c>
      <c r="H855" s="12">
        <f t="shared" si="55"/>
        <v>1.104830000000081</v>
      </c>
    </row>
    <row r="856" spans="1:8" ht="13.5" thickBot="1">
      <c r="A856" s="18">
        <v>85.3</v>
      </c>
      <c r="B856" s="27">
        <v>0.84816999999999998</v>
      </c>
      <c r="C856" s="11">
        <f t="shared" si="52"/>
        <v>-2.9999999999994137E-3</v>
      </c>
      <c r="D856" s="12">
        <f t="shared" si="53"/>
        <v>1.1040699999999499</v>
      </c>
      <c r="E856" s="18">
        <v>85.3</v>
      </c>
      <c r="F856" s="27">
        <v>0.84892999999999996</v>
      </c>
      <c r="G856" s="11">
        <f t="shared" si="54"/>
        <v>-2.9999999999994137E-3</v>
      </c>
      <c r="H856" s="12">
        <f t="shared" si="55"/>
        <v>1.10482999999995</v>
      </c>
    </row>
    <row r="857" spans="1:8" ht="13.5" thickBot="1">
      <c r="A857" s="18">
        <v>85.4</v>
      </c>
      <c r="B857" s="27">
        <v>0.84787000000000001</v>
      </c>
      <c r="C857" s="11">
        <f t="shared" si="52"/>
        <v>-2.9999999999998396E-3</v>
      </c>
      <c r="D857" s="12">
        <f t="shared" si="53"/>
        <v>1.1040699999999863</v>
      </c>
      <c r="E857" s="18">
        <v>85.4</v>
      </c>
      <c r="F857" s="27">
        <v>0.84863</v>
      </c>
      <c r="G857" s="11">
        <f t="shared" si="54"/>
        <v>-2.9999999999998396E-3</v>
      </c>
      <c r="H857" s="12">
        <f t="shared" si="55"/>
        <v>1.1048299999999864</v>
      </c>
    </row>
    <row r="858" spans="1:8" ht="13.5" thickBot="1">
      <c r="A858" s="18">
        <v>85.5</v>
      </c>
      <c r="B858" s="27">
        <v>0.84757000000000005</v>
      </c>
      <c r="C858" s="11">
        <f t="shared" si="52"/>
        <v>-3.0000000000009503E-3</v>
      </c>
      <c r="D858" s="12">
        <f t="shared" si="53"/>
        <v>1.1040700000000814</v>
      </c>
      <c r="E858" s="18">
        <v>85.5</v>
      </c>
      <c r="F858" s="27">
        <v>0.84833000000000003</v>
      </c>
      <c r="G858" s="11">
        <f t="shared" si="54"/>
        <v>-3.0000000000009503E-3</v>
      </c>
      <c r="H858" s="12">
        <f t="shared" si="55"/>
        <v>1.1048300000000812</v>
      </c>
    </row>
    <row r="859" spans="1:8" ht="13.5" thickBot="1">
      <c r="A859" s="18">
        <v>85.6</v>
      </c>
      <c r="B859" s="27">
        <v>0.84726999999999997</v>
      </c>
      <c r="C859" s="11">
        <f t="shared" si="52"/>
        <v>-2.9999999999994137E-3</v>
      </c>
      <c r="D859" s="12">
        <f t="shared" si="53"/>
        <v>1.1040699999999499</v>
      </c>
      <c r="E859" s="18">
        <v>85.6</v>
      </c>
      <c r="F859" s="27">
        <v>0.84802999999999995</v>
      </c>
      <c r="G859" s="11">
        <f t="shared" si="54"/>
        <v>-2.9999999999994137E-3</v>
      </c>
      <c r="H859" s="12">
        <f t="shared" si="55"/>
        <v>1.1048299999999498</v>
      </c>
    </row>
    <row r="860" spans="1:8" ht="13.5" thickBot="1">
      <c r="A860" s="18">
        <v>85.7</v>
      </c>
      <c r="B860" s="27">
        <v>0.84697</v>
      </c>
      <c r="C860" s="11">
        <f t="shared" si="52"/>
        <v>-3.1000000000005008E-3</v>
      </c>
      <c r="D860" s="12">
        <f t="shared" si="53"/>
        <v>1.1126400000000429</v>
      </c>
      <c r="E860" s="18">
        <v>85.7</v>
      </c>
      <c r="F860" s="27">
        <v>0.84772999999999998</v>
      </c>
      <c r="G860" s="11">
        <f t="shared" si="54"/>
        <v>-3.1000000000005008E-3</v>
      </c>
      <c r="H860" s="12">
        <f t="shared" si="55"/>
        <v>1.113400000000043</v>
      </c>
    </row>
    <row r="861" spans="1:8" ht="13.5" thickBot="1">
      <c r="A861" s="18">
        <v>85.8</v>
      </c>
      <c r="B861" s="27">
        <v>0.84665999999999997</v>
      </c>
      <c r="C861" s="11">
        <f t="shared" si="52"/>
        <v>-2.9999999999994137E-3</v>
      </c>
      <c r="D861" s="12">
        <f t="shared" si="53"/>
        <v>1.1040599999999496</v>
      </c>
      <c r="E861" s="18">
        <v>85.8</v>
      </c>
      <c r="F861" s="27">
        <v>0.84741999999999995</v>
      </c>
      <c r="G861" s="11">
        <f t="shared" si="54"/>
        <v>-2.9999999999994137E-3</v>
      </c>
      <c r="H861" s="12">
        <f t="shared" si="55"/>
        <v>1.1048199999999495</v>
      </c>
    </row>
    <row r="862" spans="1:8" ht="13.5" thickBot="1">
      <c r="A862" s="18">
        <v>85.9</v>
      </c>
      <c r="B862" s="27">
        <v>0.84636</v>
      </c>
      <c r="C862" s="11">
        <f t="shared" si="52"/>
        <v>-2.9999999999998396E-3</v>
      </c>
      <c r="D862" s="12">
        <f t="shared" si="53"/>
        <v>1.1040599999999863</v>
      </c>
      <c r="E862" s="18">
        <v>85.9</v>
      </c>
      <c r="F862" s="27">
        <v>0.84711999999999998</v>
      </c>
      <c r="G862" s="11">
        <f t="shared" si="54"/>
        <v>-2.9999999999998396E-3</v>
      </c>
      <c r="H862" s="12">
        <f t="shared" si="55"/>
        <v>1.1048199999999861</v>
      </c>
    </row>
    <row r="863" spans="1:8" ht="13.5" thickBot="1">
      <c r="A863" s="9">
        <v>86</v>
      </c>
      <c r="B863" s="19">
        <v>0.84606000000000003</v>
      </c>
      <c r="C863" s="11">
        <f t="shared" si="52"/>
        <v>-3.0000000000009503E-3</v>
      </c>
      <c r="D863" s="12">
        <f t="shared" si="53"/>
        <v>1.1040600000000818</v>
      </c>
      <c r="E863" s="9">
        <v>86</v>
      </c>
      <c r="F863" s="19">
        <v>0.84682000000000002</v>
      </c>
      <c r="G863" s="11">
        <f t="shared" si="54"/>
        <v>-2.9999999999998396E-3</v>
      </c>
      <c r="H863" s="12">
        <f t="shared" si="55"/>
        <v>1.1048199999999861</v>
      </c>
    </row>
    <row r="864" spans="1:8" ht="13.5" thickBot="1">
      <c r="A864" s="18">
        <v>86.1</v>
      </c>
      <c r="B864" s="27">
        <v>0.84575999999999996</v>
      </c>
      <c r="C864" s="11">
        <f t="shared" si="52"/>
        <v>-3.0999999999989504E-3</v>
      </c>
      <c r="D864" s="12">
        <f t="shared" si="53"/>
        <v>1.1126699999999095</v>
      </c>
      <c r="E864" s="18">
        <v>86.1</v>
      </c>
      <c r="F864" s="27">
        <v>0.84652000000000005</v>
      </c>
      <c r="G864" s="11">
        <f t="shared" si="54"/>
        <v>-3.1000000000000602E-3</v>
      </c>
      <c r="H864" s="12">
        <f t="shared" si="55"/>
        <v>1.1134300000000052</v>
      </c>
    </row>
    <row r="865" spans="1:8" ht="13.5" thickBot="1">
      <c r="A865" s="18">
        <v>86.2</v>
      </c>
      <c r="B865" s="27">
        <v>0.84545000000000003</v>
      </c>
      <c r="C865" s="11">
        <f t="shared" si="52"/>
        <v>-3.0000000000009503E-3</v>
      </c>
      <c r="D865" s="12">
        <f t="shared" si="53"/>
        <v>1.1040500000000819</v>
      </c>
      <c r="E865" s="18">
        <v>86.2</v>
      </c>
      <c r="F865" s="27">
        <v>0.84621000000000002</v>
      </c>
      <c r="G865" s="11">
        <f t="shared" si="54"/>
        <v>-2.9999999999998396E-3</v>
      </c>
      <c r="H865" s="12">
        <f t="shared" si="55"/>
        <v>1.1048099999999863</v>
      </c>
    </row>
    <row r="866" spans="1:8" ht="13.5" thickBot="1">
      <c r="A866" s="18">
        <v>86.3</v>
      </c>
      <c r="B866" s="27">
        <v>0.84514999999999996</v>
      </c>
      <c r="C866" s="11">
        <f t="shared" si="52"/>
        <v>-3.0999999999989504E-3</v>
      </c>
      <c r="D866" s="12">
        <f t="shared" si="53"/>
        <v>1.1126799999999093</v>
      </c>
      <c r="E866" s="18">
        <v>86.3</v>
      </c>
      <c r="F866" s="27">
        <v>0.84591000000000005</v>
      </c>
      <c r="G866" s="11">
        <f t="shared" si="54"/>
        <v>-3.1000000000000602E-3</v>
      </c>
      <c r="H866" s="12">
        <f t="shared" si="55"/>
        <v>1.1134400000000051</v>
      </c>
    </row>
    <row r="867" spans="1:8" ht="13.5" thickBot="1">
      <c r="A867" s="18">
        <v>86.4</v>
      </c>
      <c r="B867" s="27">
        <v>0.84484000000000004</v>
      </c>
      <c r="C867" s="11">
        <f t="shared" si="52"/>
        <v>-3.0000000000009503E-3</v>
      </c>
      <c r="D867" s="12">
        <f t="shared" si="53"/>
        <v>1.1040400000000821</v>
      </c>
      <c r="E867" s="18">
        <v>86.4</v>
      </c>
      <c r="F867" s="27">
        <v>0.84560000000000002</v>
      </c>
      <c r="G867" s="11">
        <f t="shared" si="54"/>
        <v>-2.9999999999998396E-3</v>
      </c>
      <c r="H867" s="12">
        <f t="shared" si="55"/>
        <v>1.1047999999999862</v>
      </c>
    </row>
    <row r="868" spans="1:8" ht="13.5" thickBot="1">
      <c r="A868" s="18">
        <v>86.5</v>
      </c>
      <c r="B868" s="27">
        <v>0.84453999999999996</v>
      </c>
      <c r="C868" s="11">
        <f t="shared" si="52"/>
        <v>-3.0999999999993906E-3</v>
      </c>
      <c r="D868" s="12">
        <f t="shared" si="53"/>
        <v>1.1126899999999471</v>
      </c>
      <c r="E868" s="18">
        <v>86.5</v>
      </c>
      <c r="F868" s="27">
        <v>0.84530000000000005</v>
      </c>
      <c r="G868" s="11">
        <f t="shared" si="54"/>
        <v>-3.1000000000005008E-3</v>
      </c>
      <c r="H868" s="12">
        <f t="shared" si="55"/>
        <v>1.1134500000000433</v>
      </c>
    </row>
    <row r="869" spans="1:8" ht="13.5" thickBot="1">
      <c r="A869" s="18">
        <v>86.6</v>
      </c>
      <c r="B869" s="27">
        <v>0.84423000000000004</v>
      </c>
      <c r="C869" s="11">
        <f t="shared" si="52"/>
        <v>-3.1000000000000602E-3</v>
      </c>
      <c r="D869" s="12">
        <f t="shared" si="53"/>
        <v>1.1126900000000053</v>
      </c>
      <c r="E869" s="18">
        <v>86.6</v>
      </c>
      <c r="F869" s="27">
        <v>0.84499000000000002</v>
      </c>
      <c r="G869" s="11">
        <f t="shared" si="54"/>
        <v>-3.1000000000000602E-3</v>
      </c>
      <c r="H869" s="12">
        <f t="shared" si="55"/>
        <v>1.1134500000000052</v>
      </c>
    </row>
    <row r="870" spans="1:8" ht="13.5" thickBot="1">
      <c r="A870" s="18">
        <v>86.7</v>
      </c>
      <c r="B870" s="27">
        <v>0.84392</v>
      </c>
      <c r="C870" s="11">
        <f t="shared" si="52"/>
        <v>-2.9999999999998396E-3</v>
      </c>
      <c r="D870" s="12">
        <f t="shared" si="53"/>
        <v>1.104019999999986</v>
      </c>
      <c r="E870" s="18">
        <v>86.7</v>
      </c>
      <c r="F870" s="27">
        <v>0.84467999999999999</v>
      </c>
      <c r="G870" s="11">
        <f t="shared" si="54"/>
        <v>-2.9999999999998396E-3</v>
      </c>
      <c r="H870" s="12">
        <f t="shared" si="55"/>
        <v>1.1047799999999861</v>
      </c>
    </row>
    <row r="871" spans="1:8" ht="13.5" thickBot="1">
      <c r="A871" s="18">
        <v>86.8</v>
      </c>
      <c r="B871" s="27">
        <v>0.84362000000000004</v>
      </c>
      <c r="C871" s="11">
        <f t="shared" si="52"/>
        <v>-3.1000000000000602E-3</v>
      </c>
      <c r="D871" s="12">
        <f t="shared" si="53"/>
        <v>1.1127000000000051</v>
      </c>
      <c r="E871" s="18">
        <v>86.8</v>
      </c>
      <c r="F871" s="27">
        <v>0.84438000000000002</v>
      </c>
      <c r="G871" s="11">
        <f t="shared" si="54"/>
        <v>-3.1000000000000602E-3</v>
      </c>
      <c r="H871" s="12">
        <f t="shared" si="55"/>
        <v>1.1134600000000052</v>
      </c>
    </row>
    <row r="872" spans="1:8" ht="13.5" thickBot="1">
      <c r="A872" s="18">
        <v>86.9</v>
      </c>
      <c r="B872" s="27">
        <v>0.84331</v>
      </c>
      <c r="C872" s="11">
        <f t="shared" si="52"/>
        <v>-3.1000000000005008E-3</v>
      </c>
      <c r="D872" s="12">
        <f t="shared" si="53"/>
        <v>1.1127000000000435</v>
      </c>
      <c r="E872" s="18">
        <v>86.9</v>
      </c>
      <c r="F872" s="27">
        <v>0.84406999999999999</v>
      </c>
      <c r="G872" s="11">
        <f t="shared" si="54"/>
        <v>-3.1000000000005008E-3</v>
      </c>
      <c r="H872" s="12">
        <f t="shared" si="55"/>
        <v>1.1134600000000434</v>
      </c>
    </row>
    <row r="873" spans="1:8" ht="13.5" thickBot="1">
      <c r="A873" s="9">
        <v>87</v>
      </c>
      <c r="B873" s="19">
        <v>0.84299999999999997</v>
      </c>
      <c r="C873" s="11">
        <f t="shared" si="52"/>
        <v>-3.0999999999993906E-3</v>
      </c>
      <c r="D873" s="12">
        <f t="shared" si="53"/>
        <v>1.112699999999947</v>
      </c>
      <c r="E873" s="9">
        <v>87</v>
      </c>
      <c r="F873" s="19">
        <v>0.84375999999999995</v>
      </c>
      <c r="G873" s="11">
        <f t="shared" si="54"/>
        <v>-3.0999999999993906E-3</v>
      </c>
      <c r="H873" s="12">
        <f t="shared" si="55"/>
        <v>1.1134599999999468</v>
      </c>
    </row>
    <row r="874" spans="1:8" ht="13.5" thickBot="1">
      <c r="A874" s="18">
        <v>87.1</v>
      </c>
      <c r="B874" s="27">
        <v>0.84269000000000005</v>
      </c>
      <c r="C874" s="11">
        <f t="shared" si="52"/>
        <v>-3.1000000000000602E-3</v>
      </c>
      <c r="D874" s="12">
        <f t="shared" si="53"/>
        <v>1.1127000000000054</v>
      </c>
      <c r="E874" s="18">
        <v>87.1</v>
      </c>
      <c r="F874" s="27">
        <v>0.84345000000000003</v>
      </c>
      <c r="G874" s="11">
        <f t="shared" si="54"/>
        <v>-3.1000000000000602E-3</v>
      </c>
      <c r="H874" s="12">
        <f t="shared" si="55"/>
        <v>1.1134600000000052</v>
      </c>
    </row>
    <row r="875" spans="1:8" ht="13.5" thickBot="1">
      <c r="A875" s="18">
        <v>87.2</v>
      </c>
      <c r="B875" s="27">
        <v>0.84238000000000002</v>
      </c>
      <c r="C875" s="11">
        <f t="shared" si="52"/>
        <v>-3.1000000000005008E-3</v>
      </c>
      <c r="D875" s="12">
        <f t="shared" si="53"/>
        <v>1.1127000000000438</v>
      </c>
      <c r="E875" s="18">
        <v>87.2</v>
      </c>
      <c r="F875" s="27">
        <v>0.84314</v>
      </c>
      <c r="G875" s="11">
        <f t="shared" si="54"/>
        <v>-3.1000000000005008E-3</v>
      </c>
      <c r="H875" s="12">
        <f t="shared" si="55"/>
        <v>1.1134600000000436</v>
      </c>
    </row>
    <row r="876" spans="1:8" ht="13.5" thickBot="1">
      <c r="A876" s="18">
        <v>87.3</v>
      </c>
      <c r="B876" s="27">
        <v>0.84206999999999999</v>
      </c>
      <c r="C876" s="11">
        <f t="shared" si="52"/>
        <v>-3.1000000000000602E-3</v>
      </c>
      <c r="D876" s="12">
        <f t="shared" si="53"/>
        <v>1.1127000000000051</v>
      </c>
      <c r="E876" s="18">
        <v>87.3</v>
      </c>
      <c r="F876" s="27">
        <v>0.84282999999999997</v>
      </c>
      <c r="G876" s="11">
        <f t="shared" si="54"/>
        <v>-3.0999999999989504E-3</v>
      </c>
      <c r="H876" s="12">
        <f t="shared" si="55"/>
        <v>1.1134599999999084</v>
      </c>
    </row>
    <row r="877" spans="1:8" ht="13.5" thickBot="1">
      <c r="A877" s="18">
        <v>87.4</v>
      </c>
      <c r="B877" s="27">
        <v>0.84175999999999995</v>
      </c>
      <c r="C877" s="11">
        <f t="shared" si="52"/>
        <v>-3.0999999999993906E-3</v>
      </c>
      <c r="D877" s="12">
        <f t="shared" si="53"/>
        <v>1.1126999999999467</v>
      </c>
      <c r="E877" s="18">
        <v>87.4</v>
      </c>
      <c r="F877" s="27">
        <v>0.84252000000000005</v>
      </c>
      <c r="G877" s="11">
        <f t="shared" si="54"/>
        <v>-3.1000000000005008E-3</v>
      </c>
      <c r="H877" s="12">
        <f t="shared" si="55"/>
        <v>1.1134600000000439</v>
      </c>
    </row>
    <row r="878" spans="1:8" ht="13.5" thickBot="1">
      <c r="A878" s="18">
        <v>87.5</v>
      </c>
      <c r="B878" s="27">
        <v>0.84145000000000003</v>
      </c>
      <c r="C878" s="11">
        <f t="shared" si="52"/>
        <v>-3.1000000000005008E-3</v>
      </c>
      <c r="D878" s="12">
        <f t="shared" si="53"/>
        <v>1.1127000000000438</v>
      </c>
      <c r="E878" s="18">
        <v>87.5</v>
      </c>
      <c r="F878" s="27">
        <v>0.84221000000000001</v>
      </c>
      <c r="G878" s="11">
        <f t="shared" si="54"/>
        <v>-3.1000000000005008E-3</v>
      </c>
      <c r="H878" s="12">
        <f t="shared" si="55"/>
        <v>1.1134600000000439</v>
      </c>
    </row>
    <row r="879" spans="1:8" ht="13.5" thickBot="1">
      <c r="A879" s="18">
        <v>87.6</v>
      </c>
      <c r="B879" s="27">
        <v>0.84114</v>
      </c>
      <c r="C879" s="11">
        <f t="shared" si="52"/>
        <v>-3.1999999999995973E-3</v>
      </c>
      <c r="D879" s="12">
        <f t="shared" si="53"/>
        <v>1.1214599999999648</v>
      </c>
      <c r="E879" s="18">
        <v>87.6</v>
      </c>
      <c r="F879" s="27">
        <v>0.84189999999999998</v>
      </c>
      <c r="G879" s="11">
        <f t="shared" si="54"/>
        <v>-3.1999999999995973E-3</v>
      </c>
      <c r="H879" s="12">
        <f t="shared" si="55"/>
        <v>1.1222199999999647</v>
      </c>
    </row>
    <row r="880" spans="1:8" ht="13.5" thickBot="1">
      <c r="A880" s="18">
        <v>87.7</v>
      </c>
      <c r="B880" s="27">
        <v>0.84082000000000001</v>
      </c>
      <c r="C880" s="11">
        <f t="shared" si="52"/>
        <v>-3.1000000000005008E-3</v>
      </c>
      <c r="D880" s="12">
        <f t="shared" si="53"/>
        <v>1.1126900000000439</v>
      </c>
      <c r="E880" s="18">
        <v>87.7</v>
      </c>
      <c r="F880" s="27">
        <v>0.84157999999999999</v>
      </c>
      <c r="G880" s="11">
        <f t="shared" si="54"/>
        <v>-3.1000000000005008E-3</v>
      </c>
      <c r="H880" s="12">
        <f t="shared" si="55"/>
        <v>1.1134500000000438</v>
      </c>
    </row>
    <row r="881" spans="1:8" ht="13.5" thickBot="1">
      <c r="A881" s="18">
        <v>87.8</v>
      </c>
      <c r="B881" s="27">
        <v>0.84050999999999998</v>
      </c>
      <c r="C881" s="11">
        <f t="shared" si="52"/>
        <v>-3.1000000000000602E-3</v>
      </c>
      <c r="D881" s="12">
        <f t="shared" si="53"/>
        <v>1.1126900000000053</v>
      </c>
      <c r="E881" s="18">
        <v>87.8</v>
      </c>
      <c r="F881" s="27">
        <v>0.84126999999999996</v>
      </c>
      <c r="G881" s="11">
        <f t="shared" si="54"/>
        <v>-3.0999999999989504E-3</v>
      </c>
      <c r="H881" s="12">
        <f t="shared" si="55"/>
        <v>1.1134499999999079</v>
      </c>
    </row>
    <row r="882" spans="1:8" ht="13.5" thickBot="1">
      <c r="A882" s="18">
        <v>87.9</v>
      </c>
      <c r="B882" s="27">
        <v>0.84019999999999995</v>
      </c>
      <c r="C882" s="11">
        <f t="shared" si="52"/>
        <v>-3.2000000000000509E-3</v>
      </c>
      <c r="D882" s="12">
        <f t="shared" si="53"/>
        <v>1.1214800000000045</v>
      </c>
      <c r="E882" s="18">
        <v>87.9</v>
      </c>
      <c r="F882" s="27">
        <v>0.84096000000000004</v>
      </c>
      <c r="G882" s="11">
        <f t="shared" si="54"/>
        <v>-3.2000000000000509E-3</v>
      </c>
      <c r="H882" s="12">
        <f t="shared" si="55"/>
        <v>1.1222400000000046</v>
      </c>
    </row>
    <row r="883" spans="1:8" ht="13.5" thickBot="1">
      <c r="A883" s="9">
        <v>88</v>
      </c>
      <c r="B883" s="19">
        <v>0.83987999999999996</v>
      </c>
      <c r="C883" s="11">
        <f t="shared" si="52"/>
        <v>-3.0999999999993906E-3</v>
      </c>
      <c r="D883" s="12">
        <f t="shared" si="53"/>
        <v>1.1126799999999464</v>
      </c>
      <c r="E883" s="9">
        <v>88</v>
      </c>
      <c r="F883" s="19">
        <v>0.84064000000000005</v>
      </c>
      <c r="G883" s="11">
        <f t="shared" si="54"/>
        <v>-3.1000000000005008E-3</v>
      </c>
      <c r="H883" s="12">
        <f t="shared" si="55"/>
        <v>1.1134400000000442</v>
      </c>
    </row>
    <row r="884" spans="1:8" ht="13.5" thickBot="1">
      <c r="A884" s="18">
        <v>88.1</v>
      </c>
      <c r="B884" s="27">
        <v>0.83957000000000004</v>
      </c>
      <c r="C884" s="11">
        <f t="shared" si="52"/>
        <v>-3.1999999999995973E-3</v>
      </c>
      <c r="D884" s="12">
        <f t="shared" si="53"/>
        <v>1.1214899999999646</v>
      </c>
      <c r="E884" s="18">
        <v>88.1</v>
      </c>
      <c r="F884" s="27">
        <v>0.84033000000000002</v>
      </c>
      <c r="G884" s="11">
        <f t="shared" si="54"/>
        <v>-3.1999999999995973E-3</v>
      </c>
      <c r="H884" s="12">
        <f t="shared" si="55"/>
        <v>1.1222499999999647</v>
      </c>
    </row>
    <row r="885" spans="1:8" ht="13.5" thickBot="1">
      <c r="A885" s="18">
        <v>88.2</v>
      </c>
      <c r="B885" s="27">
        <v>0.83925000000000005</v>
      </c>
      <c r="C885" s="11">
        <f t="shared" si="52"/>
        <v>-3.2000000000011616E-3</v>
      </c>
      <c r="D885" s="12">
        <f t="shared" si="53"/>
        <v>1.1214900000001025</v>
      </c>
      <c r="E885" s="18">
        <v>88.2</v>
      </c>
      <c r="F885" s="27">
        <v>0.84001000000000003</v>
      </c>
      <c r="G885" s="11">
        <f t="shared" si="54"/>
        <v>-3.2000000000000509E-3</v>
      </c>
      <c r="H885" s="12">
        <f t="shared" si="55"/>
        <v>1.1222500000000044</v>
      </c>
    </row>
    <row r="886" spans="1:8" ht="13.5" thickBot="1">
      <c r="A886" s="18">
        <v>88.3</v>
      </c>
      <c r="B886" s="27">
        <v>0.83892999999999995</v>
      </c>
      <c r="C886" s="11">
        <f t="shared" si="52"/>
        <v>-3.0999999999989504E-3</v>
      </c>
      <c r="D886" s="12">
        <f t="shared" si="53"/>
        <v>1.1126599999999072</v>
      </c>
      <c r="E886" s="18">
        <v>88.3</v>
      </c>
      <c r="F886" s="27">
        <v>0.83969000000000005</v>
      </c>
      <c r="G886" s="11">
        <f t="shared" si="54"/>
        <v>-3.1000000000000602E-3</v>
      </c>
      <c r="H886" s="12">
        <f t="shared" si="55"/>
        <v>1.1134200000000054</v>
      </c>
    </row>
    <row r="887" spans="1:8" ht="13.5" thickBot="1">
      <c r="A887" s="18">
        <v>88.4</v>
      </c>
      <c r="B887" s="27">
        <v>0.83862000000000003</v>
      </c>
      <c r="C887" s="11">
        <f t="shared" si="52"/>
        <v>-3.2000000000000509E-3</v>
      </c>
      <c r="D887" s="12">
        <f t="shared" si="53"/>
        <v>1.1215000000000046</v>
      </c>
      <c r="E887" s="18">
        <v>88.4</v>
      </c>
      <c r="F887" s="27">
        <v>0.83938000000000001</v>
      </c>
      <c r="G887" s="11">
        <f t="shared" si="54"/>
        <v>-3.2000000000000509E-3</v>
      </c>
      <c r="H887" s="12">
        <f t="shared" si="55"/>
        <v>1.1222600000000047</v>
      </c>
    </row>
    <row r="888" spans="1:8" ht="13.5" thickBot="1">
      <c r="A888" s="18">
        <v>88.5</v>
      </c>
      <c r="B888" s="27">
        <v>0.83830000000000005</v>
      </c>
      <c r="C888" s="11">
        <f t="shared" si="52"/>
        <v>-3.2000000000011616E-3</v>
      </c>
      <c r="D888" s="12">
        <f t="shared" si="53"/>
        <v>1.1215000000001027</v>
      </c>
      <c r="E888" s="18">
        <v>88.5</v>
      </c>
      <c r="F888" s="27">
        <v>0.83906000000000003</v>
      </c>
      <c r="G888" s="11">
        <f t="shared" si="54"/>
        <v>-3.3000000000007125E-3</v>
      </c>
      <c r="H888" s="12">
        <f t="shared" si="55"/>
        <v>1.1311100000000631</v>
      </c>
    </row>
    <row r="889" spans="1:8" ht="13.5" thickBot="1">
      <c r="A889" s="18">
        <v>88.6</v>
      </c>
      <c r="B889" s="27">
        <v>0.83797999999999995</v>
      </c>
      <c r="C889" s="11">
        <f t="shared" si="52"/>
        <v>-3.1999999999995973E-3</v>
      </c>
      <c r="D889" s="12">
        <f t="shared" si="53"/>
        <v>1.1214999999999642</v>
      </c>
      <c r="E889" s="18">
        <v>88.6</v>
      </c>
      <c r="F889" s="27">
        <v>0.83872999999999998</v>
      </c>
      <c r="G889" s="11">
        <f t="shared" si="54"/>
        <v>-3.1999999999995973E-3</v>
      </c>
      <c r="H889" s="12">
        <f t="shared" si="55"/>
        <v>1.1222499999999642</v>
      </c>
    </row>
    <row r="890" spans="1:8" ht="13.5" thickBot="1">
      <c r="A890" s="18">
        <v>88.7</v>
      </c>
      <c r="B890" s="27">
        <v>0.83765999999999996</v>
      </c>
      <c r="C890" s="11">
        <f t="shared" si="52"/>
        <v>-3.2000000000000509E-3</v>
      </c>
      <c r="D890" s="12">
        <f t="shared" si="53"/>
        <v>1.1215000000000044</v>
      </c>
      <c r="E890" s="18">
        <v>88.7</v>
      </c>
      <c r="F890" s="27">
        <v>0.83840999999999999</v>
      </c>
      <c r="G890" s="11">
        <f t="shared" si="54"/>
        <v>-3.2000000000000509E-3</v>
      </c>
      <c r="H890" s="12">
        <f t="shared" si="55"/>
        <v>1.1222500000000044</v>
      </c>
    </row>
    <row r="891" spans="1:8" ht="13.5" thickBot="1">
      <c r="A891" s="18">
        <v>88.8</v>
      </c>
      <c r="B891" s="27">
        <v>0.83733999999999997</v>
      </c>
      <c r="C891" s="11">
        <f t="shared" si="52"/>
        <v>-3.1999999999995973E-3</v>
      </c>
      <c r="D891" s="12">
        <f t="shared" si="53"/>
        <v>1.1214999999999642</v>
      </c>
      <c r="E891" s="18">
        <v>88.8</v>
      </c>
      <c r="F891" s="27">
        <v>0.83809</v>
      </c>
      <c r="G891" s="11">
        <f t="shared" si="54"/>
        <v>-3.1999999999995973E-3</v>
      </c>
      <c r="H891" s="12">
        <f t="shared" si="55"/>
        <v>1.1222499999999642</v>
      </c>
    </row>
    <row r="892" spans="1:8" ht="13.5" thickBot="1">
      <c r="A892" s="18">
        <v>88.9</v>
      </c>
      <c r="B892" s="27">
        <v>0.83701999999999999</v>
      </c>
      <c r="C892" s="11">
        <f t="shared" si="52"/>
        <v>-3.2000000000000509E-3</v>
      </c>
      <c r="D892" s="12">
        <f t="shared" si="53"/>
        <v>1.1215000000000046</v>
      </c>
      <c r="E892" s="18">
        <v>88.9</v>
      </c>
      <c r="F892" s="27">
        <v>0.83777000000000001</v>
      </c>
      <c r="G892" s="11">
        <f t="shared" si="54"/>
        <v>-3.2000000000000509E-3</v>
      </c>
      <c r="H892" s="12">
        <f t="shared" si="55"/>
        <v>1.1222500000000046</v>
      </c>
    </row>
    <row r="893" spans="1:8" ht="13.5" thickBot="1">
      <c r="A893" s="9">
        <v>89</v>
      </c>
      <c r="B893" s="19">
        <v>0.8367</v>
      </c>
      <c r="C893" s="11">
        <f t="shared" si="52"/>
        <v>-3.2000000000000509E-3</v>
      </c>
      <c r="D893" s="12">
        <f t="shared" si="53"/>
        <v>1.1215000000000046</v>
      </c>
      <c r="E893" s="9">
        <v>89</v>
      </c>
      <c r="F893" s="19">
        <v>0.83745000000000003</v>
      </c>
      <c r="G893" s="11">
        <f t="shared" si="54"/>
        <v>-3.2000000000000509E-3</v>
      </c>
      <c r="H893" s="12">
        <f t="shared" si="55"/>
        <v>1.1222500000000046</v>
      </c>
    </row>
    <row r="894" spans="1:8" ht="13.5" thickBot="1">
      <c r="A894" s="18">
        <v>89.1</v>
      </c>
      <c r="B894" s="27">
        <v>0.83638000000000001</v>
      </c>
      <c r="C894" s="11">
        <f t="shared" si="52"/>
        <v>-3.3000000000002437E-3</v>
      </c>
      <c r="D894" s="12">
        <f t="shared" si="53"/>
        <v>1.1304100000000217</v>
      </c>
      <c r="E894" s="18">
        <v>89.1</v>
      </c>
      <c r="F894" s="27">
        <v>0.83713000000000004</v>
      </c>
      <c r="G894" s="11">
        <f t="shared" si="54"/>
        <v>-3.3000000000002437E-3</v>
      </c>
      <c r="H894" s="12">
        <f t="shared" si="55"/>
        <v>1.1311600000000217</v>
      </c>
    </row>
    <row r="895" spans="1:8" ht="13.5" thickBot="1">
      <c r="A895" s="18">
        <v>89.2</v>
      </c>
      <c r="B895" s="27">
        <v>0.83604999999999996</v>
      </c>
      <c r="C895" s="11">
        <f t="shared" si="52"/>
        <v>-3.2000000000000509E-3</v>
      </c>
      <c r="D895" s="12">
        <f t="shared" si="53"/>
        <v>1.1214900000000045</v>
      </c>
      <c r="E895" s="18">
        <v>89.2</v>
      </c>
      <c r="F895" s="27">
        <v>0.83679999999999999</v>
      </c>
      <c r="G895" s="11">
        <f t="shared" si="54"/>
        <v>-3.2000000000000509E-3</v>
      </c>
      <c r="H895" s="12">
        <f t="shared" si="55"/>
        <v>1.1222400000000046</v>
      </c>
    </row>
    <row r="896" spans="1:8" ht="13.5" thickBot="1">
      <c r="A896" s="18">
        <v>89.3</v>
      </c>
      <c r="B896" s="27">
        <v>0.83572999999999997</v>
      </c>
      <c r="C896" s="11">
        <f t="shared" si="52"/>
        <v>-3.2999999999991331E-3</v>
      </c>
      <c r="D896" s="12">
        <f t="shared" si="53"/>
        <v>1.1304199999999225</v>
      </c>
      <c r="E896" s="18">
        <v>89.3</v>
      </c>
      <c r="F896" s="27">
        <v>0.83648</v>
      </c>
      <c r="G896" s="11">
        <f t="shared" si="54"/>
        <v>-3.3000000000002437E-3</v>
      </c>
      <c r="H896" s="12">
        <f t="shared" si="55"/>
        <v>1.1311700000000218</v>
      </c>
    </row>
    <row r="897" spans="1:8" ht="13.5" thickBot="1">
      <c r="A897" s="18">
        <v>89.4</v>
      </c>
      <c r="B897" s="27">
        <v>0.83540000000000003</v>
      </c>
      <c r="C897" s="11">
        <f t="shared" si="52"/>
        <v>-3.2000000000000509E-3</v>
      </c>
      <c r="D897" s="12">
        <f t="shared" si="53"/>
        <v>1.1214800000000045</v>
      </c>
      <c r="E897" s="18">
        <v>89.4</v>
      </c>
      <c r="F897" s="27">
        <v>0.83614999999999995</v>
      </c>
      <c r="G897" s="11">
        <f t="shared" si="54"/>
        <v>-3.2000000000000509E-3</v>
      </c>
      <c r="H897" s="12">
        <f t="shared" si="55"/>
        <v>1.1222300000000045</v>
      </c>
    </row>
    <row r="898" spans="1:8" ht="13.5" thickBot="1">
      <c r="A898" s="18">
        <v>89.5</v>
      </c>
      <c r="B898" s="27">
        <v>0.83508000000000004</v>
      </c>
      <c r="C898" s="11">
        <f t="shared" si="52"/>
        <v>-3.3000000000007125E-3</v>
      </c>
      <c r="D898" s="12">
        <f t="shared" si="53"/>
        <v>1.130430000000064</v>
      </c>
      <c r="E898" s="18">
        <v>89.5</v>
      </c>
      <c r="F898" s="27">
        <v>0.83582999999999996</v>
      </c>
      <c r="G898" s="11">
        <f t="shared" si="54"/>
        <v>-3.2999999999996019E-3</v>
      </c>
      <c r="H898" s="12">
        <f t="shared" si="55"/>
        <v>1.1311799999999643</v>
      </c>
    </row>
    <row r="899" spans="1:8" ht="13.5" thickBot="1">
      <c r="A899" s="18">
        <v>89.6</v>
      </c>
      <c r="B899" s="27">
        <v>0.83474999999999999</v>
      </c>
      <c r="C899" s="11">
        <f t="shared" si="52"/>
        <v>-3.2999999999991331E-3</v>
      </c>
      <c r="D899" s="12">
        <f t="shared" si="53"/>
        <v>1.1304299999999223</v>
      </c>
      <c r="E899" s="18">
        <v>89.6</v>
      </c>
      <c r="F899" s="27">
        <v>0.83550000000000002</v>
      </c>
      <c r="G899" s="11">
        <f t="shared" si="54"/>
        <v>-3.3000000000002437E-3</v>
      </c>
      <c r="H899" s="12">
        <f t="shared" si="55"/>
        <v>1.1311800000000218</v>
      </c>
    </row>
    <row r="900" spans="1:8" ht="13.5" thickBot="1">
      <c r="A900" s="18">
        <v>89.7</v>
      </c>
      <c r="B900" s="27">
        <v>0.83442000000000005</v>
      </c>
      <c r="C900" s="11">
        <f t="shared" ref="C900:C963" si="56">SLOPE(B900:B901,A900:A901)</f>
        <v>-3.2000000000011616E-3</v>
      </c>
      <c r="D900" s="12">
        <f t="shared" ref="D900:D963" si="57">INTERCEPT(B900:B901,A900:A901)</f>
        <v>1.1214600000001043</v>
      </c>
      <c r="E900" s="18">
        <v>89.7</v>
      </c>
      <c r="F900" s="27">
        <v>0.83516999999999997</v>
      </c>
      <c r="G900" s="11">
        <f t="shared" ref="G900:G963" si="58">SLOPE(F900:F901,E900:E901)</f>
        <v>-3.2000000000000509E-3</v>
      </c>
      <c r="H900" s="12">
        <f t="shared" ref="H900:H963" si="59">INTERCEPT(F900:F901,E900:E901)</f>
        <v>1.1222100000000046</v>
      </c>
    </row>
    <row r="901" spans="1:8" ht="13.5" thickBot="1">
      <c r="A901" s="18">
        <v>89.8</v>
      </c>
      <c r="B901" s="27">
        <v>0.83409999999999995</v>
      </c>
      <c r="C901" s="11">
        <f t="shared" si="56"/>
        <v>-3.2999999999991331E-3</v>
      </c>
      <c r="D901" s="12">
        <f t="shared" si="57"/>
        <v>1.130439999999922</v>
      </c>
      <c r="E901" s="18">
        <v>89.8</v>
      </c>
      <c r="F901" s="27">
        <v>0.83484999999999998</v>
      </c>
      <c r="G901" s="11">
        <f t="shared" si="58"/>
        <v>-3.2999999999991331E-3</v>
      </c>
      <c r="H901" s="12">
        <f t="shared" si="59"/>
        <v>1.131189999999922</v>
      </c>
    </row>
    <row r="902" spans="1:8" ht="13.5" thickBot="1">
      <c r="A902" s="18">
        <v>89.9</v>
      </c>
      <c r="B902" s="27">
        <v>0.83377000000000001</v>
      </c>
      <c r="C902" s="11">
        <f t="shared" si="56"/>
        <v>-3.3000000000007125E-3</v>
      </c>
      <c r="D902" s="12">
        <f t="shared" si="57"/>
        <v>1.1304400000000641</v>
      </c>
      <c r="E902" s="18">
        <v>89.9</v>
      </c>
      <c r="F902" s="27">
        <v>0.83452000000000004</v>
      </c>
      <c r="G902" s="11">
        <f t="shared" si="58"/>
        <v>-3.3000000000007125E-3</v>
      </c>
      <c r="H902" s="12">
        <f t="shared" si="59"/>
        <v>1.1311900000000641</v>
      </c>
    </row>
    <row r="903" spans="1:8" ht="13.5" thickBot="1">
      <c r="A903" s="9">
        <v>90</v>
      </c>
      <c r="B903" s="19">
        <v>0.83343999999999996</v>
      </c>
      <c r="C903" s="11">
        <f t="shared" si="56"/>
        <v>-3.2999999999996019E-3</v>
      </c>
      <c r="D903" s="12">
        <f t="shared" si="57"/>
        <v>1.1304399999999641</v>
      </c>
      <c r="E903" s="9">
        <v>90</v>
      </c>
      <c r="F903" s="19">
        <v>0.83418999999999999</v>
      </c>
      <c r="G903" s="11">
        <f t="shared" si="58"/>
        <v>-3.2999999999996019E-3</v>
      </c>
      <c r="H903" s="12">
        <f t="shared" si="59"/>
        <v>1.1311899999999642</v>
      </c>
    </row>
    <row r="904" spans="1:8" ht="13.5" thickBot="1">
      <c r="A904" s="18">
        <v>90.1</v>
      </c>
      <c r="B904" s="27">
        <v>0.83311000000000002</v>
      </c>
      <c r="C904" s="11">
        <f t="shared" si="56"/>
        <v>-3.3000000000002437E-3</v>
      </c>
      <c r="D904" s="12">
        <f t="shared" si="57"/>
        <v>1.1304400000000221</v>
      </c>
      <c r="E904" s="18">
        <v>90.1</v>
      </c>
      <c r="F904" s="27">
        <v>0.83386000000000005</v>
      </c>
      <c r="G904" s="11">
        <f t="shared" si="58"/>
        <v>-3.3000000000002437E-3</v>
      </c>
      <c r="H904" s="12">
        <f t="shared" si="59"/>
        <v>1.1311900000000221</v>
      </c>
    </row>
    <row r="905" spans="1:8" ht="13.5" thickBot="1">
      <c r="A905" s="18">
        <v>90.2</v>
      </c>
      <c r="B905" s="27">
        <v>0.83277999999999996</v>
      </c>
      <c r="C905" s="11">
        <f t="shared" si="56"/>
        <v>-3.2999999999996019E-3</v>
      </c>
      <c r="D905" s="12">
        <f t="shared" si="57"/>
        <v>1.1304399999999641</v>
      </c>
      <c r="E905" s="18">
        <v>90.2</v>
      </c>
      <c r="F905" s="27">
        <v>0.83352999999999999</v>
      </c>
      <c r="G905" s="11">
        <f t="shared" si="58"/>
        <v>-3.2999999999996019E-3</v>
      </c>
      <c r="H905" s="12">
        <f t="shared" si="59"/>
        <v>1.1311899999999642</v>
      </c>
    </row>
    <row r="906" spans="1:8" ht="13.5" thickBot="1">
      <c r="A906" s="18">
        <v>90.3</v>
      </c>
      <c r="B906" s="27">
        <v>0.83245000000000002</v>
      </c>
      <c r="C906" s="11">
        <f t="shared" si="56"/>
        <v>-3.3999999999997799E-3</v>
      </c>
      <c r="D906" s="12">
        <f t="shared" si="57"/>
        <v>1.1394699999999802</v>
      </c>
      <c r="E906" s="18">
        <v>90.3</v>
      </c>
      <c r="F906" s="27">
        <v>0.83320000000000005</v>
      </c>
      <c r="G906" s="11">
        <f t="shared" si="58"/>
        <v>-3.3999999999997799E-3</v>
      </c>
      <c r="H906" s="12">
        <f t="shared" si="59"/>
        <v>1.1402199999999802</v>
      </c>
    </row>
    <row r="907" spans="1:8" ht="13.5" thickBot="1">
      <c r="A907" s="18">
        <v>90.4</v>
      </c>
      <c r="B907" s="27">
        <v>0.83211000000000002</v>
      </c>
      <c r="C907" s="11">
        <f t="shared" si="56"/>
        <v>-3.3000000000007125E-3</v>
      </c>
      <c r="D907" s="12">
        <f t="shared" si="57"/>
        <v>1.1304300000000644</v>
      </c>
      <c r="E907" s="18">
        <v>90.4</v>
      </c>
      <c r="F907" s="27">
        <v>0.83286000000000004</v>
      </c>
      <c r="G907" s="11">
        <f t="shared" si="58"/>
        <v>-3.3000000000007125E-3</v>
      </c>
      <c r="H907" s="12">
        <f t="shared" si="59"/>
        <v>1.1311800000000645</v>
      </c>
    </row>
    <row r="908" spans="1:8" ht="13.5" thickBot="1">
      <c r="A908" s="18">
        <v>90.5</v>
      </c>
      <c r="B908" s="27">
        <v>0.83177999999999996</v>
      </c>
      <c r="C908" s="11">
        <f t="shared" si="56"/>
        <v>-3.4000000000002631E-3</v>
      </c>
      <c r="D908" s="12">
        <f t="shared" si="57"/>
        <v>1.1394800000000238</v>
      </c>
      <c r="E908" s="18">
        <v>90.5</v>
      </c>
      <c r="F908" s="27">
        <v>0.83252999999999999</v>
      </c>
      <c r="G908" s="11">
        <f t="shared" si="58"/>
        <v>-3.4000000000002631E-3</v>
      </c>
      <c r="H908" s="12">
        <f t="shared" si="59"/>
        <v>1.1402300000000238</v>
      </c>
    </row>
    <row r="909" spans="1:8" ht="13.5" thickBot="1">
      <c r="A909" s="18">
        <v>90.6</v>
      </c>
      <c r="B909" s="27">
        <v>0.83143999999999996</v>
      </c>
      <c r="C909" s="11">
        <f t="shared" si="56"/>
        <v>-3.2999999999991331E-3</v>
      </c>
      <c r="D909" s="12">
        <f t="shared" si="57"/>
        <v>1.1304199999999214</v>
      </c>
      <c r="E909" s="18">
        <v>90.6</v>
      </c>
      <c r="F909" s="27">
        <v>0.83218999999999999</v>
      </c>
      <c r="G909" s="11">
        <f t="shared" si="58"/>
        <v>-3.2999999999991331E-3</v>
      </c>
      <c r="H909" s="12">
        <f t="shared" si="59"/>
        <v>1.1311699999999214</v>
      </c>
    </row>
    <row r="910" spans="1:8" ht="13.5" thickBot="1">
      <c r="A910" s="18">
        <v>90.7</v>
      </c>
      <c r="B910" s="27">
        <v>0.83111000000000002</v>
      </c>
      <c r="C910" s="11">
        <f t="shared" si="56"/>
        <v>-3.4000000000002631E-3</v>
      </c>
      <c r="D910" s="12">
        <f t="shared" si="57"/>
        <v>1.1394900000000239</v>
      </c>
      <c r="E910" s="18">
        <v>90.7</v>
      </c>
      <c r="F910" s="27">
        <v>0.83186000000000004</v>
      </c>
      <c r="G910" s="11">
        <f t="shared" si="58"/>
        <v>-3.4000000000002631E-3</v>
      </c>
      <c r="H910" s="12">
        <f t="shared" si="59"/>
        <v>1.1402400000000239</v>
      </c>
    </row>
    <row r="911" spans="1:8" ht="13.5" thickBot="1">
      <c r="A911" s="18">
        <v>90.8</v>
      </c>
      <c r="B911" s="27">
        <v>0.83077000000000001</v>
      </c>
      <c r="C911" s="11">
        <f t="shared" si="56"/>
        <v>-3.3000000000002437E-3</v>
      </c>
      <c r="D911" s="12">
        <f t="shared" si="57"/>
        <v>1.1304100000000221</v>
      </c>
      <c r="E911" s="18">
        <v>90.8</v>
      </c>
      <c r="F911" s="27">
        <v>0.83152000000000004</v>
      </c>
      <c r="G911" s="11">
        <f t="shared" si="58"/>
        <v>-3.3000000000002437E-3</v>
      </c>
      <c r="H911" s="12">
        <f t="shared" si="59"/>
        <v>1.1311600000000221</v>
      </c>
    </row>
    <row r="912" spans="1:8" ht="13.5" thickBot="1">
      <c r="A912" s="18">
        <v>90.9</v>
      </c>
      <c r="B912" s="27">
        <v>0.83043999999999996</v>
      </c>
      <c r="C912" s="11">
        <f t="shared" si="56"/>
        <v>-3.4000000000002631E-3</v>
      </c>
      <c r="D912" s="12">
        <f t="shared" si="57"/>
        <v>1.1395000000000239</v>
      </c>
      <c r="E912" s="18">
        <v>90.9</v>
      </c>
      <c r="F912" s="27">
        <v>0.83118999999999998</v>
      </c>
      <c r="G912" s="11">
        <f t="shared" si="58"/>
        <v>-3.4000000000002631E-3</v>
      </c>
      <c r="H912" s="12">
        <f t="shared" si="59"/>
        <v>1.140250000000024</v>
      </c>
    </row>
    <row r="913" spans="1:8" ht="13.5" thickBot="1">
      <c r="A913" s="9">
        <v>91</v>
      </c>
      <c r="B913" s="19">
        <v>0.83009999999999995</v>
      </c>
      <c r="C913" s="11">
        <f t="shared" si="56"/>
        <v>-3.3999999999991528E-3</v>
      </c>
      <c r="D913" s="12">
        <f t="shared" si="57"/>
        <v>1.1394999999999229</v>
      </c>
      <c r="E913" s="9">
        <v>91</v>
      </c>
      <c r="F913" s="19">
        <v>0.83084999999999998</v>
      </c>
      <c r="G913" s="11">
        <f t="shared" si="58"/>
        <v>-3.4000000000002631E-3</v>
      </c>
      <c r="H913" s="12">
        <f t="shared" si="59"/>
        <v>1.140250000000024</v>
      </c>
    </row>
    <row r="914" spans="1:8" ht="13.5" thickBot="1">
      <c r="A914" s="18">
        <v>91.1</v>
      </c>
      <c r="B914" s="27">
        <v>0.82976000000000005</v>
      </c>
      <c r="C914" s="11">
        <f t="shared" si="56"/>
        <v>-3.3999999999997799E-3</v>
      </c>
      <c r="D914" s="12">
        <f t="shared" si="57"/>
        <v>1.13949999999998</v>
      </c>
      <c r="E914" s="18">
        <v>91.1</v>
      </c>
      <c r="F914" s="27">
        <v>0.83050999999999997</v>
      </c>
      <c r="G914" s="11">
        <f t="shared" si="58"/>
        <v>-3.3999999999997799E-3</v>
      </c>
      <c r="H914" s="12">
        <f t="shared" si="59"/>
        <v>1.14024999999998</v>
      </c>
    </row>
    <row r="915" spans="1:8" ht="13.5" thickBot="1">
      <c r="A915" s="18">
        <v>91.2</v>
      </c>
      <c r="B915" s="27">
        <v>0.82942000000000005</v>
      </c>
      <c r="C915" s="11">
        <f t="shared" si="56"/>
        <v>-3.4000000000002631E-3</v>
      </c>
      <c r="D915" s="12">
        <f t="shared" si="57"/>
        <v>1.1395000000000239</v>
      </c>
      <c r="E915" s="18">
        <v>91.2</v>
      </c>
      <c r="F915" s="27">
        <v>0.83016999999999996</v>
      </c>
      <c r="G915" s="11">
        <f t="shared" si="58"/>
        <v>-3.4000000000002631E-3</v>
      </c>
      <c r="H915" s="12">
        <f t="shared" si="59"/>
        <v>1.140250000000024</v>
      </c>
    </row>
    <row r="916" spans="1:8" ht="13.5" thickBot="1">
      <c r="A916" s="18">
        <v>91.3</v>
      </c>
      <c r="B916" s="27">
        <v>0.82908000000000004</v>
      </c>
      <c r="C916" s="11">
        <f t="shared" si="56"/>
        <v>-3.3999999999997799E-3</v>
      </c>
      <c r="D916" s="12">
        <f t="shared" si="57"/>
        <v>1.13949999999998</v>
      </c>
      <c r="E916" s="18">
        <v>91.3</v>
      </c>
      <c r="F916" s="27">
        <v>0.82982999999999996</v>
      </c>
      <c r="G916" s="11">
        <f t="shared" si="58"/>
        <v>-3.3999999999997799E-3</v>
      </c>
      <c r="H916" s="12">
        <f t="shared" si="59"/>
        <v>1.1402499999999798</v>
      </c>
    </row>
    <row r="917" spans="1:8" ht="13.5" thickBot="1">
      <c r="A917" s="18">
        <v>91.4</v>
      </c>
      <c r="B917" s="27">
        <v>0.82874000000000003</v>
      </c>
      <c r="C917" s="11">
        <f t="shared" si="56"/>
        <v>-3.5000000000009229E-3</v>
      </c>
      <c r="D917" s="12">
        <f t="shared" si="57"/>
        <v>1.1486400000000845</v>
      </c>
      <c r="E917" s="18">
        <v>91.4</v>
      </c>
      <c r="F917" s="27">
        <v>0.82948999999999995</v>
      </c>
      <c r="G917" s="11">
        <f t="shared" si="58"/>
        <v>-3.4999999999998132E-3</v>
      </c>
      <c r="H917" s="12">
        <f t="shared" si="59"/>
        <v>1.149389999999983</v>
      </c>
    </row>
    <row r="918" spans="1:8" ht="13.5" thickBot="1">
      <c r="A918" s="18">
        <v>91.5</v>
      </c>
      <c r="B918" s="27">
        <v>0.82838999999999996</v>
      </c>
      <c r="C918" s="11">
        <f t="shared" si="56"/>
        <v>-3.4000000000002631E-3</v>
      </c>
      <c r="D918" s="12">
        <f t="shared" si="57"/>
        <v>1.1394900000000241</v>
      </c>
      <c r="E918" s="18">
        <v>91.5</v>
      </c>
      <c r="F918" s="27">
        <v>0.82913999999999999</v>
      </c>
      <c r="G918" s="11">
        <f t="shared" si="58"/>
        <v>-3.4000000000002631E-3</v>
      </c>
      <c r="H918" s="12">
        <f t="shared" si="59"/>
        <v>1.1402400000000241</v>
      </c>
    </row>
    <row r="919" spans="1:8" ht="13.5" thickBot="1">
      <c r="A919" s="18">
        <v>91.6</v>
      </c>
      <c r="B919" s="27">
        <v>0.82804999999999995</v>
      </c>
      <c r="C919" s="11">
        <f t="shared" si="56"/>
        <v>-3.4999999999993162E-3</v>
      </c>
      <c r="D919" s="12">
        <f t="shared" si="57"/>
        <v>1.1486499999999373</v>
      </c>
      <c r="E919" s="18">
        <v>91.6</v>
      </c>
      <c r="F919" s="27">
        <v>0.82879999999999998</v>
      </c>
      <c r="G919" s="11">
        <f t="shared" si="58"/>
        <v>-3.4999999999993162E-3</v>
      </c>
      <c r="H919" s="12">
        <f t="shared" si="59"/>
        <v>1.1493999999999374</v>
      </c>
    </row>
    <row r="920" spans="1:8" ht="13.5" thickBot="1">
      <c r="A920" s="18">
        <v>91.7</v>
      </c>
      <c r="B920" s="27">
        <v>0.82769999999999999</v>
      </c>
      <c r="C920" s="11">
        <f t="shared" si="56"/>
        <v>-3.4000000000002631E-3</v>
      </c>
      <c r="D920" s="12">
        <f t="shared" si="57"/>
        <v>1.1394800000000243</v>
      </c>
      <c r="E920" s="18">
        <v>91.7</v>
      </c>
      <c r="F920" s="27">
        <v>0.82845000000000002</v>
      </c>
      <c r="G920" s="11">
        <f t="shared" si="58"/>
        <v>-3.4000000000002631E-3</v>
      </c>
      <c r="H920" s="12">
        <f t="shared" si="59"/>
        <v>1.1402300000000243</v>
      </c>
    </row>
    <row r="921" spans="1:8" ht="13.5" thickBot="1">
      <c r="A921" s="18">
        <v>91.8</v>
      </c>
      <c r="B921" s="27">
        <v>0.82735999999999998</v>
      </c>
      <c r="C921" s="11">
        <f t="shared" si="56"/>
        <v>-3.4999999999993162E-3</v>
      </c>
      <c r="D921" s="12">
        <f t="shared" si="57"/>
        <v>1.1486599999999372</v>
      </c>
      <c r="E921" s="18">
        <v>91.8</v>
      </c>
      <c r="F921" s="27">
        <v>0.82811000000000001</v>
      </c>
      <c r="G921" s="11">
        <f t="shared" si="58"/>
        <v>-3.5999999999999626E-3</v>
      </c>
      <c r="H921" s="12">
        <f t="shared" si="59"/>
        <v>1.1585899999999967</v>
      </c>
    </row>
    <row r="922" spans="1:8" ht="13.5" thickBot="1">
      <c r="A922" s="18">
        <v>91.9</v>
      </c>
      <c r="B922" s="27">
        <v>0.82701000000000002</v>
      </c>
      <c r="C922" s="11">
        <f t="shared" si="56"/>
        <v>-3.5000000000009229E-3</v>
      </c>
      <c r="D922" s="12">
        <f t="shared" si="57"/>
        <v>1.1486600000000848</v>
      </c>
      <c r="E922" s="18">
        <v>91.9</v>
      </c>
      <c r="F922" s="27">
        <v>0.82774999999999999</v>
      </c>
      <c r="G922" s="11">
        <f t="shared" si="58"/>
        <v>-3.4999999999998132E-3</v>
      </c>
      <c r="H922" s="12">
        <f t="shared" si="59"/>
        <v>1.1493999999999827</v>
      </c>
    </row>
    <row r="923" spans="1:8" ht="13.5" thickBot="1">
      <c r="A923" s="9">
        <v>92</v>
      </c>
      <c r="B923" s="19">
        <v>0.82665999999999995</v>
      </c>
      <c r="C923" s="11">
        <f t="shared" si="56"/>
        <v>-3.4999999999998132E-3</v>
      </c>
      <c r="D923" s="12">
        <f t="shared" si="57"/>
        <v>1.1486599999999827</v>
      </c>
      <c r="E923" s="9">
        <v>92</v>
      </c>
      <c r="F923" s="19">
        <v>0.82740000000000002</v>
      </c>
      <c r="G923" s="11">
        <f t="shared" si="58"/>
        <v>-3.5000000000009229E-3</v>
      </c>
      <c r="H923" s="12">
        <f t="shared" si="59"/>
        <v>1.1494000000000848</v>
      </c>
    </row>
    <row r="924" spans="1:8" ht="13.5" thickBot="1">
      <c r="A924" s="18">
        <v>92.1</v>
      </c>
      <c r="B924" s="27">
        <v>0.82630999999999999</v>
      </c>
      <c r="C924" s="11">
        <f t="shared" si="56"/>
        <v>-3.4999999999993162E-3</v>
      </c>
      <c r="D924" s="12">
        <f t="shared" si="57"/>
        <v>1.148659999999937</v>
      </c>
      <c r="E924" s="18">
        <v>92.1</v>
      </c>
      <c r="F924" s="27">
        <v>0.82704999999999995</v>
      </c>
      <c r="G924" s="11">
        <f t="shared" si="58"/>
        <v>-3.4999999999993162E-3</v>
      </c>
      <c r="H924" s="12">
        <f t="shared" si="59"/>
        <v>1.1493999999999369</v>
      </c>
    </row>
    <row r="925" spans="1:8" ht="13.5" thickBot="1">
      <c r="A925" s="18">
        <v>92.2</v>
      </c>
      <c r="B925" s="27">
        <v>0.82596000000000003</v>
      </c>
      <c r="C925" s="11">
        <f t="shared" si="56"/>
        <v>-3.5000000000009229E-3</v>
      </c>
      <c r="D925" s="12">
        <f t="shared" si="57"/>
        <v>1.1486600000000851</v>
      </c>
      <c r="E925" s="18">
        <v>92.2</v>
      </c>
      <c r="F925" s="27">
        <v>0.82669999999999999</v>
      </c>
      <c r="G925" s="11">
        <f t="shared" si="58"/>
        <v>-3.4999999999998132E-3</v>
      </c>
      <c r="H925" s="12">
        <f t="shared" si="59"/>
        <v>1.1493999999999827</v>
      </c>
    </row>
    <row r="926" spans="1:8" ht="13.5" thickBot="1">
      <c r="A926" s="18">
        <v>92.3</v>
      </c>
      <c r="B926" s="27">
        <v>0.82560999999999996</v>
      </c>
      <c r="C926" s="11">
        <f t="shared" si="56"/>
        <v>-3.4999999999993162E-3</v>
      </c>
      <c r="D926" s="12">
        <f t="shared" si="57"/>
        <v>1.1486599999999367</v>
      </c>
      <c r="E926" s="18">
        <v>92.3</v>
      </c>
      <c r="F926" s="27">
        <v>0.82635000000000003</v>
      </c>
      <c r="G926" s="11">
        <f t="shared" si="58"/>
        <v>-3.5000000000004259E-3</v>
      </c>
      <c r="H926" s="12">
        <f t="shared" si="59"/>
        <v>1.1494000000000393</v>
      </c>
    </row>
    <row r="927" spans="1:8" ht="13.5" thickBot="1">
      <c r="A927" s="18">
        <v>92.4</v>
      </c>
      <c r="B927" s="27">
        <v>0.82525999999999999</v>
      </c>
      <c r="C927" s="11">
        <f t="shared" si="56"/>
        <v>-3.4999999999998132E-3</v>
      </c>
      <c r="D927" s="12">
        <f t="shared" si="57"/>
        <v>1.1486599999999827</v>
      </c>
      <c r="E927" s="18">
        <v>92.4</v>
      </c>
      <c r="F927" s="27">
        <v>0.82599999999999996</v>
      </c>
      <c r="G927" s="11">
        <f t="shared" si="58"/>
        <v>-3.4999999999998132E-3</v>
      </c>
      <c r="H927" s="12">
        <f t="shared" si="59"/>
        <v>1.1493999999999827</v>
      </c>
    </row>
    <row r="928" spans="1:8" ht="13.5" thickBot="1">
      <c r="A928" s="18">
        <v>92.5</v>
      </c>
      <c r="B928" s="27">
        <v>0.82491000000000003</v>
      </c>
      <c r="C928" s="11">
        <f t="shared" si="56"/>
        <v>-3.6000000000004735E-3</v>
      </c>
      <c r="D928" s="12">
        <f t="shared" si="57"/>
        <v>1.1579100000000437</v>
      </c>
      <c r="E928" s="18">
        <v>92.5</v>
      </c>
      <c r="F928" s="27">
        <v>0.82565</v>
      </c>
      <c r="G928" s="11">
        <f t="shared" si="58"/>
        <v>-3.6000000000004735E-3</v>
      </c>
      <c r="H928" s="12">
        <f t="shared" si="59"/>
        <v>1.1586500000000437</v>
      </c>
    </row>
    <row r="929" spans="1:8" ht="13.5" thickBot="1">
      <c r="A929" s="18">
        <v>92.6</v>
      </c>
      <c r="B929" s="27">
        <v>0.82455000000000001</v>
      </c>
      <c r="C929" s="11">
        <f t="shared" si="56"/>
        <v>-3.4999999999993162E-3</v>
      </c>
      <c r="D929" s="12">
        <f t="shared" si="57"/>
        <v>1.1486499999999367</v>
      </c>
      <c r="E929" s="18">
        <v>92.6</v>
      </c>
      <c r="F929" s="27">
        <v>0.82528999999999997</v>
      </c>
      <c r="G929" s="11">
        <f t="shared" si="58"/>
        <v>-3.4999999999993162E-3</v>
      </c>
      <c r="H929" s="12">
        <f t="shared" si="59"/>
        <v>1.1493899999999366</v>
      </c>
    </row>
    <row r="930" spans="1:8" ht="13.5" thickBot="1">
      <c r="A930" s="18">
        <v>92.7</v>
      </c>
      <c r="B930" s="27">
        <v>0.82420000000000004</v>
      </c>
      <c r="C930" s="11">
        <f t="shared" si="56"/>
        <v>-3.6000000000004735E-3</v>
      </c>
      <c r="D930" s="12">
        <f t="shared" si="57"/>
        <v>1.1579200000000438</v>
      </c>
      <c r="E930" s="18">
        <v>92.7</v>
      </c>
      <c r="F930" s="27">
        <v>0.82494000000000001</v>
      </c>
      <c r="G930" s="11">
        <f t="shared" si="58"/>
        <v>-3.6000000000004735E-3</v>
      </c>
      <c r="H930" s="12">
        <f t="shared" si="59"/>
        <v>1.1586600000000438</v>
      </c>
    </row>
    <row r="931" spans="1:8" ht="13.5" thickBot="1">
      <c r="A931" s="18">
        <v>92.8</v>
      </c>
      <c r="B931" s="15">
        <v>0.82384000000000002</v>
      </c>
      <c r="C931" s="11">
        <f t="shared" si="56"/>
        <v>-3.5999999999999626E-3</v>
      </c>
      <c r="D931" s="12">
        <f t="shared" si="57"/>
        <v>1.1579199999999965</v>
      </c>
      <c r="E931" s="18">
        <v>92.8</v>
      </c>
      <c r="F931" s="15">
        <v>0.82457999999999998</v>
      </c>
      <c r="G931" s="11">
        <f t="shared" si="58"/>
        <v>-3.5999999999999626E-3</v>
      </c>
      <c r="H931" s="12">
        <f t="shared" si="59"/>
        <v>1.1586599999999965</v>
      </c>
    </row>
    <row r="932" spans="1:8" ht="13.5" thickBot="1">
      <c r="A932" s="18">
        <v>92.9</v>
      </c>
      <c r="B932" s="27">
        <v>0.82347999999999999</v>
      </c>
      <c r="C932" s="11">
        <f t="shared" si="56"/>
        <v>-3.6000000000004735E-3</v>
      </c>
      <c r="D932" s="12">
        <f t="shared" si="57"/>
        <v>1.1579200000000438</v>
      </c>
      <c r="E932" s="18">
        <v>92.9</v>
      </c>
      <c r="F932" s="27">
        <v>0.82421999999999995</v>
      </c>
      <c r="G932" s="11">
        <f t="shared" si="58"/>
        <v>-3.5999999999993637E-3</v>
      </c>
      <c r="H932" s="12">
        <f t="shared" si="59"/>
        <v>1.1586599999999407</v>
      </c>
    </row>
    <row r="933" spans="1:8" ht="13.5" thickBot="1">
      <c r="A933" s="9">
        <v>93</v>
      </c>
      <c r="B933" s="19">
        <v>0.82311999999999996</v>
      </c>
      <c r="C933" s="11">
        <f t="shared" si="56"/>
        <v>-3.5999999999993637E-3</v>
      </c>
      <c r="D933" s="12">
        <f t="shared" si="57"/>
        <v>1.1579199999999408</v>
      </c>
      <c r="E933" s="9">
        <v>93</v>
      </c>
      <c r="F933" s="19">
        <v>0.82386000000000004</v>
      </c>
      <c r="G933" s="11">
        <f t="shared" si="58"/>
        <v>-3.6000000000004735E-3</v>
      </c>
      <c r="H933" s="12">
        <f t="shared" si="59"/>
        <v>1.158660000000044</v>
      </c>
    </row>
    <row r="934" spans="1:8" ht="13.5" thickBot="1">
      <c r="A934" s="18">
        <v>93.1</v>
      </c>
      <c r="B934" s="27">
        <v>0.82276000000000005</v>
      </c>
      <c r="C934" s="11">
        <f t="shared" si="56"/>
        <v>-3.5999999999999626E-3</v>
      </c>
      <c r="D934" s="12">
        <f t="shared" si="57"/>
        <v>1.1579199999999967</v>
      </c>
      <c r="E934" s="18">
        <v>93.1</v>
      </c>
      <c r="F934" s="27">
        <v>0.82350000000000001</v>
      </c>
      <c r="G934" s="11">
        <f t="shared" si="58"/>
        <v>-3.5999999999999626E-3</v>
      </c>
      <c r="H934" s="12">
        <f t="shared" si="59"/>
        <v>1.1586599999999967</v>
      </c>
    </row>
    <row r="935" spans="1:8" ht="13.5" thickBot="1">
      <c r="A935" s="18">
        <v>93.2</v>
      </c>
      <c r="B935" s="27">
        <v>0.82240000000000002</v>
      </c>
      <c r="C935" s="11">
        <f t="shared" si="56"/>
        <v>-3.6000000000004735E-3</v>
      </c>
      <c r="D935" s="12">
        <f t="shared" si="57"/>
        <v>1.157920000000044</v>
      </c>
      <c r="E935" s="18">
        <v>93.2</v>
      </c>
      <c r="F935" s="27">
        <v>0.82313999999999998</v>
      </c>
      <c r="G935" s="11">
        <f t="shared" si="58"/>
        <v>-3.6000000000004735E-3</v>
      </c>
      <c r="H935" s="12">
        <f t="shared" si="59"/>
        <v>1.158660000000044</v>
      </c>
    </row>
    <row r="936" spans="1:8" ht="13.5" thickBot="1">
      <c r="A936" s="18">
        <v>93.3</v>
      </c>
      <c r="B936" s="27">
        <v>0.82203999999999999</v>
      </c>
      <c r="C936" s="11">
        <f t="shared" si="56"/>
        <v>-3.6999999999994988E-3</v>
      </c>
      <c r="D936" s="12">
        <f t="shared" si="57"/>
        <v>1.1672499999999533</v>
      </c>
      <c r="E936" s="18">
        <v>93.3</v>
      </c>
      <c r="F936" s="27">
        <v>0.82277999999999996</v>
      </c>
      <c r="G936" s="11">
        <f t="shared" si="58"/>
        <v>-3.6999999999994988E-3</v>
      </c>
      <c r="H936" s="12">
        <f t="shared" si="59"/>
        <v>1.1679899999999532</v>
      </c>
    </row>
    <row r="937" spans="1:8" ht="13.5" thickBot="1">
      <c r="A937" s="18">
        <v>93.4</v>
      </c>
      <c r="B937" s="27">
        <v>0.82167000000000001</v>
      </c>
      <c r="C937" s="11">
        <f t="shared" si="56"/>
        <v>-3.6000000000004735E-3</v>
      </c>
      <c r="D937" s="12">
        <f t="shared" si="57"/>
        <v>1.1579100000000442</v>
      </c>
      <c r="E937" s="18">
        <v>93.4</v>
      </c>
      <c r="F937" s="27">
        <v>0.82240999999999997</v>
      </c>
      <c r="G937" s="11">
        <f t="shared" si="58"/>
        <v>-3.6000000000004735E-3</v>
      </c>
      <c r="H937" s="12">
        <f t="shared" si="59"/>
        <v>1.1586500000000441</v>
      </c>
    </row>
    <row r="938" spans="1:8" ht="13.5" thickBot="1">
      <c r="A938" s="18">
        <v>93.5</v>
      </c>
      <c r="B938" s="27">
        <v>0.82130999999999998</v>
      </c>
      <c r="C938" s="11">
        <f t="shared" si="56"/>
        <v>-3.7000000000000244E-3</v>
      </c>
      <c r="D938" s="12">
        <f t="shared" si="57"/>
        <v>1.1672600000000024</v>
      </c>
      <c r="E938" s="18">
        <v>93.5</v>
      </c>
      <c r="F938" s="27">
        <v>0.82204999999999995</v>
      </c>
      <c r="G938" s="11">
        <f t="shared" si="58"/>
        <v>-3.7000000000000244E-3</v>
      </c>
      <c r="H938" s="12">
        <f t="shared" si="59"/>
        <v>1.1680000000000024</v>
      </c>
    </row>
    <row r="939" spans="1:8" ht="13.5" thickBot="1">
      <c r="A939" s="18">
        <v>93.6</v>
      </c>
      <c r="B939" s="27">
        <v>0.82094</v>
      </c>
      <c r="C939" s="11">
        <f t="shared" si="56"/>
        <v>-3.6999999999994988E-3</v>
      </c>
      <c r="D939" s="12">
        <f t="shared" si="57"/>
        <v>1.1672599999999531</v>
      </c>
      <c r="E939" s="18">
        <v>93.6</v>
      </c>
      <c r="F939" s="27">
        <v>0.82167999999999997</v>
      </c>
      <c r="G939" s="11">
        <f t="shared" si="58"/>
        <v>-3.6999999999994988E-3</v>
      </c>
      <c r="H939" s="12">
        <f t="shared" si="59"/>
        <v>1.1679999999999531</v>
      </c>
    </row>
    <row r="940" spans="1:8" ht="13.5" thickBot="1">
      <c r="A940" s="18">
        <v>93.7</v>
      </c>
      <c r="B940" s="27">
        <v>0.82057000000000002</v>
      </c>
      <c r="C940" s="11">
        <f t="shared" si="56"/>
        <v>-3.7000000000000244E-3</v>
      </c>
      <c r="D940" s="12">
        <f t="shared" si="57"/>
        <v>1.1672600000000024</v>
      </c>
      <c r="E940" s="18">
        <v>93.7</v>
      </c>
      <c r="F940" s="27">
        <v>0.82130999999999998</v>
      </c>
      <c r="G940" s="11">
        <f t="shared" si="58"/>
        <v>-3.7000000000000244E-3</v>
      </c>
      <c r="H940" s="12">
        <f t="shared" si="59"/>
        <v>1.1680000000000024</v>
      </c>
    </row>
    <row r="941" spans="1:8" ht="13.5" thickBot="1">
      <c r="A941" s="18">
        <v>93.8</v>
      </c>
      <c r="B941" s="27">
        <v>0.82020000000000004</v>
      </c>
      <c r="C941" s="11">
        <f t="shared" si="56"/>
        <v>-3.7000000000006095E-3</v>
      </c>
      <c r="D941" s="12">
        <f t="shared" si="57"/>
        <v>1.167260000000057</v>
      </c>
      <c r="E941" s="18">
        <v>93.8</v>
      </c>
      <c r="F941" s="27">
        <v>0.82094</v>
      </c>
      <c r="G941" s="11">
        <f t="shared" si="58"/>
        <v>-3.6999999999994988E-3</v>
      </c>
      <c r="H941" s="12">
        <f t="shared" si="59"/>
        <v>1.1679999999999531</v>
      </c>
    </row>
    <row r="942" spans="1:8" ht="13.5" thickBot="1">
      <c r="A942" s="18">
        <v>93.9</v>
      </c>
      <c r="B942" s="27">
        <v>0.81982999999999995</v>
      </c>
      <c r="C942" s="11">
        <f t="shared" si="56"/>
        <v>-3.7000000000000244E-3</v>
      </c>
      <c r="D942" s="12">
        <f t="shared" si="57"/>
        <v>1.1672600000000022</v>
      </c>
      <c r="E942" s="18">
        <v>93.9</v>
      </c>
      <c r="F942" s="27">
        <v>0.82057000000000002</v>
      </c>
      <c r="G942" s="11">
        <f t="shared" si="58"/>
        <v>-3.7000000000000244E-3</v>
      </c>
      <c r="H942" s="12">
        <f t="shared" si="59"/>
        <v>1.1680000000000024</v>
      </c>
    </row>
    <row r="943" spans="1:8" ht="13.5" thickBot="1">
      <c r="A943" s="9">
        <v>94</v>
      </c>
      <c r="B943" s="19">
        <v>0.81945999999999997</v>
      </c>
      <c r="C943" s="11">
        <f t="shared" si="56"/>
        <v>-3.7000000000000244E-3</v>
      </c>
      <c r="D943" s="12">
        <f t="shared" si="57"/>
        <v>1.1672600000000022</v>
      </c>
      <c r="E943" s="9">
        <v>94</v>
      </c>
      <c r="F943" s="19">
        <v>0.82020000000000004</v>
      </c>
      <c r="G943" s="11">
        <f t="shared" si="58"/>
        <v>-3.7000000000011351E-3</v>
      </c>
      <c r="H943" s="12">
        <f t="shared" si="59"/>
        <v>1.1680000000001067</v>
      </c>
    </row>
    <row r="944" spans="1:8" ht="13.5" thickBot="1">
      <c r="A944" s="18">
        <v>94.1</v>
      </c>
      <c r="B944" s="27">
        <v>0.81908999999999998</v>
      </c>
      <c r="C944" s="11">
        <f t="shared" si="56"/>
        <v>-3.7999999999990351E-3</v>
      </c>
      <c r="D944" s="12">
        <f t="shared" si="57"/>
        <v>1.1766699999999091</v>
      </c>
      <c r="E944" s="18">
        <v>94.1</v>
      </c>
      <c r="F944" s="27">
        <v>0.81982999999999995</v>
      </c>
      <c r="G944" s="11">
        <f t="shared" si="58"/>
        <v>-3.7999999999990351E-3</v>
      </c>
      <c r="H944" s="12">
        <f t="shared" si="59"/>
        <v>1.177409999999909</v>
      </c>
    </row>
    <row r="945" spans="1:8" ht="13.5" thickBot="1">
      <c r="A945" s="18">
        <v>94.2</v>
      </c>
      <c r="B945" s="27">
        <v>0.81871000000000005</v>
      </c>
      <c r="C945" s="11">
        <f t="shared" si="56"/>
        <v>-3.7000000000011351E-3</v>
      </c>
      <c r="D945" s="12">
        <f t="shared" si="57"/>
        <v>1.1672500000001069</v>
      </c>
      <c r="E945" s="18">
        <v>94.2</v>
      </c>
      <c r="F945" s="27">
        <v>0.81945000000000001</v>
      </c>
      <c r="G945" s="11">
        <f t="shared" si="58"/>
        <v>-3.7000000000000244E-3</v>
      </c>
      <c r="H945" s="12">
        <f t="shared" si="59"/>
        <v>1.1679900000000023</v>
      </c>
    </row>
    <row r="946" spans="1:8" ht="13.5" thickBot="1">
      <c r="A946" s="18">
        <v>94.3</v>
      </c>
      <c r="B946" s="27">
        <v>0.81833999999999996</v>
      </c>
      <c r="C946" s="11">
        <f t="shared" si="56"/>
        <v>-3.7999999999990351E-3</v>
      </c>
      <c r="D946" s="12">
        <f t="shared" si="57"/>
        <v>1.1766799999999089</v>
      </c>
      <c r="E946" s="18">
        <v>94.3</v>
      </c>
      <c r="F946" s="27">
        <v>0.81908000000000003</v>
      </c>
      <c r="G946" s="11">
        <f t="shared" si="58"/>
        <v>-3.8000000000001457E-3</v>
      </c>
      <c r="H946" s="12">
        <f t="shared" si="59"/>
        <v>1.1774200000000137</v>
      </c>
    </row>
    <row r="947" spans="1:8" ht="13.5" thickBot="1">
      <c r="A947" s="18">
        <v>94.4</v>
      </c>
      <c r="B947" s="27">
        <v>0.81796000000000002</v>
      </c>
      <c r="C947" s="11">
        <f t="shared" si="56"/>
        <v>-3.8000000000006852E-3</v>
      </c>
      <c r="D947" s="12">
        <f t="shared" si="57"/>
        <v>1.1766800000000648</v>
      </c>
      <c r="E947" s="18">
        <v>94.4</v>
      </c>
      <c r="F947" s="27">
        <v>0.81869999999999998</v>
      </c>
      <c r="G947" s="11">
        <f t="shared" si="58"/>
        <v>-3.7999999999995754E-3</v>
      </c>
      <c r="H947" s="12">
        <f t="shared" si="59"/>
        <v>1.1774199999999599</v>
      </c>
    </row>
    <row r="948" spans="1:8" ht="13.5" thickBot="1">
      <c r="A948" s="18">
        <v>94.5</v>
      </c>
      <c r="B948" s="27">
        <v>0.81757999999999997</v>
      </c>
      <c r="C948" s="11">
        <f t="shared" si="56"/>
        <v>-3.7999999999995754E-3</v>
      </c>
      <c r="D948" s="12">
        <f t="shared" si="57"/>
        <v>1.17667999999996</v>
      </c>
      <c r="E948" s="18">
        <v>94.5</v>
      </c>
      <c r="F948" s="27">
        <v>0.81832000000000005</v>
      </c>
      <c r="G948" s="11">
        <f t="shared" si="58"/>
        <v>-3.8000000000006852E-3</v>
      </c>
      <c r="H948" s="12">
        <f t="shared" si="59"/>
        <v>1.1774200000000647</v>
      </c>
    </row>
    <row r="949" spans="1:8" ht="13.5" thickBot="1">
      <c r="A949" s="18">
        <v>94.6</v>
      </c>
      <c r="B949" s="27">
        <v>0.81720000000000004</v>
      </c>
      <c r="C949" s="11">
        <f t="shared" si="56"/>
        <v>-3.8000000000001457E-3</v>
      </c>
      <c r="D949" s="12">
        <f t="shared" si="57"/>
        <v>1.1766800000000139</v>
      </c>
      <c r="E949" s="18">
        <v>94.6</v>
      </c>
      <c r="F949" s="27">
        <v>0.81794</v>
      </c>
      <c r="G949" s="11">
        <f t="shared" si="58"/>
        <v>-3.8000000000001457E-3</v>
      </c>
      <c r="H949" s="12">
        <f t="shared" si="59"/>
        <v>1.1774200000000139</v>
      </c>
    </row>
    <row r="950" spans="1:8" ht="13.5" thickBot="1">
      <c r="A950" s="18">
        <v>94.7</v>
      </c>
      <c r="B950" s="27">
        <v>0.81681999999999999</v>
      </c>
      <c r="C950" s="11">
        <f t="shared" si="56"/>
        <v>-3.7999999999995754E-3</v>
      </c>
      <c r="D950" s="12">
        <f t="shared" si="57"/>
        <v>1.1766799999999598</v>
      </c>
      <c r="E950" s="18">
        <v>94.7</v>
      </c>
      <c r="F950" s="27">
        <v>0.81755999999999995</v>
      </c>
      <c r="G950" s="11">
        <f t="shared" si="58"/>
        <v>-3.7999999999995754E-3</v>
      </c>
      <c r="H950" s="12">
        <f t="shared" si="59"/>
        <v>1.1774199999999597</v>
      </c>
    </row>
    <row r="951" spans="1:8" ht="13.5" thickBot="1">
      <c r="A951" s="18">
        <v>94.8</v>
      </c>
      <c r="B951" s="27">
        <v>0.81644000000000005</v>
      </c>
      <c r="C951" s="11">
        <f t="shared" si="56"/>
        <v>-3.8999999999996819E-3</v>
      </c>
      <c r="D951" s="12">
        <f t="shared" si="57"/>
        <v>1.1861599999999699</v>
      </c>
      <c r="E951" s="18">
        <v>94.8</v>
      </c>
      <c r="F951" s="27">
        <v>0.81718000000000002</v>
      </c>
      <c r="G951" s="11">
        <f t="shared" si="58"/>
        <v>-3.8999999999996819E-3</v>
      </c>
      <c r="H951" s="12">
        <f t="shared" si="59"/>
        <v>1.1868999999999699</v>
      </c>
    </row>
    <row r="952" spans="1:8" ht="13.5" thickBot="1">
      <c r="A952" s="18">
        <v>94.9</v>
      </c>
      <c r="B952" s="27">
        <v>0.81605000000000005</v>
      </c>
      <c r="C952" s="11">
        <f t="shared" si="56"/>
        <v>-3.9000000000002357E-3</v>
      </c>
      <c r="D952" s="12">
        <f t="shared" si="57"/>
        <v>1.1861600000000223</v>
      </c>
      <c r="E952" s="18">
        <v>94.9</v>
      </c>
      <c r="F952" s="27">
        <v>0.81679000000000002</v>
      </c>
      <c r="G952" s="11">
        <f t="shared" si="58"/>
        <v>-4.0000000000008969E-3</v>
      </c>
      <c r="H952" s="12">
        <f t="shared" si="59"/>
        <v>1.1963900000000851</v>
      </c>
    </row>
    <row r="953" spans="1:8" ht="13.5" thickBot="1">
      <c r="A953" s="9">
        <v>95</v>
      </c>
      <c r="B953" s="19">
        <v>0.81566000000000005</v>
      </c>
      <c r="C953" s="11">
        <f t="shared" si="56"/>
        <v>-3.8000000000006852E-3</v>
      </c>
      <c r="D953" s="12">
        <f t="shared" si="57"/>
        <v>1.1766600000000651</v>
      </c>
      <c r="E953" s="9">
        <v>95</v>
      </c>
      <c r="F953" s="19">
        <v>0.81638999999999995</v>
      </c>
      <c r="G953" s="11">
        <f t="shared" si="58"/>
        <v>-3.7999999999995754E-3</v>
      </c>
      <c r="H953" s="12">
        <f t="shared" si="59"/>
        <v>1.1773899999999597</v>
      </c>
    </row>
    <row r="954" spans="1:8" ht="13.5" thickBot="1">
      <c r="A954" s="18">
        <v>95.1</v>
      </c>
      <c r="B954" s="27">
        <v>0.81528</v>
      </c>
      <c r="C954" s="11">
        <f t="shared" si="56"/>
        <v>-3.8999999999996819E-3</v>
      </c>
      <c r="D954" s="12">
        <f t="shared" si="57"/>
        <v>1.1861699999999697</v>
      </c>
      <c r="E954" s="18">
        <v>95.1</v>
      </c>
      <c r="F954" s="27">
        <v>0.81601000000000001</v>
      </c>
      <c r="G954" s="11">
        <f t="shared" si="58"/>
        <v>-3.8999999999996819E-3</v>
      </c>
      <c r="H954" s="12">
        <f t="shared" si="59"/>
        <v>1.1868999999999696</v>
      </c>
    </row>
    <row r="955" spans="1:8" ht="13.5" thickBot="1">
      <c r="A955" s="18">
        <v>95.2</v>
      </c>
      <c r="B955" s="27">
        <v>0.81489</v>
      </c>
      <c r="C955" s="11">
        <f t="shared" si="56"/>
        <v>-3.9000000000002357E-3</v>
      </c>
      <c r="D955" s="12">
        <f t="shared" si="57"/>
        <v>1.1861700000000224</v>
      </c>
      <c r="E955" s="18">
        <v>95.2</v>
      </c>
      <c r="F955" s="27">
        <v>0.81562000000000001</v>
      </c>
      <c r="G955" s="11">
        <f t="shared" si="58"/>
        <v>-3.9000000000002357E-3</v>
      </c>
      <c r="H955" s="12">
        <f t="shared" si="59"/>
        <v>1.1869000000000225</v>
      </c>
    </row>
    <row r="956" spans="1:8" ht="13.5" thickBot="1">
      <c r="A956" s="18">
        <v>95.3</v>
      </c>
      <c r="B956" s="27">
        <v>0.8145</v>
      </c>
      <c r="C956" s="11">
        <f t="shared" si="56"/>
        <v>-3.9999999999992186E-3</v>
      </c>
      <c r="D956" s="12">
        <f t="shared" si="57"/>
        <v>1.1956999999999254</v>
      </c>
      <c r="E956" s="18">
        <v>95.3</v>
      </c>
      <c r="F956" s="27">
        <v>0.81523000000000001</v>
      </c>
      <c r="G956" s="11">
        <f t="shared" si="58"/>
        <v>-3.9999999999992186E-3</v>
      </c>
      <c r="H956" s="12">
        <f t="shared" si="59"/>
        <v>1.1964299999999255</v>
      </c>
    </row>
    <row r="957" spans="1:8" ht="13.5" thickBot="1">
      <c r="A957" s="18">
        <v>95.4</v>
      </c>
      <c r="B957" s="27">
        <v>0.81410000000000005</v>
      </c>
      <c r="C957" s="11">
        <f t="shared" si="56"/>
        <v>-3.9000000000002357E-3</v>
      </c>
      <c r="D957" s="12">
        <f t="shared" si="57"/>
        <v>1.1861600000000228</v>
      </c>
      <c r="E957" s="18">
        <v>95.4</v>
      </c>
      <c r="F957" s="27">
        <v>0.81483000000000005</v>
      </c>
      <c r="G957" s="11">
        <f t="shared" si="58"/>
        <v>-3.9000000000002357E-3</v>
      </c>
      <c r="H957" s="12">
        <f t="shared" si="59"/>
        <v>1.1868900000000226</v>
      </c>
    </row>
    <row r="958" spans="1:8" ht="13.5" thickBot="1">
      <c r="A958" s="18">
        <v>95.5</v>
      </c>
      <c r="B958" s="27">
        <v>0.81371000000000004</v>
      </c>
      <c r="C958" s="11">
        <f t="shared" si="56"/>
        <v>-4.0000000000008969E-3</v>
      </c>
      <c r="D958" s="12">
        <f t="shared" si="57"/>
        <v>1.1957100000000858</v>
      </c>
      <c r="E958" s="18">
        <v>95.5</v>
      </c>
      <c r="F958" s="27">
        <v>0.81444000000000005</v>
      </c>
      <c r="G958" s="11">
        <f t="shared" si="58"/>
        <v>-4.0000000000008969E-3</v>
      </c>
      <c r="H958" s="12">
        <f t="shared" si="59"/>
        <v>1.1964400000000857</v>
      </c>
    </row>
    <row r="959" spans="1:8" ht="13.5" thickBot="1">
      <c r="A959" s="18">
        <v>95.6</v>
      </c>
      <c r="B959" s="27">
        <v>0.81330999999999998</v>
      </c>
      <c r="C959" s="11">
        <f t="shared" si="56"/>
        <v>-3.9999999999992186E-3</v>
      </c>
      <c r="D959" s="12">
        <f t="shared" si="57"/>
        <v>1.1957099999999252</v>
      </c>
      <c r="E959" s="18">
        <v>95.6</v>
      </c>
      <c r="F959" s="27">
        <v>0.81403999999999999</v>
      </c>
      <c r="G959" s="11">
        <f t="shared" si="58"/>
        <v>-3.9999999999992186E-3</v>
      </c>
      <c r="H959" s="12">
        <f t="shared" si="59"/>
        <v>1.1964399999999253</v>
      </c>
    </row>
    <row r="960" spans="1:8" ht="13.5" thickBot="1">
      <c r="A960" s="18">
        <v>95.7</v>
      </c>
      <c r="B960" s="27">
        <v>0.81291000000000002</v>
      </c>
      <c r="C960" s="11">
        <f t="shared" si="56"/>
        <v>-4.0000000000008969E-3</v>
      </c>
      <c r="D960" s="12">
        <f t="shared" si="57"/>
        <v>1.195710000000086</v>
      </c>
      <c r="E960" s="18">
        <v>95.7</v>
      </c>
      <c r="F960" s="27">
        <v>0.81364000000000003</v>
      </c>
      <c r="G960" s="11">
        <f t="shared" si="58"/>
        <v>-4.0000000000008969E-3</v>
      </c>
      <c r="H960" s="12">
        <f t="shared" si="59"/>
        <v>1.1964400000000859</v>
      </c>
    </row>
    <row r="961" spans="1:8" ht="13.5" thickBot="1">
      <c r="A961" s="18">
        <v>95.8</v>
      </c>
      <c r="B961" s="27">
        <v>0.81250999999999995</v>
      </c>
      <c r="C961" s="11">
        <f t="shared" si="56"/>
        <v>-3.9999999999992186E-3</v>
      </c>
      <c r="D961" s="12">
        <f t="shared" si="57"/>
        <v>1.195709999999925</v>
      </c>
      <c r="E961" s="18">
        <v>95.8</v>
      </c>
      <c r="F961" s="27">
        <v>0.81323999999999996</v>
      </c>
      <c r="G961" s="11">
        <f t="shared" si="58"/>
        <v>-3.9999999999992186E-3</v>
      </c>
      <c r="H961" s="12">
        <f t="shared" si="59"/>
        <v>1.1964399999999251</v>
      </c>
    </row>
    <row r="962" spans="1:8" ht="13.5" thickBot="1">
      <c r="A962" s="18">
        <v>95.9</v>
      </c>
      <c r="B962" s="27">
        <v>0.81211</v>
      </c>
      <c r="C962" s="11">
        <f t="shared" si="56"/>
        <v>-3.9999999999997867E-3</v>
      </c>
      <c r="D962" s="12">
        <f t="shared" si="57"/>
        <v>1.1957099999999796</v>
      </c>
      <c r="E962" s="18">
        <v>95.9</v>
      </c>
      <c r="F962" s="27">
        <v>0.81284000000000001</v>
      </c>
      <c r="G962" s="11">
        <f t="shared" si="58"/>
        <v>-3.9999999999997867E-3</v>
      </c>
      <c r="H962" s="12">
        <f t="shared" si="59"/>
        <v>1.1964399999999795</v>
      </c>
    </row>
    <row r="963" spans="1:8" ht="13.5" thickBot="1">
      <c r="A963" s="9">
        <v>96</v>
      </c>
      <c r="B963" s="19">
        <v>0.81171000000000004</v>
      </c>
      <c r="C963" s="11">
        <f t="shared" si="56"/>
        <v>-4.1000000000004479E-3</v>
      </c>
      <c r="D963" s="12">
        <f t="shared" si="57"/>
        <v>1.205310000000043</v>
      </c>
      <c r="E963" s="9">
        <v>96</v>
      </c>
      <c r="F963" s="19">
        <v>0.81244000000000005</v>
      </c>
      <c r="G963" s="11">
        <f t="shared" si="58"/>
        <v>-4.1000000000004479E-3</v>
      </c>
      <c r="H963" s="12">
        <f t="shared" si="59"/>
        <v>1.2060400000000431</v>
      </c>
    </row>
    <row r="964" spans="1:8" ht="13.5" thickBot="1">
      <c r="A964" s="18">
        <v>96.1</v>
      </c>
      <c r="B964" s="27">
        <v>0.81130000000000002</v>
      </c>
      <c r="C964" s="11">
        <f t="shared" ref="C964:C1002" si="60">SLOPE(B964:B965,A964:A965)</f>
        <v>-4.0000000000003288E-3</v>
      </c>
      <c r="D964" s="12">
        <f t="shared" ref="D964:D1002" si="61">INTERCEPT(B964:B965,A964:A965)</f>
        <v>1.1957000000000315</v>
      </c>
      <c r="E964" s="18">
        <v>96.1</v>
      </c>
      <c r="F964" s="27">
        <v>0.81203000000000003</v>
      </c>
      <c r="G964" s="11">
        <f t="shared" ref="G964:G1002" si="62">SLOPE(F964:F965,E964:E965)</f>
        <v>-4.0000000000003288E-3</v>
      </c>
      <c r="H964" s="12">
        <f t="shared" ref="H964:H1002" si="63">INTERCEPT(F964:F965,E964:E965)</f>
        <v>1.1964300000000316</v>
      </c>
    </row>
    <row r="965" spans="1:8" ht="13.5" thickBot="1">
      <c r="A965" s="18">
        <v>96.2</v>
      </c>
      <c r="B965" s="27">
        <v>0.81089999999999995</v>
      </c>
      <c r="C965" s="11">
        <f t="shared" si="60"/>
        <v>-4.0999999999993377E-3</v>
      </c>
      <c r="D965" s="12">
        <f t="shared" si="61"/>
        <v>1.2053199999999362</v>
      </c>
      <c r="E965" s="18">
        <v>96.2</v>
      </c>
      <c r="F965" s="27">
        <v>0.81162999999999996</v>
      </c>
      <c r="G965" s="11">
        <f t="shared" si="62"/>
        <v>-4.0999999999993377E-3</v>
      </c>
      <c r="H965" s="12">
        <f t="shared" si="63"/>
        <v>1.2060499999999363</v>
      </c>
    </row>
    <row r="966" spans="1:8" ht="13.5" thickBot="1">
      <c r="A966" s="18">
        <v>96.3</v>
      </c>
      <c r="B966" s="27">
        <v>0.81049000000000004</v>
      </c>
      <c r="C966" s="11">
        <f t="shared" si="60"/>
        <v>-4.2000000000005115E-3</v>
      </c>
      <c r="D966" s="12">
        <f t="shared" si="61"/>
        <v>1.2149500000000493</v>
      </c>
      <c r="E966" s="18">
        <v>96.3</v>
      </c>
      <c r="F966" s="27">
        <v>0.81122000000000005</v>
      </c>
      <c r="G966" s="11">
        <f t="shared" si="62"/>
        <v>-4.2000000000005115E-3</v>
      </c>
      <c r="H966" s="12">
        <f t="shared" si="63"/>
        <v>1.2156800000000492</v>
      </c>
    </row>
    <row r="967" spans="1:8" ht="13.5" thickBot="1">
      <c r="A967" s="18">
        <v>96.4</v>
      </c>
      <c r="B967" s="27">
        <v>0.81006999999999996</v>
      </c>
      <c r="C967" s="11">
        <f t="shared" si="60"/>
        <v>-4.0999999999993377E-3</v>
      </c>
      <c r="D967" s="12">
        <f t="shared" si="61"/>
        <v>1.2053099999999362</v>
      </c>
      <c r="E967" s="18">
        <v>96.4</v>
      </c>
      <c r="F967" s="27">
        <v>0.81079999999999997</v>
      </c>
      <c r="G967" s="11">
        <f t="shared" si="62"/>
        <v>-4.0999999999993377E-3</v>
      </c>
      <c r="H967" s="12">
        <f t="shared" si="63"/>
        <v>1.2060399999999361</v>
      </c>
    </row>
    <row r="968" spans="1:8" ht="13.5" thickBot="1">
      <c r="A968" s="18">
        <v>96.5</v>
      </c>
      <c r="B968" s="27">
        <v>0.80966000000000005</v>
      </c>
      <c r="C968" s="11">
        <f t="shared" si="60"/>
        <v>-4.1000000000004479E-3</v>
      </c>
      <c r="D968" s="12">
        <f t="shared" si="61"/>
        <v>1.2053100000000434</v>
      </c>
      <c r="E968" s="18">
        <v>96.5</v>
      </c>
      <c r="F968" s="27">
        <v>0.81039000000000005</v>
      </c>
      <c r="G968" s="11">
        <f t="shared" si="62"/>
        <v>-4.1000000000004479E-3</v>
      </c>
      <c r="H968" s="12">
        <f t="shared" si="63"/>
        <v>1.2060400000000433</v>
      </c>
    </row>
    <row r="969" spans="1:8" ht="13.5" thickBot="1">
      <c r="A969" s="18">
        <v>96.6</v>
      </c>
      <c r="B969" s="15">
        <v>0.80925000000000002</v>
      </c>
      <c r="C969" s="11">
        <f t="shared" si="60"/>
        <v>-4.1999999999994013E-3</v>
      </c>
      <c r="D969" s="12">
        <f t="shared" si="61"/>
        <v>1.2149699999999422</v>
      </c>
      <c r="E969" s="18">
        <v>96.6</v>
      </c>
      <c r="F969" s="15">
        <v>0.80998000000000003</v>
      </c>
      <c r="G969" s="11">
        <f t="shared" si="62"/>
        <v>-4.2000000000005115E-3</v>
      </c>
      <c r="H969" s="12">
        <f t="shared" si="63"/>
        <v>1.2157000000000495</v>
      </c>
    </row>
    <row r="970" spans="1:8" ht="13.5" thickBot="1">
      <c r="A970" s="18">
        <v>96.7</v>
      </c>
      <c r="B970" s="27">
        <v>0.80883000000000005</v>
      </c>
      <c r="C970" s="11">
        <f t="shared" si="60"/>
        <v>-4.2000000000011074E-3</v>
      </c>
      <c r="D970" s="12">
        <f t="shared" si="61"/>
        <v>1.2149700000001071</v>
      </c>
      <c r="E970" s="18">
        <v>96.7</v>
      </c>
      <c r="F970" s="27">
        <v>0.80955999999999995</v>
      </c>
      <c r="G970" s="11">
        <f t="shared" si="62"/>
        <v>-4.199999999999998E-3</v>
      </c>
      <c r="H970" s="12">
        <f t="shared" si="63"/>
        <v>1.2156999999999998</v>
      </c>
    </row>
    <row r="971" spans="1:8" ht="13.5" thickBot="1">
      <c r="A971" s="18">
        <v>96.8</v>
      </c>
      <c r="B971" s="27">
        <v>0.80840999999999996</v>
      </c>
      <c r="C971" s="11">
        <f t="shared" si="60"/>
        <v>-4.1999999999994013E-3</v>
      </c>
      <c r="D971" s="12">
        <f t="shared" si="61"/>
        <v>1.2149699999999419</v>
      </c>
      <c r="E971" s="18">
        <v>96.8</v>
      </c>
      <c r="F971" s="27">
        <v>0.80913999999999997</v>
      </c>
      <c r="G971" s="11">
        <f t="shared" si="62"/>
        <v>-4.1999999999994004E-3</v>
      </c>
      <c r="H971" s="12">
        <f t="shared" si="63"/>
        <v>1.2156999999999418</v>
      </c>
    </row>
    <row r="972" spans="1:8" ht="13.5" thickBot="1">
      <c r="A972" s="18">
        <v>96.9</v>
      </c>
      <c r="B972" s="27">
        <v>0.80798999999999999</v>
      </c>
      <c r="C972" s="11">
        <f t="shared" si="60"/>
        <v>-4.3000000000006583E-3</v>
      </c>
      <c r="D972" s="12">
        <f t="shared" si="61"/>
        <v>1.2246600000000638</v>
      </c>
      <c r="E972" s="18">
        <v>96.9</v>
      </c>
      <c r="F972" s="27">
        <v>0.80871999999999999</v>
      </c>
      <c r="G972" s="11">
        <f t="shared" si="62"/>
        <v>-4.3000000000006583E-3</v>
      </c>
      <c r="H972" s="12">
        <f t="shared" si="63"/>
        <v>1.2253900000000639</v>
      </c>
    </row>
    <row r="973" spans="1:8" ht="13.5" thickBot="1">
      <c r="A973" s="9">
        <v>97</v>
      </c>
      <c r="B973" s="19">
        <v>0.80755999999999994</v>
      </c>
      <c r="C973" s="11">
        <f t="shared" si="60"/>
        <v>-4.199999999999998E-3</v>
      </c>
      <c r="D973" s="12">
        <f t="shared" si="61"/>
        <v>1.2149599999999998</v>
      </c>
      <c r="E973" s="9">
        <v>97</v>
      </c>
      <c r="F973" s="19">
        <v>0.80828999999999995</v>
      </c>
      <c r="G973" s="11">
        <f t="shared" si="62"/>
        <v>-4.199999999999998E-3</v>
      </c>
      <c r="H973" s="12">
        <f t="shared" si="63"/>
        <v>1.2156899999999997</v>
      </c>
    </row>
    <row r="974" spans="1:8" ht="13.5" thickBot="1">
      <c r="A974" s="18">
        <v>97.1</v>
      </c>
      <c r="B974" s="27">
        <v>0.80713999999999997</v>
      </c>
      <c r="C974" s="11">
        <f t="shared" si="60"/>
        <v>-4.2999999999989375E-3</v>
      </c>
      <c r="D974" s="12">
        <f t="shared" si="61"/>
        <v>1.2246699999998967</v>
      </c>
      <c r="E974" s="18">
        <v>97.1</v>
      </c>
      <c r="F974" s="27">
        <v>0.80786999999999998</v>
      </c>
      <c r="G974" s="11">
        <f t="shared" si="62"/>
        <v>-4.2999999999989375E-3</v>
      </c>
      <c r="H974" s="12">
        <f t="shared" si="63"/>
        <v>1.2253999999998968</v>
      </c>
    </row>
    <row r="975" spans="1:8" ht="13.5" thickBot="1">
      <c r="A975" s="18">
        <v>97.2</v>
      </c>
      <c r="B975" s="27">
        <v>0.80671000000000004</v>
      </c>
      <c r="C975" s="11">
        <f t="shared" si="60"/>
        <v>-4.3000000000006583E-3</v>
      </c>
      <c r="D975" s="12">
        <f t="shared" si="61"/>
        <v>1.2246700000000641</v>
      </c>
      <c r="E975" s="18">
        <v>97.2</v>
      </c>
      <c r="F975" s="27">
        <v>0.80744000000000005</v>
      </c>
      <c r="G975" s="11">
        <f t="shared" si="62"/>
        <v>-4.3000000000006583E-3</v>
      </c>
      <c r="H975" s="12">
        <f t="shared" si="63"/>
        <v>1.225400000000064</v>
      </c>
    </row>
    <row r="976" spans="1:8" ht="13.5" thickBot="1">
      <c r="A976" s="18">
        <v>97.3</v>
      </c>
      <c r="B976" s="27">
        <v>0.80628</v>
      </c>
      <c r="C976" s="11">
        <f t="shared" si="60"/>
        <v>-4.3999999999995839E-3</v>
      </c>
      <c r="D976" s="12">
        <f t="shared" si="61"/>
        <v>1.2343999999999595</v>
      </c>
      <c r="E976" s="18">
        <v>97.3</v>
      </c>
      <c r="F976" s="27">
        <v>0.80701000000000001</v>
      </c>
      <c r="G976" s="11">
        <f t="shared" si="62"/>
        <v>-4.3999999999995839E-3</v>
      </c>
      <c r="H976" s="12">
        <f t="shared" si="63"/>
        <v>1.2351299999999594</v>
      </c>
    </row>
    <row r="977" spans="1:8" ht="13.5" thickBot="1">
      <c r="A977" s="18">
        <v>97.4</v>
      </c>
      <c r="B977" s="27">
        <v>0.80584</v>
      </c>
      <c r="C977" s="11">
        <f t="shared" si="60"/>
        <v>-4.3000000000006583E-3</v>
      </c>
      <c r="D977" s="12">
        <f t="shared" si="61"/>
        <v>1.2246600000000643</v>
      </c>
      <c r="E977" s="18">
        <v>97.4</v>
      </c>
      <c r="F977" s="27">
        <v>0.80657000000000001</v>
      </c>
      <c r="G977" s="11">
        <f t="shared" si="62"/>
        <v>-4.3000000000006583E-3</v>
      </c>
      <c r="H977" s="12">
        <f t="shared" si="63"/>
        <v>1.2253900000000642</v>
      </c>
    </row>
    <row r="978" spans="1:8" ht="13.5" thickBot="1">
      <c r="A978" s="18">
        <v>97.5</v>
      </c>
      <c r="B978" s="27">
        <v>0.80540999999999996</v>
      </c>
      <c r="C978" s="11">
        <f t="shared" si="60"/>
        <v>-4.4000000000002093E-3</v>
      </c>
      <c r="D978" s="12">
        <f t="shared" si="61"/>
        <v>1.2344100000000204</v>
      </c>
      <c r="E978" s="18">
        <v>97.5</v>
      </c>
      <c r="F978" s="27">
        <v>0.80613999999999997</v>
      </c>
      <c r="G978" s="11">
        <f t="shared" si="62"/>
        <v>-4.4000000000002093E-3</v>
      </c>
      <c r="H978" s="12">
        <f t="shared" si="63"/>
        <v>1.2351400000000203</v>
      </c>
    </row>
    <row r="979" spans="1:8" ht="13.5" thickBot="1">
      <c r="A979" s="18">
        <v>97.6</v>
      </c>
      <c r="B979" s="27">
        <v>0.80496999999999996</v>
      </c>
      <c r="C979" s="11">
        <f t="shared" si="60"/>
        <v>-4.3999999999995839E-3</v>
      </c>
      <c r="D979" s="12">
        <f t="shared" si="61"/>
        <v>1.2344099999999594</v>
      </c>
      <c r="E979" s="18">
        <v>97.6</v>
      </c>
      <c r="F979" s="27">
        <v>0.80569999999999997</v>
      </c>
      <c r="G979" s="11">
        <f t="shared" si="62"/>
        <v>-4.499999999999121E-3</v>
      </c>
      <c r="H979" s="12">
        <f t="shared" si="63"/>
        <v>1.2448999999999142</v>
      </c>
    </row>
    <row r="980" spans="1:8" ht="13.5" thickBot="1">
      <c r="A980" s="18">
        <v>97.7</v>
      </c>
      <c r="B980" s="27">
        <v>0.80452999999999997</v>
      </c>
      <c r="C980" s="11">
        <f t="shared" si="60"/>
        <v>-4.4000000000002093E-3</v>
      </c>
      <c r="D980" s="12">
        <f t="shared" si="61"/>
        <v>1.2344100000000204</v>
      </c>
      <c r="E980" s="18">
        <v>97.7</v>
      </c>
      <c r="F980" s="27">
        <v>0.80525000000000002</v>
      </c>
      <c r="G980" s="11">
        <f t="shared" si="62"/>
        <v>-4.4000000000002093E-3</v>
      </c>
      <c r="H980" s="12">
        <f t="shared" si="63"/>
        <v>1.2351300000000205</v>
      </c>
    </row>
    <row r="981" spans="1:8" ht="13.5" thickBot="1">
      <c r="A981" s="18">
        <v>97.8</v>
      </c>
      <c r="B981" s="27">
        <v>0.80408999999999997</v>
      </c>
      <c r="C981" s="11">
        <f t="shared" si="60"/>
        <v>-4.499999999999121E-3</v>
      </c>
      <c r="D981" s="12">
        <f t="shared" si="61"/>
        <v>1.244189999999914</v>
      </c>
      <c r="E981" s="18">
        <v>97.8</v>
      </c>
      <c r="F981" s="27">
        <v>0.80481000000000003</v>
      </c>
      <c r="G981" s="11">
        <f t="shared" si="62"/>
        <v>-4.5000000000002312E-3</v>
      </c>
      <c r="H981" s="12">
        <f t="shared" si="63"/>
        <v>1.2449100000000226</v>
      </c>
    </row>
    <row r="982" spans="1:8" ht="13.5" thickBot="1">
      <c r="A982" s="18">
        <v>97.9</v>
      </c>
      <c r="B982" s="27">
        <v>0.80364000000000002</v>
      </c>
      <c r="C982" s="11">
        <f t="shared" si="60"/>
        <v>-4.5000000000008696E-3</v>
      </c>
      <c r="D982" s="12">
        <f t="shared" si="61"/>
        <v>1.2441900000000852</v>
      </c>
      <c r="E982" s="18">
        <v>97.9</v>
      </c>
      <c r="F982" s="27">
        <v>0.80435999999999996</v>
      </c>
      <c r="G982" s="11">
        <f t="shared" si="62"/>
        <v>-4.4999999999997603E-3</v>
      </c>
      <c r="H982" s="12">
        <f t="shared" si="63"/>
        <v>1.2449099999999766</v>
      </c>
    </row>
    <row r="983" spans="1:8" ht="13.5" thickBot="1">
      <c r="A983" s="9">
        <v>98</v>
      </c>
      <c r="B983" s="19">
        <v>0.80318999999999996</v>
      </c>
      <c r="C983" s="11">
        <f t="shared" si="60"/>
        <v>-4.4999999999997603E-3</v>
      </c>
      <c r="D983" s="12">
        <f t="shared" si="61"/>
        <v>1.2441899999999764</v>
      </c>
      <c r="E983" s="9">
        <v>98</v>
      </c>
      <c r="F983" s="19">
        <v>0.80391000000000001</v>
      </c>
      <c r="G983" s="11">
        <f t="shared" si="62"/>
        <v>-4.5000000000008696E-3</v>
      </c>
      <c r="H983" s="12">
        <f t="shared" si="63"/>
        <v>1.2449100000000852</v>
      </c>
    </row>
    <row r="984" spans="1:8" ht="13.5" thickBot="1">
      <c r="A984" s="18">
        <v>98.1</v>
      </c>
      <c r="B984" s="27">
        <v>0.80274000000000001</v>
      </c>
      <c r="C984" s="11">
        <f t="shared" si="60"/>
        <v>-4.5000000000002312E-3</v>
      </c>
      <c r="D984" s="12">
        <f t="shared" si="61"/>
        <v>1.2441900000000228</v>
      </c>
      <c r="E984" s="18">
        <v>98.1</v>
      </c>
      <c r="F984" s="27">
        <v>0.80345999999999995</v>
      </c>
      <c r="G984" s="11">
        <f t="shared" si="62"/>
        <v>-4.499999999999121E-3</v>
      </c>
      <c r="H984" s="12">
        <f t="shared" si="63"/>
        <v>1.2449099999999138</v>
      </c>
    </row>
    <row r="985" spans="1:8" ht="13.5" thickBot="1">
      <c r="A985" s="18">
        <v>98.2</v>
      </c>
      <c r="B985" s="27">
        <v>0.80228999999999995</v>
      </c>
      <c r="C985" s="11">
        <f t="shared" si="60"/>
        <v>-4.5999999999993104E-3</v>
      </c>
      <c r="D985" s="12">
        <f t="shared" si="61"/>
        <v>1.2540099999999321</v>
      </c>
      <c r="E985" s="18">
        <v>98.2</v>
      </c>
      <c r="F985" s="27">
        <v>0.80301</v>
      </c>
      <c r="G985" s="11">
        <f t="shared" si="62"/>
        <v>-4.6000000000004206E-3</v>
      </c>
      <c r="H985" s="12">
        <f t="shared" si="63"/>
        <v>1.2547300000000414</v>
      </c>
    </row>
    <row r="986" spans="1:8" ht="13.5" thickBot="1">
      <c r="A986" s="18">
        <v>98.3</v>
      </c>
      <c r="B986" s="27">
        <v>0.80183000000000004</v>
      </c>
      <c r="C986" s="11">
        <f t="shared" si="60"/>
        <v>-4.5999999999997675E-3</v>
      </c>
      <c r="D986" s="12">
        <f t="shared" si="61"/>
        <v>1.2540099999999772</v>
      </c>
      <c r="E986" s="18">
        <v>98.3</v>
      </c>
      <c r="F986" s="27">
        <v>0.80254999999999999</v>
      </c>
      <c r="G986" s="11">
        <f t="shared" si="62"/>
        <v>-4.5999999999997675E-3</v>
      </c>
      <c r="H986" s="12">
        <f t="shared" si="63"/>
        <v>1.254729999999977</v>
      </c>
    </row>
    <row r="987" spans="1:8" ht="13.5" thickBot="1">
      <c r="A987" s="18">
        <v>98.4</v>
      </c>
      <c r="B987" s="27">
        <v>0.80137000000000003</v>
      </c>
      <c r="C987" s="11">
        <f t="shared" si="60"/>
        <v>-4.7000000000010818E-3</v>
      </c>
      <c r="D987" s="12">
        <f t="shared" si="61"/>
        <v>1.2638500000001065</v>
      </c>
      <c r="E987" s="18">
        <v>98.4</v>
      </c>
      <c r="F987" s="27">
        <v>0.80208999999999997</v>
      </c>
      <c r="G987" s="11">
        <f t="shared" si="62"/>
        <v>-4.6999999999999716E-3</v>
      </c>
      <c r="H987" s="12">
        <f t="shared" si="63"/>
        <v>1.2645699999999973</v>
      </c>
    </row>
    <row r="988" spans="1:8" ht="13.5" thickBot="1">
      <c r="A988" s="18">
        <v>98.5</v>
      </c>
      <c r="B988" s="27">
        <v>0.80089999999999995</v>
      </c>
      <c r="C988" s="11">
        <f t="shared" si="60"/>
        <v>-4.5999999999993104E-3</v>
      </c>
      <c r="D988" s="12">
        <f t="shared" si="61"/>
        <v>1.2539999999999321</v>
      </c>
      <c r="E988" s="18">
        <v>98.5</v>
      </c>
      <c r="F988" s="27">
        <v>0.80162</v>
      </c>
      <c r="G988" s="11">
        <f t="shared" si="62"/>
        <v>-4.6000000000004206E-3</v>
      </c>
      <c r="H988" s="12">
        <f t="shared" si="63"/>
        <v>1.2547200000000416</v>
      </c>
    </row>
    <row r="989" spans="1:8" ht="13.5" thickBot="1">
      <c r="A989" s="18">
        <v>98.6</v>
      </c>
      <c r="B989" s="27">
        <v>0.80044000000000004</v>
      </c>
      <c r="C989" s="11">
        <f t="shared" si="60"/>
        <v>-4.7000000000004139E-3</v>
      </c>
      <c r="D989" s="12">
        <f t="shared" si="61"/>
        <v>1.2638600000000408</v>
      </c>
      <c r="E989" s="18">
        <v>98.6</v>
      </c>
      <c r="F989" s="27">
        <v>0.80115999999999998</v>
      </c>
      <c r="G989" s="11">
        <f t="shared" si="62"/>
        <v>-4.6999999999993028E-3</v>
      </c>
      <c r="H989" s="12">
        <f t="shared" si="63"/>
        <v>1.2645799999999312</v>
      </c>
    </row>
    <row r="990" spans="1:8" ht="13.5" thickBot="1">
      <c r="A990" s="18">
        <v>98.7</v>
      </c>
      <c r="B990" s="27">
        <v>0.79996999999999996</v>
      </c>
      <c r="C990" s="11">
        <f t="shared" si="60"/>
        <v>-4.7999999999995225E-3</v>
      </c>
      <c r="D990" s="12">
        <f t="shared" si="61"/>
        <v>1.273729999999953</v>
      </c>
      <c r="E990" s="18">
        <v>98.7</v>
      </c>
      <c r="F990" s="27">
        <v>0.80069000000000001</v>
      </c>
      <c r="G990" s="11">
        <f t="shared" si="62"/>
        <v>-4.8000000000006319E-3</v>
      </c>
      <c r="H990" s="12">
        <f t="shared" si="63"/>
        <v>1.2744500000000625</v>
      </c>
    </row>
    <row r="991" spans="1:8" ht="13.5" thickBot="1">
      <c r="A991" s="18">
        <v>98.8</v>
      </c>
      <c r="B991" s="27">
        <v>0.79949000000000003</v>
      </c>
      <c r="C991" s="11">
        <f t="shared" si="60"/>
        <v>-4.7000000000004139E-3</v>
      </c>
      <c r="D991" s="12">
        <f t="shared" si="61"/>
        <v>1.263850000000041</v>
      </c>
      <c r="E991" s="18">
        <v>98.8</v>
      </c>
      <c r="F991" s="27">
        <v>0.80020999999999998</v>
      </c>
      <c r="G991" s="11">
        <f t="shared" si="62"/>
        <v>-4.6999999999993028E-3</v>
      </c>
      <c r="H991" s="12">
        <f t="shared" si="63"/>
        <v>1.2645699999999311</v>
      </c>
    </row>
    <row r="992" spans="1:8" ht="13.5" thickBot="1">
      <c r="A992" s="18">
        <v>98.9</v>
      </c>
      <c r="B992" s="27">
        <v>0.79901999999999995</v>
      </c>
      <c r="C992" s="11">
        <f t="shared" si="60"/>
        <v>-4.7999999999995225E-3</v>
      </c>
      <c r="D992" s="12">
        <f t="shared" si="61"/>
        <v>1.2737399999999528</v>
      </c>
      <c r="E992" s="18">
        <v>98.9</v>
      </c>
      <c r="F992" s="27">
        <v>0.79974000000000001</v>
      </c>
      <c r="G992" s="11">
        <f t="shared" si="62"/>
        <v>-4.8000000000006319E-3</v>
      </c>
      <c r="H992" s="12">
        <f t="shared" si="63"/>
        <v>1.2744600000000625</v>
      </c>
    </row>
    <row r="993" spans="1:8" ht="13.5" thickBot="1">
      <c r="A993" s="9">
        <v>99</v>
      </c>
      <c r="B993" s="19">
        <v>0.79854000000000003</v>
      </c>
      <c r="C993" s="11">
        <f t="shared" si="60"/>
        <v>-4.9000000000001829E-3</v>
      </c>
      <c r="D993" s="12">
        <f t="shared" si="61"/>
        <v>1.2836400000000181</v>
      </c>
      <c r="E993" s="9">
        <v>99</v>
      </c>
      <c r="F993" s="19">
        <v>0.79925999999999997</v>
      </c>
      <c r="G993" s="11">
        <f t="shared" si="62"/>
        <v>-4.9000000000001829E-3</v>
      </c>
      <c r="H993" s="12">
        <f t="shared" si="63"/>
        <v>1.2843600000000182</v>
      </c>
    </row>
    <row r="994" spans="1:8" ht="13.5" thickBot="1">
      <c r="A994" s="18">
        <v>99.1</v>
      </c>
      <c r="B994" s="27">
        <v>0.79805000000000004</v>
      </c>
      <c r="C994" s="11">
        <f t="shared" si="60"/>
        <v>-4.8999999999994864E-3</v>
      </c>
      <c r="D994" s="12">
        <f t="shared" si="61"/>
        <v>1.2836399999999493</v>
      </c>
      <c r="E994" s="18">
        <v>99.1</v>
      </c>
      <c r="F994" s="27">
        <v>0.79876999999999998</v>
      </c>
      <c r="G994" s="11">
        <f t="shared" si="62"/>
        <v>-4.8999999999994864E-3</v>
      </c>
      <c r="H994" s="12">
        <f t="shared" si="63"/>
        <v>1.2843599999999491</v>
      </c>
    </row>
    <row r="995" spans="1:8" ht="13.5" thickBot="1">
      <c r="A995" s="18">
        <v>99.2</v>
      </c>
      <c r="B995" s="27">
        <v>0.79756000000000005</v>
      </c>
      <c r="C995" s="11">
        <f t="shared" si="60"/>
        <v>-4.9000000000012931E-3</v>
      </c>
      <c r="D995" s="12">
        <f t="shared" si="61"/>
        <v>1.2836400000001285</v>
      </c>
      <c r="E995" s="18">
        <v>99.2</v>
      </c>
      <c r="F995" s="27">
        <v>0.79827999999999999</v>
      </c>
      <c r="G995" s="11">
        <f t="shared" si="62"/>
        <v>-4.9000000000001829E-3</v>
      </c>
      <c r="H995" s="12">
        <f t="shared" si="63"/>
        <v>1.2843600000000182</v>
      </c>
    </row>
    <row r="996" spans="1:8" ht="13.5" thickBot="1">
      <c r="A996" s="18">
        <v>99.3</v>
      </c>
      <c r="B996" s="27">
        <v>0.79706999999999995</v>
      </c>
      <c r="C996" s="11">
        <f t="shared" si="60"/>
        <v>-4.9999999999990235E-3</v>
      </c>
      <c r="D996" s="12">
        <f t="shared" si="61"/>
        <v>1.2935699999999029</v>
      </c>
      <c r="E996" s="18">
        <v>99.3</v>
      </c>
      <c r="F996" s="27">
        <v>0.79779</v>
      </c>
      <c r="G996" s="11">
        <f t="shared" si="62"/>
        <v>-4.9999999999990235E-3</v>
      </c>
      <c r="H996" s="12">
        <f t="shared" si="63"/>
        <v>1.2942899999999029</v>
      </c>
    </row>
    <row r="997" spans="1:8" ht="13.5" thickBot="1">
      <c r="A997" s="18">
        <v>99.4</v>
      </c>
      <c r="B997" s="27">
        <v>0.79657</v>
      </c>
      <c r="C997" s="11">
        <f t="shared" si="60"/>
        <v>-4.9999999999997338E-3</v>
      </c>
      <c r="D997" s="12">
        <f t="shared" si="61"/>
        <v>1.2935699999999737</v>
      </c>
      <c r="E997" s="18">
        <v>99.4</v>
      </c>
      <c r="F997" s="27">
        <v>0.79729000000000005</v>
      </c>
      <c r="G997" s="11">
        <f t="shared" si="62"/>
        <v>-5.0000000000008432E-3</v>
      </c>
      <c r="H997" s="12">
        <f t="shared" si="63"/>
        <v>1.2942900000000839</v>
      </c>
    </row>
    <row r="998" spans="1:8" ht="13.5" thickBot="1">
      <c r="A998" s="18">
        <v>99.5</v>
      </c>
      <c r="B998" s="27">
        <v>0.79607000000000006</v>
      </c>
      <c r="C998" s="11">
        <f t="shared" si="60"/>
        <v>-5.0000000000008432E-3</v>
      </c>
      <c r="D998" s="12">
        <f t="shared" si="61"/>
        <v>1.2935700000000838</v>
      </c>
      <c r="E998" s="18">
        <v>99.5</v>
      </c>
      <c r="F998" s="27">
        <v>0.79679</v>
      </c>
      <c r="G998" s="11">
        <f t="shared" si="62"/>
        <v>-4.9999999999997338E-3</v>
      </c>
      <c r="H998" s="12">
        <f t="shared" si="63"/>
        <v>1.2942899999999735</v>
      </c>
    </row>
    <row r="999" spans="1:8" ht="13.5" thickBot="1">
      <c r="A999" s="18">
        <v>99.6</v>
      </c>
      <c r="B999" s="27">
        <v>0.79557</v>
      </c>
      <c r="C999" s="11">
        <f t="shared" si="60"/>
        <v>-5.099999999999669E-3</v>
      </c>
      <c r="D999" s="12">
        <f t="shared" si="61"/>
        <v>1.303529999999967</v>
      </c>
      <c r="E999" s="18">
        <v>99.6</v>
      </c>
      <c r="F999" s="27">
        <v>0.79629000000000005</v>
      </c>
      <c r="G999" s="11">
        <f t="shared" si="62"/>
        <v>-5.099999999999669E-3</v>
      </c>
      <c r="H999" s="12">
        <f t="shared" si="63"/>
        <v>1.304249999999967</v>
      </c>
    </row>
    <row r="1000" spans="1:8" ht="13.5" thickBot="1">
      <c r="A1000" s="18">
        <v>99.7</v>
      </c>
      <c r="B1000" s="27">
        <v>0.79505999999999999</v>
      </c>
      <c r="C1000" s="11">
        <f t="shared" si="60"/>
        <v>-5.1000000000003933E-3</v>
      </c>
      <c r="D1000" s="12">
        <f t="shared" si="61"/>
        <v>1.3035300000000394</v>
      </c>
      <c r="E1000" s="18">
        <v>99.7</v>
      </c>
      <c r="F1000" s="27">
        <v>0.79578000000000004</v>
      </c>
      <c r="G1000" s="11">
        <f t="shared" si="62"/>
        <v>-5.1000000000003933E-3</v>
      </c>
      <c r="H1000" s="12">
        <f t="shared" si="63"/>
        <v>1.3042500000000392</v>
      </c>
    </row>
    <row r="1001" spans="1:8" ht="13.5" thickBot="1">
      <c r="A1001" s="18">
        <v>99.8</v>
      </c>
      <c r="B1001" s="27">
        <v>0.79454999999999998</v>
      </c>
      <c r="C1001" s="11">
        <f t="shared" si="60"/>
        <v>-5.1999999999992053E-3</v>
      </c>
      <c r="D1001" s="12">
        <f t="shared" si="61"/>
        <v>1.3135099999999205</v>
      </c>
      <c r="E1001" s="18">
        <v>99.8</v>
      </c>
      <c r="F1001" s="27">
        <v>0.79527000000000003</v>
      </c>
      <c r="G1001" s="11">
        <f t="shared" si="62"/>
        <v>-5.2000000000003155E-3</v>
      </c>
      <c r="H1001" s="12">
        <f t="shared" si="63"/>
        <v>1.3142300000000313</v>
      </c>
    </row>
    <row r="1002" spans="1:8" ht="13.5" thickBot="1">
      <c r="A1002" s="18">
        <v>99.9</v>
      </c>
      <c r="B1002" s="27">
        <v>0.79403000000000001</v>
      </c>
      <c r="C1002" s="11">
        <f t="shared" si="60"/>
        <v>-5.1999999999999443E-3</v>
      </c>
      <c r="D1002" s="12">
        <f t="shared" si="61"/>
        <v>1.3135099999999946</v>
      </c>
      <c r="E1002" s="18">
        <v>99.9</v>
      </c>
      <c r="F1002" s="27">
        <v>0.79474999999999996</v>
      </c>
      <c r="G1002" s="11">
        <f t="shared" si="62"/>
        <v>-5.2999999999994952E-3</v>
      </c>
      <c r="H1002" s="12">
        <f t="shared" si="63"/>
        <v>1.3242199999999495</v>
      </c>
    </row>
    <row r="1003" spans="1:8" ht="13.5" thickBot="1">
      <c r="A1003" s="9">
        <v>100</v>
      </c>
      <c r="B1003" s="19">
        <v>0.79351000000000005</v>
      </c>
      <c r="C1003" s="30"/>
      <c r="D1003" s="12"/>
      <c r="E1003" s="9">
        <v>100</v>
      </c>
      <c r="F1003" s="19">
        <v>0.79422000000000004</v>
      </c>
      <c r="G1003" s="30"/>
      <c r="H1003" s="12"/>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はじめに</vt:lpstr>
      <vt:lpstr>操作方法</vt:lpstr>
      <vt:lpstr>○号</vt:lpstr>
      <vt:lpstr>△号</vt:lpstr>
      <vt:lpstr>□号</vt:lpstr>
      <vt:lpstr>×号</vt:lpstr>
      <vt:lpstr>◎号</vt:lpstr>
      <vt:lpstr>グラフ</vt:lpstr>
      <vt:lpstr>各種計算式等（配付時非表示）</vt:lpstr>
      <vt:lpstr>×号!Print_Area</vt:lpstr>
      <vt:lpstr>□号!Print_Area</vt:lpstr>
      <vt:lpstr>△号!Print_Area</vt:lpstr>
      <vt:lpstr>○号!Print_Area</vt:lpstr>
      <vt:lpstr>◎号!Print_Area</vt:lpstr>
      <vt:lpstr>はじめに!Print_Area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国税庁</dc:creator>
  <cp:lastModifiedBy>kantei-tajima</cp:lastModifiedBy>
  <cp:lastPrinted>2025-06-10T02:22:28Z</cp:lastPrinted>
  <dcterms:created xsi:type="dcterms:W3CDTF">2020-06-25T05:47:34Z</dcterms:created>
  <dcterms:modified xsi:type="dcterms:W3CDTF">2025-09-04T06:03:28Z</dcterms:modified>
</cp:coreProperties>
</file>