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145020\Desktop\"/>
    </mc:Choice>
  </mc:AlternateContent>
  <xr:revisionPtr revIDLastSave="0" documentId="8_{9461E5EE-E956-4D40-B2FE-70B5FA1F1FB3}" xr6:coauthVersionLast="36" xr6:coauthVersionMax="36" xr10:uidLastSave="{00000000-0000-0000-0000-000000000000}"/>
  <bookViews>
    <workbookView xWindow="0" yWindow="0" windowWidth="18270" windowHeight="745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別紙様式３!$A$5:$N$13</definedName>
    <definedName name="aaa">[2]契約状況コード表!$F$5:$F$9</definedName>
    <definedName name="aaaa">[2]契約状況コード表!$G$5:$G$6</definedName>
    <definedName name="_xlnm.Print_Area" localSheetId="0">別紙様式３!$B$1:$N$13</definedName>
    <definedName name="_xlnm.Print_Titles" localSheetId="0">別紙様式３!$1:$5</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c r="A8" i="1"/>
  <c r="A9" i="1"/>
  <c r="A10" i="1"/>
  <c r="A11" i="1"/>
  <c r="A12" i="1"/>
  <c r="A13" i="1"/>
  <c r="P13" i="1" l="1"/>
  <c r="O13" i="1"/>
  <c r="N13" i="1"/>
  <c r="L13" i="1"/>
  <c r="K13" i="1"/>
  <c r="J13" i="1"/>
  <c r="H13" i="1"/>
  <c r="G13" i="1"/>
  <c r="F13" i="1"/>
  <c r="D13" i="1"/>
  <c r="C13" i="1"/>
  <c r="B13" i="1"/>
  <c r="M13" i="1"/>
  <c r="P12" i="1"/>
  <c r="O12" i="1"/>
  <c r="N12" i="1"/>
  <c r="L12" i="1"/>
  <c r="K12" i="1"/>
  <c r="J12" i="1"/>
  <c r="H12" i="1"/>
  <c r="G12" i="1"/>
  <c r="F12" i="1"/>
  <c r="D12" i="1"/>
  <c r="C12" i="1"/>
  <c r="B12" i="1"/>
  <c r="M12" i="1"/>
  <c r="P11" i="1"/>
  <c r="O11" i="1"/>
  <c r="N11" i="1"/>
  <c r="L11" i="1"/>
  <c r="K11" i="1"/>
  <c r="J11" i="1"/>
  <c r="H11" i="1"/>
  <c r="G11" i="1"/>
  <c r="F11" i="1"/>
  <c r="D11" i="1"/>
  <c r="C11" i="1"/>
  <c r="B11" i="1"/>
  <c r="M11" i="1"/>
  <c r="P10" i="1"/>
  <c r="O10" i="1"/>
  <c r="N10" i="1"/>
  <c r="L10" i="1"/>
  <c r="K10" i="1"/>
  <c r="J10" i="1"/>
  <c r="H10" i="1"/>
  <c r="G10" i="1"/>
  <c r="F10" i="1"/>
  <c r="D10" i="1"/>
  <c r="C10" i="1"/>
  <c r="B10" i="1"/>
  <c r="M10" i="1"/>
  <c r="P9" i="1"/>
  <c r="O9" i="1"/>
  <c r="N9" i="1"/>
  <c r="L9" i="1"/>
  <c r="K9" i="1"/>
  <c r="J9" i="1"/>
  <c r="H9" i="1"/>
  <c r="G9" i="1"/>
  <c r="F9" i="1"/>
  <c r="D9" i="1"/>
  <c r="C9" i="1"/>
  <c r="B9" i="1"/>
  <c r="M9" i="1"/>
  <c r="P8" i="1"/>
  <c r="O8" i="1"/>
  <c r="N8" i="1"/>
  <c r="L8" i="1"/>
  <c r="K8" i="1"/>
  <c r="J8" i="1"/>
  <c r="H8" i="1"/>
  <c r="G8" i="1"/>
  <c r="F8" i="1"/>
  <c r="D8" i="1"/>
  <c r="C8" i="1"/>
  <c r="B8" i="1"/>
  <c r="M8" i="1"/>
  <c r="P7" i="1"/>
  <c r="O7" i="1"/>
  <c r="N7" i="1"/>
  <c r="L7" i="1"/>
  <c r="K7" i="1"/>
  <c r="J7" i="1"/>
  <c r="H7" i="1"/>
  <c r="G7" i="1"/>
  <c r="F7" i="1"/>
  <c r="D7" i="1"/>
  <c r="B7" i="1"/>
  <c r="M7" i="1"/>
  <c r="P6" i="1"/>
  <c r="O6" i="1"/>
  <c r="L6" i="1"/>
  <c r="K6" i="1"/>
  <c r="J6" i="1"/>
  <c r="H6" i="1"/>
  <c r="G6" i="1"/>
  <c r="F6" i="1"/>
  <c r="D6" i="1"/>
  <c r="C6" i="1"/>
  <c r="B6" i="1"/>
  <c r="M6" i="1"/>
  <c r="N6" i="1" l="1"/>
  <c r="E6" i="1"/>
  <c r="I6" i="1"/>
  <c r="E7" i="1"/>
  <c r="I7" i="1"/>
  <c r="E8" i="1"/>
  <c r="I8" i="1"/>
  <c r="E9" i="1"/>
  <c r="I9" i="1"/>
  <c r="E10" i="1"/>
  <c r="I10" i="1"/>
  <c r="E11" i="1"/>
  <c r="I11" i="1"/>
  <c r="E12" i="1"/>
  <c r="I12" i="1"/>
  <c r="E13" i="1"/>
  <c r="I13"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<sst xmlns="http://schemas.openxmlformats.org/spreadsheetml/2006/main" count="16" uniqueCount="16">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</sst>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x14ac:knownFonts="1">
    <font>
      <sz val="11"/>
      <color theme="1"/>
      <name val="游ゴシック"/>
      <family val="2"/>
      <charset val="128"/>
      <scheme val="minor"/>
    </font>
    <font>
      <sz val="11"/>
      <name val="ＭＳ Ｐゴシック"/>
      <family val="3"/>
      <charset val="128"/>
    </font>
    <font>
      <sz val="9"/>
      <color indexed="11"/>
      <name val="ＭＳ Ｐ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38" fontId="6" fillId="0" borderId="1" xfId="2"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7" fillId="0" borderId="6" xfId="4" applyFont="1" applyFill="1" applyBorder="1" applyAlignment="1">
      <alignment vertical="center" wrapText="1"/>
    </xf>
    <xf numFmtId="178" fontId="7"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7" fillId="0" borderId="6" xfId="4" applyNumberFormat="1" applyFont="1" applyFill="1" applyBorder="1" applyAlignment="1">
      <alignment horizontal="center" vertical="center" wrapText="1"/>
    </xf>
    <xf numFmtId="180" fontId="7" fillId="0" borderId="6" xfId="2" applyNumberFormat="1" applyFont="1" applyFill="1" applyBorder="1" applyAlignment="1">
      <alignment horizontal="center" vertical="center" wrapText="1" shrinkToFit="1"/>
    </xf>
    <xf numFmtId="176" fontId="7" fillId="0" borderId="6" xfId="2" applyNumberFormat="1" applyFont="1" applyFill="1" applyBorder="1" applyAlignment="1">
      <alignment horizontal="center" vertical="center" wrapText="1" shrinkToFit="1"/>
    </xf>
    <xf numFmtId="176" fontId="7" fillId="0" borderId="6" xfId="5" applyNumberFormat="1" applyFont="1" applyFill="1" applyBorder="1" applyAlignment="1">
      <alignment horizontal="center" vertical="center" wrapText="1"/>
    </xf>
    <xf numFmtId="177" fontId="7"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2" fillId="0" borderId="5" xfId="1" applyFont="1" applyBorder="1" applyAlignment="1">
      <alignment horizontal="left"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（2月分）</v>
          </cell>
        </row>
        <row r="2">
          <cell r="I2">
            <v>1</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1</v>
          </cell>
          <cell r="BE4">
            <v>0</v>
          </cell>
          <cell r="BF4">
            <v>1</v>
          </cell>
          <cell r="BG4">
            <v>1</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Dg114</v>
          </cell>
          <cell r="H6" t="str">
            <v>⑦物品等購入</v>
          </cell>
          <cell r="I6" t="str">
            <v>複合機の購入
1台</v>
          </cell>
          <cell r="J6" t="str">
            <v>支出負担行為担当官
金沢国税局総務部次長
澤崎　辰則　
石川県金沢市広坂２－２－６０</v>
          </cell>
          <cell r="M6">
            <v>44970</v>
          </cell>
          <cell r="N6" t="str">
            <v>株式会社丸菱
石川県金沢市問屋町２－２０</v>
          </cell>
          <cell r="O6">
            <v>7220001006769</v>
          </cell>
          <cell r="P6" t="str">
            <v>⑥その他の法人等</v>
          </cell>
          <cell r="R6" t="str">
            <v>①一般競争入札</v>
          </cell>
          <cell r="T6">
            <v>3455760</v>
          </cell>
          <cell r="U6">
            <v>3430900</v>
          </cell>
          <cell r="W6">
            <v>0.99199999999999999</v>
          </cell>
          <cell r="Z6" t="str">
            <v>×</v>
          </cell>
          <cell r="AA6" t="str">
            <v>②同種の他の契約の予定価格を類推されるおそれがあるため公表しない</v>
          </cell>
          <cell r="AB6">
            <v>2</v>
          </cell>
          <cell r="AC6">
            <v>0</v>
          </cell>
          <cell r="AD6" t="str">
            <v>○</v>
          </cell>
          <cell r="AF6" t="str">
            <v>×</v>
          </cell>
          <cell r="BC6" t="str">
            <v>予定価格</v>
          </cell>
          <cell r="BD6" t="str">
            <v>○</v>
          </cell>
          <cell r="BE6" t="str">
            <v>×</v>
          </cell>
          <cell r="BF6" t="str">
            <v>○</v>
          </cell>
          <cell r="BG6" t="str">
            <v>○</v>
          </cell>
          <cell r="BH6">
            <v>0</v>
          </cell>
          <cell r="BI6" t="str">
            <v>⑦物品等購入</v>
          </cell>
          <cell r="BJ6" t="str">
            <v/>
          </cell>
          <cell r="BL6" t="str">
            <v/>
          </cell>
          <cell r="BM6" t="str">
            <v>○</v>
          </cell>
          <cell r="BN6" t="b">
            <v>1</v>
          </cell>
          <cell r="BO6" t="b">
            <v>1</v>
          </cell>
        </row>
        <row r="7">
          <cell r="E7" t="str">
            <v/>
          </cell>
          <cell r="F7" t="str">
            <v/>
          </cell>
          <cell r="W7" t="str">
            <v>－</v>
          </cell>
          <cell r="BC7" t="str">
            <v>予定価格</v>
          </cell>
          <cell r="BD7" t="str">
            <v>×</v>
          </cell>
          <cell r="BE7" t="str">
            <v>×</v>
          </cell>
          <cell r="BF7" t="str">
            <v>×</v>
          </cell>
          <cell r="BG7" t="str">
            <v>×</v>
          </cell>
          <cell r="BH7" t="str">
            <v/>
          </cell>
          <cell r="BI7">
            <v>0</v>
          </cell>
          <cell r="BJ7" t="str">
            <v/>
          </cell>
          <cell r="BL7" t="str">
            <v/>
          </cell>
          <cell r="BM7" t="str">
            <v>○</v>
          </cell>
          <cell r="BN7" t="b">
            <v>1</v>
          </cell>
          <cell r="BO7" t="b">
            <v>1</v>
          </cell>
        </row>
        <row r="8">
          <cell r="E8" t="str">
            <v/>
          </cell>
          <cell r="F8" t="str">
            <v/>
          </cell>
          <cell r="W8" t="str">
            <v>－</v>
          </cell>
          <cell r="BC8" t="str">
            <v>予定価格</v>
          </cell>
          <cell r="BD8" t="str">
            <v>×</v>
          </cell>
          <cell r="BE8" t="str">
            <v>×</v>
          </cell>
          <cell r="BF8" t="str">
            <v>×</v>
          </cell>
          <cell r="BG8" t="str">
            <v>×</v>
          </cell>
          <cell r="BH8" t="str">
            <v/>
          </cell>
          <cell r="BI8">
            <v>0</v>
          </cell>
          <cell r="BJ8" t="str">
            <v/>
          </cell>
          <cell r="BL8" t="str">
            <v/>
          </cell>
          <cell r="BM8" t="str">
            <v>○</v>
          </cell>
          <cell r="BN8" t="b">
            <v>1</v>
          </cell>
          <cell r="BO8" t="b">
            <v>1</v>
          </cell>
        </row>
        <row r="9">
          <cell r="E9" t="str">
            <v/>
          </cell>
          <cell r="F9" t="str">
            <v/>
          </cell>
          <cell r="W9" t="str">
            <v>－</v>
          </cell>
          <cell r="BC9" t="str">
            <v>予定価格</v>
          </cell>
          <cell r="BD9" t="str">
            <v>×</v>
          </cell>
          <cell r="BE9" t="str">
            <v>×</v>
          </cell>
          <cell r="BF9" t="str">
            <v>×</v>
          </cell>
          <cell r="BG9" t="str">
            <v>×</v>
          </cell>
          <cell r="BH9" t="str">
            <v/>
          </cell>
          <cell r="BI9">
            <v>0</v>
          </cell>
          <cell r="BJ9" t="str">
            <v/>
          </cell>
          <cell r="BL9" t="str">
            <v/>
          </cell>
          <cell r="BM9" t="str">
            <v>○</v>
          </cell>
          <cell r="BN9" t="b">
            <v>1</v>
          </cell>
          <cell r="BO9" t="b">
            <v>1</v>
          </cell>
        </row>
        <row r="10">
          <cell r="E10" t="str">
            <v/>
          </cell>
          <cell r="F10" t="str">
            <v/>
          </cell>
          <cell r="W10" t="str">
            <v>－</v>
          </cell>
          <cell r="BC10" t="str">
            <v>予定価格</v>
          </cell>
          <cell r="BD10" t="str">
            <v>×</v>
          </cell>
          <cell r="BE10" t="str">
            <v>×</v>
          </cell>
          <cell r="BF10" t="str">
            <v>×</v>
          </cell>
          <cell r="BG10" t="str">
            <v>×</v>
          </cell>
          <cell r="BH10" t="str">
            <v/>
          </cell>
          <cell r="BI10">
            <v>0</v>
          </cell>
          <cell r="BJ10" t="str">
            <v/>
          </cell>
          <cell r="BL10" t="str">
            <v/>
          </cell>
          <cell r="BM10" t="str">
            <v>○</v>
          </cell>
          <cell r="BN10" t="b">
            <v>1</v>
          </cell>
          <cell r="BO10" t="b">
            <v>1</v>
          </cell>
        </row>
        <row r="11">
          <cell r="E11" t="str">
            <v/>
          </cell>
          <cell r="F11" t="str">
            <v/>
          </cell>
          <cell r="W11" t="str">
            <v>－</v>
          </cell>
          <cell r="BC11" t="str">
            <v>予定価格</v>
          </cell>
          <cell r="BD11" t="str">
            <v>×</v>
          </cell>
          <cell r="BE11" t="str">
            <v>×</v>
          </cell>
          <cell r="BF11" t="str">
            <v>×</v>
          </cell>
          <cell r="BG11" t="str">
            <v>×</v>
          </cell>
          <cell r="BH11" t="str">
            <v/>
          </cell>
          <cell r="BI11">
            <v>0</v>
          </cell>
          <cell r="BJ11" t="str">
            <v/>
          </cell>
          <cell r="BL11" t="str">
            <v/>
          </cell>
          <cell r="BM11" t="str">
            <v>○</v>
          </cell>
          <cell r="BN11" t="b">
            <v>1</v>
          </cell>
          <cell r="BO11" t="b">
            <v>1</v>
          </cell>
        </row>
        <row r="12">
          <cell r="E12" t="str">
            <v/>
          </cell>
          <cell r="F12" t="str">
            <v/>
          </cell>
          <cell r="W12" t="str">
            <v>－</v>
          </cell>
          <cell r="BC12" t="str">
            <v>予定価格</v>
          </cell>
          <cell r="BD12" t="str">
            <v>×</v>
          </cell>
          <cell r="BE12" t="str">
            <v>×</v>
          </cell>
          <cell r="BF12" t="str">
            <v>×</v>
          </cell>
          <cell r="BG12" t="str">
            <v>×</v>
          </cell>
          <cell r="BH12" t="str">
            <v/>
          </cell>
          <cell r="BI12">
            <v>0</v>
          </cell>
          <cell r="BJ12" t="str">
            <v/>
          </cell>
          <cell r="BL12" t="str">
            <v/>
          </cell>
          <cell r="BM12" t="str">
            <v>○</v>
          </cell>
          <cell r="BN12" t="b">
            <v>1</v>
          </cell>
          <cell r="BO12" t="b">
            <v>1</v>
          </cell>
        </row>
        <row r="13">
          <cell r="E13" t="str">
            <v/>
          </cell>
          <cell r="F13" t="str">
            <v/>
          </cell>
          <cell r="W13" t="str">
            <v>－</v>
          </cell>
          <cell r="BC13" t="str">
            <v>予定価格</v>
          </cell>
          <cell r="BD13" t="str">
            <v>×</v>
          </cell>
          <cell r="BE13" t="str">
            <v>×</v>
          </cell>
          <cell r="BF13" t="str">
            <v>×</v>
          </cell>
          <cell r="BG13" t="str">
            <v>×</v>
          </cell>
          <cell r="BH13" t="str">
            <v/>
          </cell>
          <cell r="BI13">
            <v>0</v>
          </cell>
          <cell r="BJ13" t="str">
            <v/>
          </cell>
          <cell r="BL13" t="str">
            <v/>
          </cell>
          <cell r="BM13" t="str">
            <v>○</v>
          </cell>
          <cell r="BN13" t="b">
            <v>1</v>
          </cell>
          <cell r="BO13" t="b">
            <v>1</v>
          </cell>
        </row>
        <row r="14">
          <cell r="E14" t="str">
            <v/>
          </cell>
          <cell r="F14" t="str">
            <v/>
          </cell>
          <cell r="W14" t="str">
            <v>－</v>
          </cell>
          <cell r="BC14" t="str">
            <v>予定価格</v>
          </cell>
          <cell r="BD14" t="str">
            <v>×</v>
          </cell>
          <cell r="BE14" t="str">
            <v>×</v>
          </cell>
          <cell r="BF14" t="str">
            <v>×</v>
          </cell>
          <cell r="BG14" t="str">
            <v>×</v>
          </cell>
          <cell r="BH14" t="str">
            <v/>
          </cell>
          <cell r="BI14">
            <v>0</v>
          </cell>
          <cell r="BJ14" t="str">
            <v/>
          </cell>
          <cell r="BL14" t="str">
            <v/>
          </cell>
          <cell r="BM14" t="str">
            <v>○</v>
          </cell>
          <cell r="BN14" t="b">
            <v>1</v>
          </cell>
          <cell r="BO14" t="b">
            <v>1</v>
          </cell>
        </row>
        <row r="15">
          <cell r="E15" t="str">
            <v/>
          </cell>
          <cell r="F15" t="str">
            <v/>
          </cell>
          <cell r="W15" t="str">
            <v>－</v>
          </cell>
          <cell r="BC15" t="str">
            <v>予定価格</v>
          </cell>
          <cell r="BD15" t="str">
            <v>×</v>
          </cell>
          <cell r="BE15" t="str">
            <v>×</v>
          </cell>
          <cell r="BF15" t="str">
            <v>×</v>
          </cell>
          <cell r="BG15" t="str">
            <v>×</v>
          </cell>
          <cell r="BH15" t="str">
            <v/>
          </cell>
          <cell r="BI15">
            <v>0</v>
          </cell>
          <cell r="BJ15" t="str">
            <v/>
          </cell>
          <cell r="BL15" t="str">
            <v/>
          </cell>
          <cell r="BM15" t="str">
            <v>○</v>
          </cell>
          <cell r="BN15" t="b">
            <v>1</v>
          </cell>
          <cell r="BO15" t="b">
            <v>1</v>
          </cell>
        </row>
        <row r="16">
          <cell r="E16" t="str">
            <v/>
          </cell>
          <cell r="F16" t="str">
            <v/>
          </cell>
          <cell r="W16" t="str">
            <v>－</v>
          </cell>
          <cell r="BC16" t="str">
            <v>予定価格</v>
          </cell>
          <cell r="BD16" t="str">
            <v>×</v>
          </cell>
          <cell r="BE16" t="str">
            <v>×</v>
          </cell>
          <cell r="BF16" t="str">
            <v>×</v>
          </cell>
          <cell r="BG16" t="str">
            <v>×</v>
          </cell>
          <cell r="BH16" t="str">
            <v/>
          </cell>
          <cell r="BI16">
            <v>0</v>
          </cell>
          <cell r="BJ16" t="str">
            <v/>
          </cell>
          <cell r="BL16" t="str">
            <v/>
          </cell>
          <cell r="BM16" t="str">
            <v>○</v>
          </cell>
          <cell r="BN16" t="b">
            <v>1</v>
          </cell>
          <cell r="BO16" t="b">
            <v>1</v>
          </cell>
        </row>
        <row r="17">
          <cell r="E17" t="str">
            <v/>
          </cell>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E18" t="str">
            <v/>
          </cell>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E19" t="str">
            <v/>
          </cell>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sheetData>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P13"/>
  <sheetViews>
    <sheetView showZeros="0" tabSelected="1" view="pageBreakPreview" topLeftCell="B1" zoomScale="80" zoomScaleNormal="100" zoomScaleSheetLayoutView="80" workbookViewId="0">
      <selection activeCell="B1" sqref="B1:N1"/>
    </sheetView>
  </sheetViews>
  <sheetFormatPr defaultColWidth="8.25" defaultRowHeight="11" x14ac:dyDescent="0.55000000000000004"/>
  <cols>
    <col min="1" max="1" width="6.6640625" style="6" hidden="1" customWidth="1"/>
    <col min="2" max="2" width="28.08203125" style="5" customWidth="1"/>
    <col min="3" max="3" width="18.9140625" style="6" customWidth="1"/>
    <col min="4" max="4" width="13.1640625" style="6" customWidth="1"/>
    <col min="5" max="5" width="18.9140625" style="5" customWidth="1"/>
    <col min="6" max="7" width="13.1640625" style="5" customWidth="1"/>
    <col min="8" max="8" width="13.4140625" style="7" customWidth="1"/>
    <col min="9" max="9" width="13.4140625" style="6" customWidth="1"/>
    <col min="10" max="10" width="7" style="8" customWidth="1"/>
    <col min="11" max="12" width="7.4140625" style="5" customWidth="1"/>
    <col min="13" max="13" width="7.4140625" style="9" customWidth="1"/>
    <col min="14" max="14" width="12.25" style="5" customWidth="1"/>
    <col min="15" max="15" width="10.33203125" style="5" hidden="1" customWidth="1"/>
    <col min="16" max="16" width="0" style="5" hidden="1" customWidth="1"/>
    <col min="17" max="16384" width="8.25" style="5"/>
  </cols>
  <sheetData>
    <row r="1" spans="1:16" ht="27.75" customHeight="1" x14ac:dyDescent="0.55000000000000004">
      <c r="A1" s="1"/>
      <c r="B1" s="2" t="s">
        <v>0</v>
      </c>
      <c r="C1" s="3"/>
      <c r="D1" s="3"/>
      <c r="E1" s="3"/>
      <c r="F1" s="3"/>
      <c r="G1" s="3"/>
      <c r="H1" s="4"/>
      <c r="I1" s="3"/>
      <c r="J1" s="3"/>
      <c r="K1" s="3"/>
      <c r="L1" s="3"/>
      <c r="M1" s="3"/>
      <c r="N1" s="3"/>
    </row>
    <row r="2" spans="1:16" x14ac:dyDescent="0.55000000000000004">
      <c r="A2" s="1"/>
    </row>
    <row r="3" spans="1:16" x14ac:dyDescent="0.2">
      <c r="A3" s="1"/>
      <c r="B3" s="10"/>
      <c r="N3" s="11"/>
    </row>
    <row r="4" spans="1:16" ht="22" customHeight="1" x14ac:dyDescent="0.55000000000000004">
      <c r="A4" s="1"/>
      <c r="B4" s="12" t="s">
        <v>1</v>
      </c>
      <c r="C4" s="12" t="s">
        <v>2</v>
      </c>
      <c r="D4" s="12" t="s">
        <v>3</v>
      </c>
      <c r="E4" s="12" t="s">
        <v>4</v>
      </c>
      <c r="F4" s="13" t="s">
        <v>5</v>
      </c>
      <c r="G4" s="12" t="s">
        <v>6</v>
      </c>
      <c r="H4" s="14" t="s">
        <v>7</v>
      </c>
      <c r="I4" s="12" t="s">
        <v>8</v>
      </c>
      <c r="J4" s="15" t="s">
        <v>9</v>
      </c>
      <c r="K4" s="16" t="s">
        <v>10</v>
      </c>
      <c r="L4" s="17"/>
      <c r="M4" s="17"/>
      <c r="N4" s="13" t="s">
        <v>11</v>
      </c>
    </row>
    <row r="5" spans="1:16" s="21" customFormat="1" ht="36.75" customHeight="1" x14ac:dyDescent="0.55000000000000004">
      <c r="A5" s="33"/>
      <c r="B5" s="12"/>
      <c r="C5" s="12"/>
      <c r="D5" s="12"/>
      <c r="E5" s="12"/>
      <c r="F5" s="18"/>
      <c r="G5" s="12"/>
      <c r="H5" s="14"/>
      <c r="I5" s="12"/>
      <c r="J5" s="15"/>
      <c r="K5" s="19" t="s">
        <v>12</v>
      </c>
      <c r="L5" s="19" t="s">
        <v>13</v>
      </c>
      <c r="M5" s="20" t="s">
        <v>14</v>
      </c>
      <c r="N5" s="18"/>
    </row>
    <row r="6" spans="1:16" s="21" customFormat="1" ht="78" customHeight="1" x14ac:dyDescent="0.55000000000000004">
      <c r="A6" s="22">
        <f>IF(MAX([1]令和4年度契約状況調査票!E5:E12)&gt;=ROW()-5,ROW()-5,"")</f>
        <v>1</v>
      </c>
      <c r="B6" s="23" t="str">
        <f>IF(A6="","",VLOOKUP(A6,[1]令和4年度契約状況調査票!$E:$AW,5,FALSE))</f>
        <v>複合機の購入
1台</v>
      </c>
      <c r="C6" s="24" t="str">
        <f>IF(A6="","",VLOOKUP(A6,[1]令和4年度契約状況調査票!$E:$AW,6,FALSE))</f>
        <v>支出負担行為担当官
金沢国税局総務部次長
澤崎　辰則　
石川県金沢市広坂２－２－６０</v>
      </c>
      <c r="D6" s="25">
        <f>IF(A6="","",VLOOKUP(A6,[1]令和4年度契約状況調査票!$E:$AW,9,FALSE))</f>
        <v>44970</v>
      </c>
      <c r="E6" s="23" t="str">
        <f>IF(A6="","",VLOOKUP(A6,[1]令和4年度契約状況調査票!$E:$AW,10,FALSE))</f>
        <v>株式会社丸菱
石川県金沢市問屋町２－２０</v>
      </c>
      <c r="F6" s="26">
        <f>IF(A6="","",VLOOKUP(A6,[1]令和4年度契約状況調査票!$E:$AW,11,FALSE))</f>
        <v>7220001006769</v>
      </c>
      <c r="G6" s="27" t="str">
        <f>IF(A6="","",IF(VLOOKUP(A6,[1]令和4年度契約状況調査票!$E:$AW,14,FALSE)="②一般競争入札（総合評価方式）","一般競争入札"&amp;CHAR(10)&amp;"（総合評価方式）","一般競争入札"))</f>
        <v>一般競争入札</v>
      </c>
      <c r="H6" s="28" t="str">
        <f>IF(A6="","",IF(VLOOKUP(A6,[1]令和4年度契約状況調査票!$E:$AW,16,FALSE)="他官署で調達手続きを実施のため","他官署で調達手続きを実施のため",IF(VLOOKUP(A6,[1]令和4年度契約状況調査票!$E:$AW,23,FALSE)="②同種の他の契約の予定価格を類推されるおそれがあるため公表しない","同種の他の契約の予定価格を類推されるおそれがあるため公表しない",IF(VLOOKUP(A6,[1]令和4年度契約状況調査票!$E:$AW,23,FALSE)="－","－",IF(VLOOKUP(A6,[1]令和4年度契約状況調査票!$E:$AW,7,FALSE)&lt;&gt;"",TEXT(VLOOKUP(A6,[1]令和4年度契約状況調査票!$E:$AW,16,FALSE),"#,##0円")&amp;CHAR(10)&amp;"(A)",VLOOKUP(A6,[1]令和4年度契約状況調査票!$E:$AW,16,FALSE))))))</f>
        <v>同種の他の契約の予定価格を類推されるおそれがあるため公表しない</v>
      </c>
      <c r="I6" s="28">
        <f>IF(A6="","",VLOOKUP(A6,[1]令和4年度契約状況調査票!$E:$AW,17,FALSE))</f>
        <v>3430900</v>
      </c>
      <c r="J6" s="29" t="str">
        <f>IF(A6="","",IF(VLOOKUP(A6,[1]令和4年度契約状況調査票!$E:$AW,16,FALSE)="他官署で調達手続きを実施のため","－",IF(VLOOKUP(A6,[1]令和4年度契約状況調査票!$E:$AW,23,FALSE)="②同種の他の契約の予定価格を類推されるおそれがあるため公表しない","－",IF(VLOOKUP(A6,[1]令和4年度契約状況調査票!$E:$AW,23,FALSE)="－","－",IF(VLOOKUP(A6,[1]令和4年度契約状況調査票!$E:$AW,7,FALSE)&lt;&gt;"",TEXT(VLOOKUP(A6,[1]令和4年度契約状況調査票!$E:$AW,19,FALSE),"#.0%")&amp;CHAR(10)&amp;"(B/A×100)",VLOOKUP(A6,[1]令和4年度契約状況調査票!$E:$AW,19,FALSE))))))</f>
        <v>－</v>
      </c>
      <c r="K6" s="30" t="str">
        <f>IF(A6="","",IF(VLOOKUP(A6,[1]令和4年度契約状況調査票!$E:$AW,12,FALSE)="①公益社団法人","公社",IF(VLOOKUP(A6,[1]令和4年度契約状況調査票!$E:$AW,12,FALSE)="②公益財団法人","公財","")))</f>
        <v/>
      </c>
      <c r="L6" s="30">
        <f>IF(A6="","",VLOOKUP(A6,[1]令和4年度契約状況調査票!$E:$AW,13,FALSE))</f>
        <v>0</v>
      </c>
      <c r="M6" s="31" t="str">
        <f>IF(A6="","",IF(VLOOKUP(A6,[1]令和4年度契約状況調査票!$E:$AW,13,FALSE)="国所管",VLOOKUP(A6,[1]令和4年度契約状況調査票!$E:$AW,24,FALSE),""))</f>
        <v/>
      </c>
      <c r="N6" s="32">
        <f>IF(A6="","",IF(AND(P6="○",O6="分担契約/単価契約"),"単価契約"&amp;CHAR(10)&amp;"予定調達総額 "&amp;TEXT(VLOOKUP(A6,[1]令和4年度契約状況調査票!$E:$AW,16,FALSE),"#,##0円")&amp;"(B)"&amp;CHAR(10)&amp;"分担契約"&amp;CHAR(10)&amp;VLOOKUP(A6,[1]令和4年度契約状況調査票!$E:$AW,32,FALSE),IF(AND(P6="○",O6="分担契約"),"分担契約"&amp;CHAR(10)&amp;"契約総額 "&amp;TEXT(VLOOKUP(A6,[1]令和4年度契約状況調査票!$E:$AW,16,FALSE),"#,##0円")&amp;"(B)"&amp;CHAR(10)&amp;VLOOKUP(A6,[1]令和4年度契約状況調査票!$E:$AW,32,FALSE),(IF(O6="分担契約/単価契約","単価契約"&amp;CHAR(10)&amp;"予定調達総額 "&amp;TEXT(VLOOKUP(A6,[1]令和4年度契約状況調査票!$E:$AW,16,FALSE),"#,##0円")&amp;CHAR(10)&amp;"分担契約"&amp;CHAR(10)&amp;VLOOKUP(A6,[1]令和4年度契約状況調査票!$E:$AW,32,FALSE),IF(O6="分担契約","分担契約"&amp;CHAR(10)&amp;"契約総額 "&amp;TEXT(VLOOKUP(A6,[1]令和4年度契約状況調査票!$E:$AW,16,FALSE),"#,##0円")&amp;CHAR(10)&amp;VLOOKUP(A6,[1]令和4年度契約状況調査票!$E:$AW,32,FALSE),IF(O6="単価契約","単価契約"&amp;CHAR(10)&amp;"予定調達総額 "&amp;TEXT(VLOOKUP(A6,[1]令和4年度契約状況調査票!$E:$AW,16,FALSE),"#,##0円")&amp;CHAR(10)&amp;VLOOKUP(A6,[1]令和4年度契約状況調査票!$E:$AW,32,FALSE),VLOOKUP(A6,[1]令和4年度契約状況調査票!$E:$AW,32,FALSE))))))))</f>
        <v>0</v>
      </c>
      <c r="O6" s="21" t="str">
        <f>IF(A6="","",VLOOKUP(A6,[1]令和4年度契約状況調査票!$E:$CE,53,FALSE))</f>
        <v>×</v>
      </c>
      <c r="P6" s="21" t="str">
        <f>IF(A6="","",IF(VLOOKUP(A6,[1]令和4年度契約状況調査票!$E:$AW,14,FALSE)="他官署で調達手続きを実施のため","×",IF(VLOOKUP(A6,[1]令和4年度契約状況調査票!$E:$AW,21,FALSE)="②同種の他の契約の予定価格を類推されるおそれがあるため公表しない","×","○")))</f>
        <v>○</v>
      </c>
    </row>
    <row r="7" spans="1:16" s="21" customFormat="1" ht="60" customHeight="1" x14ac:dyDescent="0.55000000000000004">
      <c r="A7" s="22" t="str">
        <f>IF(MAX([1]令和4年度契約状況調査票!E6:E13)&gt;=ROW()-5,ROW()-5,"")</f>
        <v/>
      </c>
      <c r="B7" s="23" t="str">
        <f>IF(A7="","",VLOOKUP(A7,[1]令和4年度契約状況調査票!$E:$AW,5,FALSE))</f>
        <v/>
      </c>
      <c r="C7" s="24" t="s">
        <v>15</v>
      </c>
      <c r="D7" s="25" t="str">
        <f>IF(A7="","",VLOOKUP(A7,[1]令和4年度契約状況調査票!$E:$AW,9,FALSE))</f>
        <v/>
      </c>
      <c r="E7" s="23" t="str">
        <f>IF(A7="","",VLOOKUP(A7,[1]令和4年度契約状況調査票!$E:$AW,10,FALSE))</f>
        <v/>
      </c>
      <c r="F7" s="26" t="str">
        <f>IF(A7="","",VLOOKUP(A7,[1]令和4年度契約状況調査票!$E:$AW,11,FALSE))</f>
        <v/>
      </c>
      <c r="G7" s="27" t="str">
        <f>IF(A7="","",IF(VLOOKUP(A7,[1]令和4年度契約状況調査票!$E:$AW,14,FALSE)="②一般競争入札（総合評価方式）","一般競争入札"&amp;CHAR(10)&amp;"（総合評価方式）","一般競争入札"))</f>
        <v/>
      </c>
      <c r="H7" s="28" t="str">
        <f>IF(A7="","",IF(VLOOKUP(A7,[1]令和4年度契約状況調査票!$E:$AW,16,FALSE)="他官署で調達手続きを実施のため","他官署で調達手続きを実施のため",IF(VLOOKUP(A7,[1]令和4年度契約状況調査票!$E:$AW,23,FALSE)="②同種の他の契約の予定価格を類推されるおそれがあるため公表しない","同種の他の契約の予定価格を類推されるおそれがあるため公表しない",IF(VLOOKUP(A7,[1]令和4年度契約状況調査票!$E:$AW,23,FALSE)="－","－",IF(VLOOKUP(A7,[1]令和4年度契約状況調査票!$E:$AW,7,FALSE)&lt;&gt;"",TEXT(VLOOKUP(A7,[1]令和4年度契約状況調査票!$E:$AW,16,FALSE),"#,##0円")&amp;CHAR(10)&amp;"(A)",VLOOKUP(A7,[1]令和4年度契約状況調査票!$E:$AW,16,FALSE))))))</f>
        <v/>
      </c>
      <c r="I7" s="28" t="str">
        <f>IF(A7="","",VLOOKUP(A7,[1]令和4年度契約状況調査票!$E:$AW,17,FALSE))</f>
        <v/>
      </c>
      <c r="J7" s="29" t="str">
        <f>IF(A7="","",IF(VLOOKUP(A7,[1]令和4年度契約状況調査票!$E:$AW,16,FALSE)="他官署で調達手続きを実施のため","－",IF(VLOOKUP(A7,[1]令和4年度契約状況調査票!$E:$AW,23,FALSE)="②同種の他の契約の予定価格を類推されるおそれがあるため公表しない","－",IF(VLOOKUP(A7,[1]令和4年度契約状況調査票!$E:$AW,23,FALSE)="－","－",IF(VLOOKUP(A7,[1]令和4年度契約状況調査票!$E:$AW,7,FALSE)&lt;&gt;"",TEXT(VLOOKUP(A7,[1]令和4年度契約状況調査票!$E:$AW,19,FALSE),"#.0%")&amp;CHAR(10)&amp;"(B/A×100)",VLOOKUP(A7,[1]令和4年度契約状況調査票!$E:$AW,19,FALSE))))))</f>
        <v/>
      </c>
      <c r="K7" s="30" t="str">
        <f>IF(A7="","",IF(VLOOKUP(A7,[1]令和4年度契約状況調査票!$E:$AW,12,FALSE)="①公益社団法人","公社",IF(VLOOKUP(A7,[1]令和4年度契約状況調査票!$E:$AW,12,FALSE)="②公益財団法人","公財","")))</f>
        <v/>
      </c>
      <c r="L7" s="30" t="str">
        <f>IF(A7="","",VLOOKUP(A7,[1]令和4年度契約状況調査票!$E:$AW,13,FALSE))</f>
        <v/>
      </c>
      <c r="M7" s="31" t="str">
        <f>IF(A7="","",IF(VLOOKUP(A7,[1]令和4年度契約状況調査票!$E:$AW,13,FALSE)="国所管",VLOOKUP(A7,[1]令和4年度契約状況調査票!$E:$AW,24,FALSE),""))</f>
        <v/>
      </c>
      <c r="N7" s="32" t="str">
        <f>IF(A7="","",IF(AND(P7="○",O7="分担契約/単価契約"),"単価契約"&amp;CHAR(10)&amp;"予定調達総額 "&amp;TEXT(VLOOKUP(A7,[1]令和4年度契約状況調査票!$E:$AW,16,FALSE),"#,##0円")&amp;"(B)"&amp;CHAR(10)&amp;"分担契約"&amp;CHAR(10)&amp;VLOOKUP(A7,[1]令和4年度契約状況調査票!$E:$AW,32,FALSE),IF(AND(P7="○",O7="分担契約"),"分担契約"&amp;CHAR(10)&amp;"契約総額 "&amp;TEXT(VLOOKUP(A7,[1]令和4年度契約状況調査票!$E:$AW,16,FALSE),"#,##0円")&amp;"(B)"&amp;CHAR(10)&amp;VLOOKUP(A7,[1]令和4年度契約状況調査票!$E:$AW,32,FALSE),(IF(O7="分担契約/単価契約","単価契約"&amp;CHAR(10)&amp;"予定調達総額 "&amp;TEXT(VLOOKUP(A7,[1]令和4年度契約状況調査票!$E:$AW,16,FALSE),"#,##0円")&amp;CHAR(10)&amp;"分担契約"&amp;CHAR(10)&amp;VLOOKUP(A7,[1]令和4年度契約状況調査票!$E:$AW,32,FALSE),IF(O7="分担契約","分担契約"&amp;CHAR(10)&amp;"契約総額 "&amp;TEXT(VLOOKUP(A7,[1]令和4年度契約状況調査票!$E:$AW,16,FALSE),"#,##0円")&amp;CHAR(10)&amp;VLOOKUP(A7,[1]令和4年度契約状況調査票!$E:$AW,32,FALSE),IF(O7="単価契約","単価契約"&amp;CHAR(10)&amp;"予定調達総額 "&amp;TEXT(VLOOKUP(A7,[1]令和4年度契約状況調査票!$E:$AW,16,FALSE),"#,##0円")&amp;CHAR(10)&amp;VLOOKUP(A7,[1]令和4年度契約状況調査票!$E:$AW,32,FALSE),VLOOKUP(A7,[1]令和4年度契約状況調査票!$E:$AW,32,FALSE))))))))</f>
        <v/>
      </c>
      <c r="O7" s="21" t="str">
        <f>IF(A7="","",VLOOKUP(A7,[1]令和4年度契約状況調査票!$E:$CE,53,FALSE))</f>
        <v/>
      </c>
      <c r="P7" s="21" t="str">
        <f>IF(A7="","",IF(VLOOKUP(A7,[1]令和4年度契約状況調査票!$E:$AW,14,FALSE)="他官署で調達手続きを実施のため","×",IF(VLOOKUP(A7,[1]令和4年度契約状況調査票!$E:$AW,21,FALSE)="②同種の他の契約の予定価格を類推されるおそれがあるため公表しない","×","○")))</f>
        <v/>
      </c>
    </row>
    <row r="8" spans="1:16" s="21" customFormat="1" ht="60" customHeight="1" x14ac:dyDescent="0.55000000000000004">
      <c r="A8" s="22" t="str">
        <f>IF(MAX([1]令和4年度契約状況調査票!E7:E14)&gt;=ROW()-5,ROW()-5,"")</f>
        <v/>
      </c>
      <c r="B8" s="23" t="str">
        <f>IF(A8="","",VLOOKUP(A8,[1]令和4年度契約状況調査票!$E:$AW,5,FALSE))</f>
        <v/>
      </c>
      <c r="C8" s="24" t="str">
        <f>IF(A8="","",VLOOKUP(A8,[1]令和4年度契約状況調査票!$E:$AW,6,FALSE))</f>
        <v/>
      </c>
      <c r="D8" s="25" t="str">
        <f>IF(A8="","",VLOOKUP(A8,[1]令和4年度契約状況調査票!$E:$AW,9,FALSE))</f>
        <v/>
      </c>
      <c r="E8" s="23" t="str">
        <f>IF(A8="","",VLOOKUP(A8,[1]令和4年度契約状況調査票!$E:$AW,10,FALSE))</f>
        <v/>
      </c>
      <c r="F8" s="26" t="str">
        <f>IF(A8="","",VLOOKUP(A8,[1]令和4年度契約状況調査票!$E:$AW,11,FALSE))</f>
        <v/>
      </c>
      <c r="G8" s="27" t="str">
        <f>IF(A8="","",IF(VLOOKUP(A8,[1]令和4年度契約状況調査票!$E:$AW,14,FALSE)="②一般競争入札（総合評価方式）","一般競争入札"&amp;CHAR(10)&amp;"（総合評価方式）","一般競争入札"))</f>
        <v/>
      </c>
      <c r="H8" s="28" t="str">
        <f>IF(A8="","",IF(VLOOKUP(A8,[1]令和4年度契約状況調査票!$E:$AW,16,FALSE)="他官署で調達手続きを実施のため","他官署で調達手続きを実施のため",IF(VLOOKUP(A8,[1]令和4年度契約状況調査票!$E:$AW,23,FALSE)="②同種の他の契約の予定価格を類推されるおそれがあるため公表しない","同種の他の契約の予定価格を類推されるおそれがあるため公表しない",IF(VLOOKUP(A8,[1]令和4年度契約状況調査票!$E:$AW,23,FALSE)="－","－",IF(VLOOKUP(A8,[1]令和4年度契約状況調査票!$E:$AW,7,FALSE)&lt;&gt;"",TEXT(VLOOKUP(A8,[1]令和4年度契約状況調査票!$E:$AW,16,FALSE),"#,##0円")&amp;CHAR(10)&amp;"(A)",VLOOKUP(A8,[1]令和4年度契約状況調査票!$E:$AW,16,FALSE))))))</f>
        <v/>
      </c>
      <c r="I8" s="28" t="str">
        <f>IF(A8="","",VLOOKUP(A8,[1]令和4年度契約状況調査票!$E:$AW,17,FALSE))</f>
        <v/>
      </c>
      <c r="J8" s="29" t="str">
        <f>IF(A8="","",IF(VLOOKUP(A8,[1]令和4年度契約状況調査票!$E:$AW,16,FALSE)="他官署で調達手続きを実施のため","－",IF(VLOOKUP(A8,[1]令和4年度契約状況調査票!$E:$AW,23,FALSE)="②同種の他の契約の予定価格を類推されるおそれがあるため公表しない","－",IF(VLOOKUP(A8,[1]令和4年度契約状況調査票!$E:$AW,23,FALSE)="－","－",IF(VLOOKUP(A8,[1]令和4年度契約状況調査票!$E:$AW,7,FALSE)&lt;&gt;"",TEXT(VLOOKUP(A8,[1]令和4年度契約状況調査票!$E:$AW,19,FALSE),"#.0%")&amp;CHAR(10)&amp;"(B/A×100)",VLOOKUP(A8,[1]令和4年度契約状況調査票!$E:$AW,19,FALSE))))))</f>
        <v/>
      </c>
      <c r="K8" s="30" t="str">
        <f>IF(A8="","",IF(VLOOKUP(A8,[1]令和4年度契約状況調査票!$E:$AW,12,FALSE)="①公益社団法人","公社",IF(VLOOKUP(A8,[1]令和4年度契約状況調査票!$E:$AW,12,FALSE)="②公益財団法人","公財","")))</f>
        <v/>
      </c>
      <c r="L8" s="30" t="str">
        <f>IF(A8="","",VLOOKUP(A8,[1]令和4年度契約状況調査票!$E:$AW,13,FALSE))</f>
        <v/>
      </c>
      <c r="M8" s="31" t="str">
        <f>IF(A8="","",IF(VLOOKUP(A8,[1]令和4年度契約状況調査票!$E:$AW,13,FALSE)="国所管",VLOOKUP(A8,[1]令和4年度契約状況調査票!$E:$AW,24,FALSE),""))</f>
        <v/>
      </c>
      <c r="N8" s="32" t="str">
        <f>IF(A8="","",IF(AND(P8="○",O8="分担契約/単価契約"),"単価契約"&amp;CHAR(10)&amp;"予定調達総額 "&amp;TEXT(VLOOKUP(A8,[1]令和4年度契約状況調査票!$E:$AW,16,FALSE),"#,##0円")&amp;"(B)"&amp;CHAR(10)&amp;"分担契約"&amp;CHAR(10)&amp;VLOOKUP(A8,[1]令和4年度契約状況調査票!$E:$AW,32,FALSE),IF(AND(P8="○",O8="分担契約"),"分担契約"&amp;CHAR(10)&amp;"契約総額 "&amp;TEXT(VLOOKUP(A8,[1]令和4年度契約状況調査票!$E:$AW,16,FALSE),"#,##0円")&amp;"(B)"&amp;CHAR(10)&amp;VLOOKUP(A8,[1]令和4年度契約状況調査票!$E:$AW,32,FALSE),(IF(O8="分担契約/単価契約","単価契約"&amp;CHAR(10)&amp;"予定調達総額 "&amp;TEXT(VLOOKUP(A8,[1]令和4年度契約状況調査票!$E:$AW,16,FALSE),"#,##0円")&amp;CHAR(10)&amp;"分担契約"&amp;CHAR(10)&amp;VLOOKUP(A8,[1]令和4年度契約状況調査票!$E:$AW,32,FALSE),IF(O8="分担契約","分担契約"&amp;CHAR(10)&amp;"契約総額 "&amp;TEXT(VLOOKUP(A8,[1]令和4年度契約状況調査票!$E:$AW,16,FALSE),"#,##0円")&amp;CHAR(10)&amp;VLOOKUP(A8,[1]令和4年度契約状況調査票!$E:$AW,32,FALSE),IF(O8="単価契約","単価契約"&amp;CHAR(10)&amp;"予定調達総額 "&amp;TEXT(VLOOKUP(A8,[1]令和4年度契約状況調査票!$E:$AW,16,FALSE),"#,##0円")&amp;CHAR(10)&amp;VLOOKUP(A8,[1]令和4年度契約状況調査票!$E:$AW,32,FALSE),VLOOKUP(A8,[1]令和4年度契約状況調査票!$E:$AW,32,FALSE))))))))</f>
        <v/>
      </c>
      <c r="O8" s="21" t="str">
        <f>IF(A8="","",VLOOKUP(A8,[1]令和4年度契約状況調査票!$E:$CE,53,FALSE))</f>
        <v/>
      </c>
      <c r="P8" s="21" t="str">
        <f>IF(A8="","",IF(VLOOKUP(A8,[1]令和4年度契約状況調査票!$E:$AW,14,FALSE)="他官署で調達手続きを実施のため","×",IF(VLOOKUP(A8,[1]令和4年度契約状況調査票!$E:$AW,21,FALSE)="②同種の他の契約の予定価格を類推されるおそれがあるため公表しない","×","○")))</f>
        <v/>
      </c>
    </row>
    <row r="9" spans="1:16" s="21" customFormat="1" ht="60" customHeight="1" x14ac:dyDescent="0.55000000000000004">
      <c r="A9" s="22" t="str">
        <f>IF(MAX([1]令和4年度契約状況調査票!E8:E15)&gt;=ROW()-5,ROW()-5,"")</f>
        <v/>
      </c>
      <c r="B9" s="23" t="str">
        <f>IF(A9="","",VLOOKUP(A9,[1]令和4年度契約状況調査票!$E:$AW,5,FALSE))</f>
        <v/>
      </c>
      <c r="C9" s="24" t="str">
        <f>IF(A9="","",VLOOKUP(A9,[1]令和4年度契約状況調査票!$E:$AW,6,FALSE))</f>
        <v/>
      </c>
      <c r="D9" s="25" t="str">
        <f>IF(A9="","",VLOOKUP(A9,[1]令和4年度契約状況調査票!$E:$AW,9,FALSE))</f>
        <v/>
      </c>
      <c r="E9" s="23" t="str">
        <f>IF(A9="","",VLOOKUP(A9,[1]令和4年度契約状況調査票!$E:$AW,10,FALSE))</f>
        <v/>
      </c>
      <c r="F9" s="26" t="str">
        <f>IF(A9="","",VLOOKUP(A9,[1]令和4年度契約状況調査票!$E:$AW,11,FALSE))</f>
        <v/>
      </c>
      <c r="G9" s="27" t="str">
        <f>IF(A9="","",IF(VLOOKUP(A9,[1]令和4年度契約状況調査票!$E:$AW,14,FALSE)="②一般競争入札（総合評価方式）","一般競争入札"&amp;CHAR(10)&amp;"（総合評価方式）","一般競争入札"))</f>
        <v/>
      </c>
      <c r="H9" s="28" t="str">
        <f>IF(A9="","",IF(VLOOKUP(A9,[1]令和4年度契約状況調査票!$E:$AW,16,FALSE)="他官署で調達手続きを実施のため","他官署で調達手続きを実施のため",IF(VLOOKUP(A9,[1]令和4年度契約状況調査票!$E:$AW,23,FALSE)="②同種の他の契約の予定価格を類推されるおそれがあるため公表しない","同種の他の契約の予定価格を類推されるおそれがあるため公表しない",IF(VLOOKUP(A9,[1]令和4年度契約状況調査票!$E:$AW,23,FALSE)="－","－",IF(VLOOKUP(A9,[1]令和4年度契約状況調査票!$E:$AW,7,FALSE)&lt;&gt;"",TEXT(VLOOKUP(A9,[1]令和4年度契約状況調査票!$E:$AW,16,FALSE),"#,##0円")&amp;CHAR(10)&amp;"(A)",VLOOKUP(A9,[1]令和4年度契約状況調査票!$E:$AW,16,FALSE))))))</f>
        <v/>
      </c>
      <c r="I9" s="28" t="str">
        <f>IF(A9="","",VLOOKUP(A9,[1]令和4年度契約状況調査票!$E:$AW,17,FALSE))</f>
        <v/>
      </c>
      <c r="J9" s="29" t="str">
        <f>IF(A9="","",IF(VLOOKUP(A9,[1]令和4年度契約状況調査票!$E:$AW,16,FALSE)="他官署で調達手続きを実施のため","－",IF(VLOOKUP(A9,[1]令和4年度契約状況調査票!$E:$AW,23,FALSE)="②同種の他の契約の予定価格を類推されるおそれがあるため公表しない","－",IF(VLOOKUP(A9,[1]令和4年度契約状況調査票!$E:$AW,23,FALSE)="－","－",IF(VLOOKUP(A9,[1]令和4年度契約状況調査票!$E:$AW,7,FALSE)&lt;&gt;"",TEXT(VLOOKUP(A9,[1]令和4年度契約状況調査票!$E:$AW,19,FALSE),"#.0%")&amp;CHAR(10)&amp;"(B/A×100)",VLOOKUP(A9,[1]令和4年度契約状況調査票!$E:$AW,19,FALSE))))))</f>
        <v/>
      </c>
      <c r="K9" s="30" t="str">
        <f>IF(A9="","",IF(VLOOKUP(A9,[1]令和4年度契約状況調査票!$E:$AW,12,FALSE)="①公益社団法人","公社",IF(VLOOKUP(A9,[1]令和4年度契約状況調査票!$E:$AW,12,FALSE)="②公益財団法人","公財","")))</f>
        <v/>
      </c>
      <c r="L9" s="30" t="str">
        <f>IF(A9="","",VLOOKUP(A9,[1]令和4年度契約状況調査票!$E:$AW,13,FALSE))</f>
        <v/>
      </c>
      <c r="M9" s="31" t="str">
        <f>IF(A9="","",IF(VLOOKUP(A9,[1]令和4年度契約状況調査票!$E:$AW,13,FALSE)="国所管",VLOOKUP(A9,[1]令和4年度契約状況調査票!$E:$AW,24,FALSE),""))</f>
        <v/>
      </c>
      <c r="N9" s="32" t="str">
        <f>IF(A9="","",IF(AND(P9="○",O9="分担契約/単価契約"),"単価契約"&amp;CHAR(10)&amp;"予定調達総額 "&amp;TEXT(VLOOKUP(A9,[1]令和4年度契約状況調査票!$E:$AW,16,FALSE),"#,##0円")&amp;"(B)"&amp;CHAR(10)&amp;"分担契約"&amp;CHAR(10)&amp;VLOOKUP(A9,[1]令和4年度契約状況調査票!$E:$AW,32,FALSE),IF(AND(P9="○",O9="分担契約"),"分担契約"&amp;CHAR(10)&amp;"契約総額 "&amp;TEXT(VLOOKUP(A9,[1]令和4年度契約状況調査票!$E:$AW,16,FALSE),"#,##0円")&amp;"(B)"&amp;CHAR(10)&amp;VLOOKUP(A9,[1]令和4年度契約状況調査票!$E:$AW,32,FALSE),(IF(O9="分担契約/単価契約","単価契約"&amp;CHAR(10)&amp;"予定調達総額 "&amp;TEXT(VLOOKUP(A9,[1]令和4年度契約状況調査票!$E:$AW,16,FALSE),"#,##0円")&amp;CHAR(10)&amp;"分担契約"&amp;CHAR(10)&amp;VLOOKUP(A9,[1]令和4年度契約状況調査票!$E:$AW,32,FALSE),IF(O9="分担契約","分担契約"&amp;CHAR(10)&amp;"契約総額 "&amp;TEXT(VLOOKUP(A9,[1]令和4年度契約状況調査票!$E:$AW,16,FALSE),"#,##0円")&amp;CHAR(10)&amp;VLOOKUP(A9,[1]令和4年度契約状況調査票!$E:$AW,32,FALSE),IF(O9="単価契約","単価契約"&amp;CHAR(10)&amp;"予定調達総額 "&amp;TEXT(VLOOKUP(A9,[1]令和4年度契約状況調査票!$E:$AW,16,FALSE),"#,##0円")&amp;CHAR(10)&amp;VLOOKUP(A9,[1]令和4年度契約状況調査票!$E:$AW,32,FALSE),VLOOKUP(A9,[1]令和4年度契約状況調査票!$E:$AW,32,FALSE))))))))</f>
        <v/>
      </c>
      <c r="O9" s="21" t="str">
        <f>IF(A9="","",VLOOKUP(A9,[1]令和4年度契約状況調査票!$E:$CE,53,FALSE))</f>
        <v/>
      </c>
      <c r="P9" s="21" t="str">
        <f>IF(A9="","",IF(VLOOKUP(A9,[1]令和4年度契約状況調査票!$E:$AW,14,FALSE)="他官署で調達手続きを実施のため","×",IF(VLOOKUP(A9,[1]令和4年度契約状況調査票!$E:$AW,21,FALSE)="②同種の他の契約の予定価格を類推されるおそれがあるため公表しない","×","○")))</f>
        <v/>
      </c>
    </row>
    <row r="10" spans="1:16" s="21" customFormat="1" ht="60" customHeight="1" x14ac:dyDescent="0.55000000000000004">
      <c r="A10" s="22" t="str">
        <f>IF(MAX([1]令和4年度契約状況調査票!E9:E16)&gt;=ROW()-5,ROW()-5,"")</f>
        <v/>
      </c>
      <c r="B10" s="23" t="str">
        <f>IF(A10="","",VLOOKUP(A10,[1]令和4年度契約状況調査票!$E:$AW,5,FALSE))</f>
        <v/>
      </c>
      <c r="C10" s="24" t="str">
        <f>IF(A10="","",VLOOKUP(A10,[1]令和4年度契約状況調査票!$E:$AW,6,FALSE))</f>
        <v/>
      </c>
      <c r="D10" s="25" t="str">
        <f>IF(A10="","",VLOOKUP(A10,[1]令和4年度契約状況調査票!$E:$AW,9,FALSE))</f>
        <v/>
      </c>
      <c r="E10" s="23" t="str">
        <f>IF(A10="","",VLOOKUP(A10,[1]令和4年度契約状況調査票!$E:$AW,10,FALSE))</f>
        <v/>
      </c>
      <c r="F10" s="26" t="str">
        <f>IF(A10="","",VLOOKUP(A10,[1]令和4年度契約状況調査票!$E:$AW,11,FALSE))</f>
        <v/>
      </c>
      <c r="G10" s="27" t="str">
        <f>IF(A10="","",IF(VLOOKUP(A10,[1]令和4年度契約状況調査票!$E:$AW,14,FALSE)="②一般競争入札（総合評価方式）","一般競争入札"&amp;CHAR(10)&amp;"（総合評価方式）","一般競争入札"))</f>
        <v/>
      </c>
      <c r="H10" s="28" t="str">
        <f>IF(A10="","",IF(VLOOKUP(A10,[1]令和4年度契約状況調査票!$E:$AW,16,FALSE)="他官署で調達手続きを実施のため","他官署で調達手続きを実施のため",IF(VLOOKUP(A10,[1]令和4年度契約状況調査票!$E:$AW,23,FALSE)="②同種の他の契約の予定価格を類推されるおそれがあるため公表しない","同種の他の契約の予定価格を類推されるおそれがあるため公表しない",IF(VLOOKUP(A10,[1]令和4年度契約状況調査票!$E:$AW,23,FALSE)="－","－",IF(VLOOKUP(A10,[1]令和4年度契約状況調査票!$E:$AW,7,FALSE)&lt;&gt;"",TEXT(VLOOKUP(A10,[1]令和4年度契約状況調査票!$E:$AW,16,FALSE),"#,##0円")&amp;CHAR(10)&amp;"(A)",VLOOKUP(A10,[1]令和4年度契約状況調査票!$E:$AW,16,FALSE))))))</f>
        <v/>
      </c>
      <c r="I10" s="28" t="str">
        <f>IF(A10="","",VLOOKUP(A10,[1]令和4年度契約状況調査票!$E:$AW,17,FALSE))</f>
        <v/>
      </c>
      <c r="J10" s="29" t="str">
        <f>IF(A10="","",IF(VLOOKUP(A10,[1]令和4年度契約状況調査票!$E:$AW,16,FALSE)="他官署で調達手続きを実施のため","－",IF(VLOOKUP(A10,[1]令和4年度契約状況調査票!$E:$AW,23,FALSE)="②同種の他の契約の予定価格を類推されるおそれがあるため公表しない","－",IF(VLOOKUP(A10,[1]令和4年度契約状況調査票!$E:$AW,23,FALSE)="－","－",IF(VLOOKUP(A10,[1]令和4年度契約状況調査票!$E:$AW,7,FALSE)&lt;&gt;"",TEXT(VLOOKUP(A10,[1]令和4年度契約状況調査票!$E:$AW,19,FALSE),"#.0%")&amp;CHAR(10)&amp;"(B/A×100)",VLOOKUP(A10,[1]令和4年度契約状況調査票!$E:$AW,19,FALSE))))))</f>
        <v/>
      </c>
      <c r="K10" s="30" t="str">
        <f>IF(A10="","",IF(VLOOKUP(A10,[1]令和4年度契約状況調査票!$E:$AW,12,FALSE)="①公益社団法人","公社",IF(VLOOKUP(A10,[1]令和4年度契約状況調査票!$E:$AW,12,FALSE)="②公益財団法人","公財","")))</f>
        <v/>
      </c>
      <c r="L10" s="30" t="str">
        <f>IF(A10="","",VLOOKUP(A10,[1]令和4年度契約状況調査票!$E:$AW,13,FALSE))</f>
        <v/>
      </c>
      <c r="M10" s="31" t="str">
        <f>IF(A10="","",IF(VLOOKUP(A10,[1]令和4年度契約状況調査票!$E:$AW,13,FALSE)="国所管",VLOOKUP(A10,[1]令和4年度契約状況調査票!$E:$AW,24,FALSE),""))</f>
        <v/>
      </c>
      <c r="N10" s="32" t="str">
        <f>IF(A10="","",IF(AND(P10="○",O10="分担契約/単価契約"),"単価契約"&amp;CHAR(10)&amp;"予定調達総額 "&amp;TEXT(VLOOKUP(A10,[1]令和4年度契約状況調査票!$E:$AW,16,FALSE),"#,##0円")&amp;"(B)"&amp;CHAR(10)&amp;"分担契約"&amp;CHAR(10)&amp;VLOOKUP(A10,[1]令和4年度契約状況調査票!$E:$AW,32,FALSE),IF(AND(P10="○",O10="分担契約"),"分担契約"&amp;CHAR(10)&amp;"契約総額 "&amp;TEXT(VLOOKUP(A10,[1]令和4年度契約状況調査票!$E:$AW,16,FALSE),"#,##0円")&amp;"(B)"&amp;CHAR(10)&amp;VLOOKUP(A10,[1]令和4年度契約状況調査票!$E:$AW,32,FALSE),(IF(O10="分担契約/単価契約","単価契約"&amp;CHAR(10)&amp;"予定調達総額 "&amp;TEXT(VLOOKUP(A10,[1]令和4年度契約状況調査票!$E:$AW,16,FALSE),"#,##0円")&amp;CHAR(10)&amp;"分担契約"&amp;CHAR(10)&amp;VLOOKUP(A10,[1]令和4年度契約状況調査票!$E:$AW,32,FALSE),IF(O10="分担契約","分担契約"&amp;CHAR(10)&amp;"契約総額 "&amp;TEXT(VLOOKUP(A10,[1]令和4年度契約状況調査票!$E:$AW,16,FALSE),"#,##0円")&amp;CHAR(10)&amp;VLOOKUP(A10,[1]令和4年度契約状況調査票!$E:$AW,32,FALSE),IF(O10="単価契約","単価契約"&amp;CHAR(10)&amp;"予定調達総額 "&amp;TEXT(VLOOKUP(A10,[1]令和4年度契約状況調査票!$E:$AW,16,FALSE),"#,##0円")&amp;CHAR(10)&amp;VLOOKUP(A10,[1]令和4年度契約状況調査票!$E:$AW,32,FALSE),VLOOKUP(A10,[1]令和4年度契約状況調査票!$E:$AW,32,FALSE))))))))</f>
        <v/>
      </c>
      <c r="O10" s="21" t="str">
        <f>IF(A10="","",VLOOKUP(A10,[1]令和4年度契約状況調査票!$E:$CE,53,FALSE))</f>
        <v/>
      </c>
      <c r="P10" s="21" t="str">
        <f>IF(A10="","",IF(VLOOKUP(A10,[1]令和4年度契約状況調査票!$E:$AW,14,FALSE)="他官署で調達手続きを実施のため","×",IF(VLOOKUP(A10,[1]令和4年度契約状況調査票!$E:$AW,21,FALSE)="②同種の他の契約の予定価格を類推されるおそれがあるため公表しない","×","○")))</f>
        <v/>
      </c>
    </row>
    <row r="11" spans="1:16" s="21" customFormat="1" ht="60" customHeight="1" x14ac:dyDescent="0.55000000000000004">
      <c r="A11" s="22" t="str">
        <f>IF(MAX([1]令和4年度契約状況調査票!E10:E17)&gt;=ROW()-5,ROW()-5,"")</f>
        <v/>
      </c>
      <c r="B11" s="23" t="str">
        <f>IF(A11="","",VLOOKUP(A11,[1]令和4年度契約状況調査票!$E:$AW,5,FALSE))</f>
        <v/>
      </c>
      <c r="C11" s="24" t="str">
        <f>IF(A11="","",VLOOKUP(A11,[1]令和4年度契約状況調査票!$E:$AW,6,FALSE))</f>
        <v/>
      </c>
      <c r="D11" s="25" t="str">
        <f>IF(A11="","",VLOOKUP(A11,[1]令和4年度契約状況調査票!$E:$AW,9,FALSE))</f>
        <v/>
      </c>
      <c r="E11" s="23" t="str">
        <f>IF(A11="","",VLOOKUP(A11,[1]令和4年度契約状況調査票!$E:$AW,10,FALSE))</f>
        <v/>
      </c>
      <c r="F11" s="26" t="str">
        <f>IF(A11="","",VLOOKUP(A11,[1]令和4年度契約状況調査票!$E:$AW,11,FALSE))</f>
        <v/>
      </c>
      <c r="G11" s="27" t="str">
        <f>IF(A11="","",IF(VLOOKUP(A11,[1]令和4年度契約状況調査票!$E:$AW,14,FALSE)="②一般競争入札（総合評価方式）","一般競争入札"&amp;CHAR(10)&amp;"（総合評価方式）","一般競争入札"))</f>
        <v/>
      </c>
      <c r="H11" s="28" t="str">
        <f>IF(A11="","",IF(VLOOKUP(A11,[1]令和4年度契約状況調査票!$E:$AW,16,FALSE)="他官署で調達手続きを実施のため","他官署で調達手続きを実施のため",IF(VLOOKUP(A11,[1]令和4年度契約状況調査票!$E:$AW,23,FALSE)="②同種の他の契約の予定価格を類推されるおそれがあるため公表しない","同種の他の契約の予定価格を類推されるおそれがあるため公表しない",IF(VLOOKUP(A11,[1]令和4年度契約状況調査票!$E:$AW,23,FALSE)="－","－",IF(VLOOKUP(A11,[1]令和4年度契約状況調査票!$E:$AW,7,FALSE)&lt;&gt;"",TEXT(VLOOKUP(A11,[1]令和4年度契約状況調査票!$E:$AW,16,FALSE),"#,##0円")&amp;CHAR(10)&amp;"(A)",VLOOKUP(A11,[1]令和4年度契約状況調査票!$E:$AW,16,FALSE))))))</f>
        <v/>
      </c>
      <c r="I11" s="28" t="str">
        <f>IF(A11="","",VLOOKUP(A11,[1]令和4年度契約状況調査票!$E:$AW,17,FALSE))</f>
        <v/>
      </c>
      <c r="J11" s="29" t="str">
        <f>IF(A11="","",IF(VLOOKUP(A11,[1]令和4年度契約状況調査票!$E:$AW,16,FALSE)="他官署で調達手続きを実施のため","－",IF(VLOOKUP(A11,[1]令和4年度契約状況調査票!$E:$AW,23,FALSE)="②同種の他の契約の予定価格を類推されるおそれがあるため公表しない","－",IF(VLOOKUP(A11,[1]令和4年度契約状況調査票!$E:$AW,23,FALSE)="－","－",IF(VLOOKUP(A11,[1]令和4年度契約状況調査票!$E:$AW,7,FALSE)&lt;&gt;"",TEXT(VLOOKUP(A11,[1]令和4年度契約状況調査票!$E:$AW,19,FALSE),"#.0%")&amp;CHAR(10)&amp;"(B/A×100)",VLOOKUP(A11,[1]令和4年度契約状況調査票!$E:$AW,19,FALSE))))))</f>
        <v/>
      </c>
      <c r="K11" s="30" t="str">
        <f>IF(A11="","",IF(VLOOKUP(A11,[1]令和4年度契約状況調査票!$E:$AW,12,FALSE)="①公益社団法人","公社",IF(VLOOKUP(A11,[1]令和4年度契約状況調査票!$E:$AW,12,FALSE)="②公益財団法人","公財","")))</f>
        <v/>
      </c>
      <c r="L11" s="30" t="str">
        <f>IF(A11="","",VLOOKUP(A11,[1]令和4年度契約状況調査票!$E:$AW,13,FALSE))</f>
        <v/>
      </c>
      <c r="M11" s="31" t="str">
        <f>IF(A11="","",IF(VLOOKUP(A11,[1]令和4年度契約状況調査票!$E:$AW,13,FALSE)="国所管",VLOOKUP(A11,[1]令和4年度契約状況調査票!$E:$AW,24,FALSE),""))</f>
        <v/>
      </c>
      <c r="N11" s="32" t="str">
        <f>IF(A11="","",IF(AND(P11="○",O11="分担契約/単価契約"),"単価契約"&amp;CHAR(10)&amp;"予定調達総額 "&amp;TEXT(VLOOKUP(A11,[1]令和4年度契約状況調査票!$E:$AW,16,FALSE),"#,##0円")&amp;"(B)"&amp;CHAR(10)&amp;"分担契約"&amp;CHAR(10)&amp;VLOOKUP(A11,[1]令和4年度契約状況調査票!$E:$AW,32,FALSE),IF(AND(P11="○",O11="分担契約"),"分担契約"&amp;CHAR(10)&amp;"契約総額 "&amp;TEXT(VLOOKUP(A11,[1]令和4年度契約状況調査票!$E:$AW,16,FALSE),"#,##0円")&amp;"(B)"&amp;CHAR(10)&amp;VLOOKUP(A11,[1]令和4年度契約状況調査票!$E:$AW,32,FALSE),(IF(O11="分担契約/単価契約","単価契約"&amp;CHAR(10)&amp;"予定調達総額 "&amp;TEXT(VLOOKUP(A11,[1]令和4年度契約状況調査票!$E:$AW,16,FALSE),"#,##0円")&amp;CHAR(10)&amp;"分担契約"&amp;CHAR(10)&amp;VLOOKUP(A11,[1]令和4年度契約状況調査票!$E:$AW,32,FALSE),IF(O11="分担契約","分担契約"&amp;CHAR(10)&amp;"契約総額 "&amp;TEXT(VLOOKUP(A11,[1]令和4年度契約状況調査票!$E:$AW,16,FALSE),"#,##0円")&amp;CHAR(10)&amp;VLOOKUP(A11,[1]令和4年度契約状況調査票!$E:$AW,32,FALSE),IF(O11="単価契約","単価契約"&amp;CHAR(10)&amp;"予定調達総額 "&amp;TEXT(VLOOKUP(A11,[1]令和4年度契約状況調査票!$E:$AW,16,FALSE),"#,##0円")&amp;CHAR(10)&amp;VLOOKUP(A11,[1]令和4年度契約状況調査票!$E:$AW,32,FALSE),VLOOKUP(A11,[1]令和4年度契約状況調査票!$E:$AW,32,FALSE))))))))</f>
        <v/>
      </c>
      <c r="O11" s="21" t="str">
        <f>IF(A11="","",VLOOKUP(A11,[1]令和4年度契約状況調査票!$E:$CE,53,FALSE))</f>
        <v/>
      </c>
      <c r="P11" s="21" t="str">
        <f>IF(A11="","",IF(VLOOKUP(A11,[1]令和4年度契約状況調査票!$E:$AW,14,FALSE)="他官署で調達手続きを実施のため","×",IF(VLOOKUP(A11,[1]令和4年度契約状況調査票!$E:$AW,21,FALSE)="②同種の他の契約の予定価格を類推されるおそれがあるため公表しない","×","○")))</f>
        <v/>
      </c>
    </row>
    <row r="12" spans="1:16" s="21" customFormat="1" ht="60" customHeight="1" x14ac:dyDescent="0.55000000000000004">
      <c r="A12" s="22" t="str">
        <f>IF(MAX([1]令和4年度契約状況調査票!E11:E18)&gt;=ROW()-5,ROW()-5,"")</f>
        <v/>
      </c>
      <c r="B12" s="23" t="str">
        <f>IF(A12="","",VLOOKUP(A12,[1]令和4年度契約状況調査票!$E:$AW,5,FALSE))</f>
        <v/>
      </c>
      <c r="C12" s="24" t="str">
        <f>IF(A12="","",VLOOKUP(A12,[1]令和4年度契約状況調査票!$E:$AW,6,FALSE))</f>
        <v/>
      </c>
      <c r="D12" s="25" t="str">
        <f>IF(A12="","",VLOOKUP(A12,[1]令和4年度契約状況調査票!$E:$AW,9,FALSE))</f>
        <v/>
      </c>
      <c r="E12" s="23" t="str">
        <f>IF(A12="","",VLOOKUP(A12,[1]令和4年度契約状況調査票!$E:$AW,10,FALSE))</f>
        <v/>
      </c>
      <c r="F12" s="26" t="str">
        <f>IF(A12="","",VLOOKUP(A12,[1]令和4年度契約状況調査票!$E:$AW,11,FALSE))</f>
        <v/>
      </c>
      <c r="G12" s="27" t="str">
        <f>IF(A12="","",IF(VLOOKUP(A12,[1]令和4年度契約状況調査票!$E:$AW,14,FALSE)="②一般競争入札（総合評価方式）","一般競争入札"&amp;CHAR(10)&amp;"（総合評価方式）","一般競争入札"))</f>
        <v/>
      </c>
      <c r="H12" s="28" t="str">
        <f>IF(A12="","",IF(VLOOKUP(A12,[1]令和4年度契約状況調査票!$E:$AW,16,FALSE)="他官署で調達手続きを実施のため","他官署で調達手続きを実施のため",IF(VLOOKUP(A12,[1]令和4年度契約状況調査票!$E:$AW,23,FALSE)="②同種の他の契約の予定価格を類推されるおそれがあるため公表しない","同種の他の契約の予定価格を類推されるおそれがあるため公表しない",IF(VLOOKUP(A12,[1]令和4年度契約状況調査票!$E:$AW,23,FALSE)="－","－",IF(VLOOKUP(A12,[1]令和4年度契約状況調査票!$E:$AW,7,FALSE)&lt;&gt;"",TEXT(VLOOKUP(A12,[1]令和4年度契約状況調査票!$E:$AW,16,FALSE),"#,##0円")&amp;CHAR(10)&amp;"(A)",VLOOKUP(A12,[1]令和4年度契約状況調査票!$E:$AW,16,FALSE))))))</f>
        <v/>
      </c>
      <c r="I12" s="28" t="str">
        <f>IF(A12="","",VLOOKUP(A12,[1]令和4年度契約状況調査票!$E:$AW,17,FALSE))</f>
        <v/>
      </c>
      <c r="J12" s="29" t="str">
        <f>IF(A12="","",IF(VLOOKUP(A12,[1]令和4年度契約状況調査票!$E:$AW,16,FALSE)="他官署で調達手続きを実施のため","－",IF(VLOOKUP(A12,[1]令和4年度契約状況調査票!$E:$AW,23,FALSE)="②同種の他の契約の予定価格を類推されるおそれがあるため公表しない","－",IF(VLOOKUP(A12,[1]令和4年度契約状況調査票!$E:$AW,23,FALSE)="－","－",IF(VLOOKUP(A12,[1]令和4年度契約状況調査票!$E:$AW,7,FALSE)&lt;&gt;"",TEXT(VLOOKUP(A12,[1]令和4年度契約状況調査票!$E:$AW,19,FALSE),"#.0%")&amp;CHAR(10)&amp;"(B/A×100)",VLOOKUP(A12,[1]令和4年度契約状況調査票!$E:$AW,19,FALSE))))))</f>
        <v/>
      </c>
      <c r="K12" s="30" t="str">
        <f>IF(A12="","",IF(VLOOKUP(A12,[1]令和4年度契約状況調査票!$E:$AW,12,FALSE)="①公益社団法人","公社",IF(VLOOKUP(A12,[1]令和4年度契約状況調査票!$E:$AW,12,FALSE)="②公益財団法人","公財","")))</f>
        <v/>
      </c>
      <c r="L12" s="30" t="str">
        <f>IF(A12="","",VLOOKUP(A12,[1]令和4年度契約状況調査票!$E:$AW,13,FALSE))</f>
        <v/>
      </c>
      <c r="M12" s="31" t="str">
        <f>IF(A12="","",IF(VLOOKUP(A12,[1]令和4年度契約状況調査票!$E:$AW,13,FALSE)="国所管",VLOOKUP(A12,[1]令和4年度契約状況調査票!$E:$AW,24,FALSE),""))</f>
        <v/>
      </c>
      <c r="N12" s="32" t="str">
        <f>IF(A12="","",IF(AND(P12="○",O12="分担契約/単価契約"),"単価契約"&amp;CHAR(10)&amp;"予定調達総額 "&amp;TEXT(VLOOKUP(A12,[1]令和4年度契約状況調査票!$E:$AW,16,FALSE),"#,##0円")&amp;"(B)"&amp;CHAR(10)&amp;"分担契約"&amp;CHAR(10)&amp;VLOOKUP(A12,[1]令和4年度契約状況調査票!$E:$AW,32,FALSE),IF(AND(P12="○",O12="分担契約"),"分担契約"&amp;CHAR(10)&amp;"契約総額 "&amp;TEXT(VLOOKUP(A12,[1]令和4年度契約状況調査票!$E:$AW,16,FALSE),"#,##0円")&amp;"(B)"&amp;CHAR(10)&amp;VLOOKUP(A12,[1]令和4年度契約状況調査票!$E:$AW,32,FALSE),(IF(O12="分担契約/単価契約","単価契約"&amp;CHAR(10)&amp;"予定調達総額 "&amp;TEXT(VLOOKUP(A12,[1]令和4年度契約状況調査票!$E:$AW,16,FALSE),"#,##0円")&amp;CHAR(10)&amp;"分担契約"&amp;CHAR(10)&amp;VLOOKUP(A12,[1]令和4年度契約状況調査票!$E:$AW,32,FALSE),IF(O12="分担契約","分担契約"&amp;CHAR(10)&amp;"契約総額 "&amp;TEXT(VLOOKUP(A12,[1]令和4年度契約状況調査票!$E:$AW,16,FALSE),"#,##0円")&amp;CHAR(10)&amp;VLOOKUP(A12,[1]令和4年度契約状況調査票!$E:$AW,32,FALSE),IF(O12="単価契約","単価契約"&amp;CHAR(10)&amp;"予定調達総額 "&amp;TEXT(VLOOKUP(A12,[1]令和4年度契約状況調査票!$E:$AW,16,FALSE),"#,##0円")&amp;CHAR(10)&amp;VLOOKUP(A12,[1]令和4年度契約状況調査票!$E:$AW,32,FALSE),VLOOKUP(A12,[1]令和4年度契約状況調査票!$E:$AW,32,FALSE))))))))</f>
        <v/>
      </c>
      <c r="O12" s="21" t="str">
        <f>IF(A12="","",VLOOKUP(A12,[1]令和4年度契約状況調査票!$E:$CE,53,FALSE))</f>
        <v/>
      </c>
      <c r="P12" s="21" t="str">
        <f>IF(A12="","",IF(VLOOKUP(A12,[1]令和4年度契約状況調査票!$E:$AW,14,FALSE)="他官署で調達手続きを実施のため","×",IF(VLOOKUP(A12,[1]令和4年度契約状況調査票!$E:$AW,21,FALSE)="②同種の他の契約の予定価格を類推されるおそれがあるため公表しない","×","○")))</f>
        <v/>
      </c>
    </row>
    <row r="13" spans="1:16" s="21" customFormat="1" ht="60" customHeight="1" x14ac:dyDescent="0.55000000000000004">
      <c r="A13" s="22" t="str">
        <f>IF(MAX([1]令和4年度契約状況調査票!E12:E19)&gt;=ROW()-5,ROW()-5,"")</f>
        <v/>
      </c>
      <c r="B13" s="23" t="str">
        <f>IF(A13="","",VLOOKUP(A13,[1]令和4年度契約状況調査票!$E:$AW,5,FALSE))</f>
        <v/>
      </c>
      <c r="C13" s="24" t="str">
        <f>IF(A13="","",VLOOKUP(A13,[1]令和4年度契約状況調査票!$E:$AW,6,FALSE))</f>
        <v/>
      </c>
      <c r="D13" s="25" t="str">
        <f>IF(A13="","",VLOOKUP(A13,[1]令和4年度契約状況調査票!$E:$AW,9,FALSE))</f>
        <v/>
      </c>
      <c r="E13" s="23" t="str">
        <f>IF(A13="","",VLOOKUP(A13,[1]令和4年度契約状況調査票!$E:$AW,10,FALSE))</f>
        <v/>
      </c>
      <c r="F13" s="26" t="str">
        <f>IF(A13="","",VLOOKUP(A13,[1]令和4年度契約状況調査票!$E:$AW,11,FALSE))</f>
        <v/>
      </c>
      <c r="G13" s="27" t="str">
        <f>IF(A13="","",IF(VLOOKUP(A13,[1]令和4年度契約状況調査票!$E:$AW,14,FALSE)="②一般競争入札（総合評価方式）","一般競争入札"&amp;CHAR(10)&amp;"（総合評価方式）","一般競争入札"))</f>
        <v/>
      </c>
      <c r="H13" s="28" t="str">
        <f>IF(A13="","",IF(VLOOKUP(A13,[1]令和4年度契約状況調査票!$E:$AW,16,FALSE)="他官署で調達手続きを実施のため","他官署で調達手続きを実施のため",IF(VLOOKUP(A13,[1]令和4年度契約状況調査票!$E:$AW,23,FALSE)="②同種の他の契約の予定価格を類推されるおそれがあるため公表しない","同種の他の契約の予定価格を類推されるおそれがあるため公表しない",IF(VLOOKUP(A13,[1]令和4年度契約状況調査票!$E:$AW,23,FALSE)="－","－",IF(VLOOKUP(A13,[1]令和4年度契約状況調査票!$E:$AW,7,FALSE)&lt;&gt;"",TEXT(VLOOKUP(A13,[1]令和4年度契約状況調査票!$E:$AW,16,FALSE),"#,##0円")&amp;CHAR(10)&amp;"(A)",VLOOKUP(A13,[1]令和4年度契約状況調査票!$E:$AW,16,FALSE))))))</f>
        <v/>
      </c>
      <c r="I13" s="28" t="str">
        <f>IF(A13="","",VLOOKUP(A13,[1]令和4年度契約状況調査票!$E:$AW,17,FALSE))</f>
        <v/>
      </c>
      <c r="J13" s="29" t="str">
        <f>IF(A13="","",IF(VLOOKUP(A13,[1]令和4年度契約状況調査票!$E:$AW,16,FALSE)="他官署で調達手続きを実施のため","－",IF(VLOOKUP(A13,[1]令和4年度契約状況調査票!$E:$AW,23,FALSE)="②同種の他の契約の予定価格を類推されるおそれがあるため公表しない","－",IF(VLOOKUP(A13,[1]令和4年度契約状況調査票!$E:$AW,23,FALSE)="－","－",IF(VLOOKUP(A13,[1]令和4年度契約状況調査票!$E:$AW,7,FALSE)&lt;&gt;"",TEXT(VLOOKUP(A13,[1]令和4年度契約状況調査票!$E:$AW,19,FALSE),"#.0%")&amp;CHAR(10)&amp;"(B/A×100)",VLOOKUP(A13,[1]令和4年度契約状況調査票!$E:$AW,19,FALSE))))))</f>
        <v/>
      </c>
      <c r="K13" s="30" t="str">
        <f>IF(A13="","",IF(VLOOKUP(A13,[1]令和4年度契約状況調査票!$E:$AW,12,FALSE)="①公益社団法人","公社",IF(VLOOKUP(A13,[1]令和4年度契約状況調査票!$E:$AW,12,FALSE)="②公益財団法人","公財","")))</f>
        <v/>
      </c>
      <c r="L13" s="30" t="str">
        <f>IF(A13="","",VLOOKUP(A13,[1]令和4年度契約状況調査票!$E:$AW,13,FALSE))</f>
        <v/>
      </c>
      <c r="M13" s="31" t="str">
        <f>IF(A13="","",IF(VLOOKUP(A13,[1]令和4年度契約状況調査票!$E:$AW,13,FALSE)="国所管",VLOOKUP(A13,[1]令和4年度契約状況調査票!$E:$AW,24,FALSE),""))</f>
        <v/>
      </c>
      <c r="N13" s="32" t="str">
        <f>IF(A13="","",IF(AND(P13="○",O13="分担契約/単価契約"),"単価契約"&amp;CHAR(10)&amp;"予定調達総額 "&amp;TEXT(VLOOKUP(A13,[1]令和4年度契約状況調査票!$E:$AW,16,FALSE),"#,##0円")&amp;"(B)"&amp;CHAR(10)&amp;"分担契約"&amp;CHAR(10)&amp;VLOOKUP(A13,[1]令和4年度契約状況調査票!$E:$AW,32,FALSE),IF(AND(P13="○",O13="分担契約"),"分担契約"&amp;CHAR(10)&amp;"契約総額 "&amp;TEXT(VLOOKUP(A13,[1]令和4年度契約状況調査票!$E:$AW,16,FALSE),"#,##0円")&amp;"(B)"&amp;CHAR(10)&amp;VLOOKUP(A13,[1]令和4年度契約状況調査票!$E:$AW,32,FALSE),(IF(O13="分担契約/単価契約","単価契約"&amp;CHAR(10)&amp;"予定調達総額 "&amp;TEXT(VLOOKUP(A13,[1]令和4年度契約状況調査票!$E:$AW,16,FALSE),"#,##0円")&amp;CHAR(10)&amp;"分担契約"&amp;CHAR(10)&amp;VLOOKUP(A13,[1]令和4年度契約状況調査票!$E:$AW,32,FALSE),IF(O13="分担契約","分担契約"&amp;CHAR(10)&amp;"契約総額 "&amp;TEXT(VLOOKUP(A13,[1]令和4年度契約状況調査票!$E:$AW,16,FALSE),"#,##0円")&amp;CHAR(10)&amp;VLOOKUP(A13,[1]令和4年度契約状況調査票!$E:$AW,32,FALSE),IF(O13="単価契約","単価契約"&amp;CHAR(10)&amp;"予定調達総額 "&amp;TEXT(VLOOKUP(A13,[1]令和4年度契約状況調査票!$E:$AW,16,FALSE),"#,##0円")&amp;CHAR(10)&amp;VLOOKUP(A13,[1]令和4年度契約状況調査票!$E:$AW,32,FALSE),VLOOKUP(A13,[1]令和4年度契約状況調査票!$E:$AW,32,FALSE))))))))</f>
        <v/>
      </c>
      <c r="O13" s="21" t="str">
        <f>IF(A13="","",VLOOKUP(A13,[1]令和4年度契約状況調査票!$E:$CE,53,FALSE))</f>
        <v/>
      </c>
      <c r="P13" s="21" t="str">
        <f>IF(A13="","",IF(VLOOKUP(A13,[1]令和4年度契約状況調査票!$E:$AW,14,FALSE)="他官署で調達手続きを実施のため","×",IF(VLOOKUP(A13,[1]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3" xr:uid="{2B81E387-CF12-4007-A126-87EE8E58D91E}"/>
    <dataValidation operator="greaterThanOrEqual" allowBlank="1" showInputMessage="1" showErrorMessage="1" errorTitle="注意" error="プルダウンメニューから選択して下さい_x000a_" sqref="G6:G13" xr:uid="{E187E02A-22F6-498E-AF38-ECEF4BB660F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2023-04-27T05:22:06Z</dcterms:created>
  <dcterms:modified xsi:type="dcterms:W3CDTF">2023-04-27T05:26:09Z</dcterms:modified>
</cp:coreProperties>
</file>