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8\"/>
    </mc:Choice>
  </mc:AlternateContent>
  <bookViews>
    <workbookView xWindow="0" yWindow="0" windowWidth="20490" windowHeight="669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別紙様式１!$A$5:$N$14</definedName>
    <definedName name="aaa">[1]契約状況コード表!$F$5:$F$9</definedName>
    <definedName name="aaaa">[1]契約状況コード表!$G$5:$G$6</definedName>
    <definedName name="_xlnm.Print_Area" localSheetId="0">別紙様式１!$B$1:$N$14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P14" i="1" s="1"/>
  <c r="A13" i="1"/>
  <c r="P13" i="1" s="1"/>
  <c r="A12" i="1"/>
  <c r="P12" i="1" s="1"/>
  <c r="A11" i="1"/>
  <c r="P11" i="1" s="1"/>
  <c r="A10" i="1"/>
  <c r="P10" i="1" s="1"/>
  <c r="A9" i="1"/>
  <c r="P9" i="1" s="1"/>
  <c r="A8" i="1"/>
  <c r="P8" i="1" s="1"/>
  <c r="M7" i="1"/>
  <c r="A7" i="1"/>
  <c r="P7" i="1" s="1"/>
  <c r="A6" i="1"/>
  <c r="O6" i="1" s="1"/>
  <c r="D6" i="1" l="1"/>
  <c r="P6" i="1"/>
  <c r="H6" i="1"/>
  <c r="E7" i="1"/>
  <c r="L6" i="1"/>
  <c r="I7" i="1"/>
  <c r="I10" i="1"/>
  <c r="M10" i="1"/>
  <c r="E11" i="1"/>
  <c r="I11" i="1"/>
  <c r="E12" i="1"/>
  <c r="I12" i="1"/>
  <c r="M12" i="1"/>
  <c r="F7" i="1"/>
  <c r="J7" i="1"/>
  <c r="N7" i="1"/>
  <c r="B8" i="1"/>
  <c r="F8" i="1"/>
  <c r="J8" i="1"/>
  <c r="N8" i="1"/>
  <c r="B9" i="1"/>
  <c r="F9" i="1"/>
  <c r="J9" i="1"/>
  <c r="N9" i="1"/>
  <c r="B10" i="1"/>
  <c r="F10" i="1"/>
  <c r="J10" i="1"/>
  <c r="N10" i="1"/>
  <c r="B11" i="1"/>
  <c r="F11" i="1"/>
  <c r="J11" i="1"/>
  <c r="N11" i="1"/>
  <c r="B12" i="1"/>
  <c r="F12" i="1"/>
  <c r="J12" i="1"/>
  <c r="N12" i="1"/>
  <c r="B13" i="1"/>
  <c r="F13" i="1"/>
  <c r="J13" i="1"/>
  <c r="N13" i="1"/>
  <c r="B14" i="1"/>
  <c r="F14" i="1"/>
  <c r="J14" i="1"/>
  <c r="N14" i="1"/>
  <c r="E8" i="1"/>
  <c r="I8" i="1"/>
  <c r="M8" i="1"/>
  <c r="E9" i="1"/>
  <c r="M9" i="1"/>
  <c r="E10" i="1"/>
  <c r="E14" i="1"/>
  <c r="I14" i="1"/>
  <c r="M14" i="1"/>
  <c r="M6" i="1"/>
  <c r="B6" i="1"/>
  <c r="F6" i="1"/>
  <c r="J6" i="1"/>
  <c r="N6" i="1"/>
  <c r="B7" i="1"/>
  <c r="G7" i="1"/>
  <c r="K7" i="1"/>
  <c r="O7" i="1"/>
  <c r="C8" i="1"/>
  <c r="G8" i="1"/>
  <c r="K8" i="1"/>
  <c r="O8" i="1"/>
  <c r="C9" i="1"/>
  <c r="G9" i="1"/>
  <c r="K9" i="1"/>
  <c r="O9" i="1"/>
  <c r="C10" i="1"/>
  <c r="G10" i="1"/>
  <c r="K10" i="1"/>
  <c r="O10" i="1"/>
  <c r="C11" i="1"/>
  <c r="G11" i="1"/>
  <c r="K11" i="1"/>
  <c r="O11" i="1"/>
  <c r="C12" i="1"/>
  <c r="G12" i="1"/>
  <c r="K12" i="1"/>
  <c r="O12" i="1"/>
  <c r="C13" i="1"/>
  <c r="G13" i="1"/>
  <c r="K13" i="1"/>
  <c r="O13" i="1"/>
  <c r="C14" i="1"/>
  <c r="G14" i="1"/>
  <c r="K14" i="1"/>
  <c r="O14" i="1"/>
  <c r="I9" i="1"/>
  <c r="M11" i="1"/>
  <c r="E13" i="1"/>
  <c r="I13" i="1"/>
  <c r="M13" i="1"/>
  <c r="E6" i="1"/>
  <c r="I6" i="1"/>
  <c r="C6" i="1"/>
  <c r="G6" i="1"/>
  <c r="K6" i="1"/>
  <c r="D7" i="1"/>
  <c r="H7" i="1"/>
  <c r="L7" i="1"/>
  <c r="D8" i="1"/>
  <c r="H8" i="1"/>
  <c r="L8" i="1"/>
  <c r="D9" i="1"/>
  <c r="H9" i="1"/>
  <c r="L9" i="1"/>
  <c r="D10" i="1"/>
  <c r="H10" i="1"/>
  <c r="L10" i="1"/>
  <c r="D11" i="1"/>
  <c r="H11" i="1"/>
  <c r="L11" i="1"/>
  <c r="D12" i="1"/>
  <c r="H12" i="1"/>
  <c r="L12" i="1"/>
  <c r="D13" i="1"/>
  <c r="H13" i="1"/>
  <c r="L13" i="1"/>
  <c r="D14" i="1"/>
  <c r="H14" i="1"/>
  <c r="L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<sst xmlns="http://schemas.openxmlformats.org/spreadsheetml/2006/main" count="16" uniqueCount="16">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</sst>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4;&#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（8月分）</v>
          </cell>
          <cell r="O1"/>
          <cell r="T1"/>
          <cell r="V1"/>
          <cell r="AB1"/>
          <cell r="AC1"/>
          <cell r="AK1"/>
          <cell r="AL1"/>
          <cell r="AM1"/>
          <cell r="AN1"/>
          <cell r="AO1"/>
          <cell r="AP1"/>
          <cell r="AQ1"/>
          <cell r="AR1"/>
          <cell r="AS1"/>
          <cell r="AT1"/>
          <cell r="AU1"/>
          <cell r="AV1"/>
          <cell r="AW1"/>
          <cell r="AX1"/>
          <cell r="AY1"/>
          <cell r="AZ1"/>
          <cell r="BA1"/>
          <cell r="BJ1"/>
        </row>
        <row r="2">
          <cell r="G2"/>
          <cell r="H2"/>
          <cell r="I2">
            <v>3</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2</v>
          </cell>
          <cell r="BE4">
            <v>0</v>
          </cell>
          <cell r="BF4">
            <v>1</v>
          </cell>
          <cell r="BG4">
            <v>1</v>
          </cell>
          <cell r="BH4"/>
          <cell r="BI4"/>
          <cell r="BJ4"/>
          <cell r="BK4"/>
          <cell r="BL4"/>
          <cell r="BM4"/>
          <cell r="BN4"/>
          <cell r="BO4"/>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C6" t="str">
            <v/>
          </cell>
          <cell r="D6" t="str">
            <v/>
          </cell>
          <cell r="E6">
            <v>1</v>
          </cell>
          <cell r="F6" t="str">
            <v/>
          </cell>
          <cell r="G6" t="str">
            <v>Dg090</v>
          </cell>
          <cell r="H6" t="str">
            <v>⑧物品等製造</v>
          </cell>
          <cell r="I6" t="str">
            <v>「令和4年分給与所得の源泉徴収票及び給与支払報告書」の刷成
3,586,500枚</v>
          </cell>
          <cell r="J6" t="str">
            <v>支出負担行為担当官
金沢国税局総務部次長
澤崎　辰則
石川県金沢市広坂２－２－６０
ほか３官署等</v>
          </cell>
          <cell r="K6"/>
          <cell r="L6"/>
          <cell r="M6">
            <v>44791</v>
          </cell>
          <cell r="N6" t="str">
            <v>株式会社中川印刷
石川県金沢市浅野本町ニ１６７</v>
          </cell>
          <cell r="O6">
            <v>4220001004718</v>
          </cell>
          <cell r="P6" t="str">
            <v>⑥その他の法人等</v>
          </cell>
          <cell r="Q6"/>
          <cell r="R6" t="str">
            <v>①一般競争入札</v>
          </cell>
          <cell r="S6"/>
          <cell r="T6">
            <v>9932236</v>
          </cell>
          <cell r="U6">
            <v>9073845</v>
          </cell>
          <cell r="V6"/>
          <cell r="W6">
            <v>0.91300000000000003</v>
          </cell>
          <cell r="X6"/>
          <cell r="Y6"/>
          <cell r="Z6" t="str">
            <v>×</v>
          </cell>
          <cell r="AA6" t="str">
            <v>②同種の他の契約の予定価格を類推されるおそれがあるため公表しない</v>
          </cell>
          <cell r="AB6">
            <v>5</v>
          </cell>
          <cell r="AC6">
            <v>0</v>
          </cell>
          <cell r="AD6" t="str">
            <v>○</v>
          </cell>
          <cell r="AE6"/>
          <cell r="AF6" t="str">
            <v>×</v>
          </cell>
          <cell r="AG6"/>
          <cell r="AH6"/>
          <cell r="AI6"/>
          <cell r="AJ6"/>
          <cell r="AK6"/>
          <cell r="AL6"/>
          <cell r="AM6"/>
          <cell r="AN6"/>
          <cell r="AO6"/>
          <cell r="AP6"/>
          <cell r="AQ6"/>
          <cell r="AR6"/>
          <cell r="AS6"/>
          <cell r="AT6"/>
          <cell r="AU6"/>
          <cell r="AV6"/>
          <cell r="AW6"/>
          <cell r="AX6"/>
          <cell r="AY6"/>
          <cell r="AZ6"/>
          <cell r="BA6"/>
          <cell r="BB6"/>
          <cell r="BC6" t="str">
            <v>予定価格</v>
          </cell>
          <cell r="BD6" t="str">
            <v>○</v>
          </cell>
          <cell r="BE6" t="str">
            <v>×</v>
          </cell>
          <cell r="BF6" t="str">
            <v>○</v>
          </cell>
          <cell r="BG6" t="str">
            <v>○</v>
          </cell>
          <cell r="BH6">
            <v>0</v>
          </cell>
          <cell r="BI6" t="str">
            <v>⑧物品等製造</v>
          </cell>
          <cell r="BJ6" t="str">
            <v/>
          </cell>
          <cell r="BK6"/>
          <cell r="BL6" t="str">
            <v/>
          </cell>
          <cell r="BM6" t="str">
            <v>○</v>
          </cell>
          <cell r="BN6" t="b">
            <v>1</v>
          </cell>
          <cell r="BO6" t="b">
            <v>1</v>
          </cell>
        </row>
        <row r="7">
          <cell r="C7" t="str">
            <v/>
          </cell>
          <cell r="D7" t="str">
            <v/>
          </cell>
          <cell r="E7">
            <v>2</v>
          </cell>
          <cell r="F7" t="str">
            <v/>
          </cell>
          <cell r="G7" t="str">
            <v>Dg091</v>
          </cell>
          <cell r="H7" t="str">
            <v>⑦物品等購入</v>
          </cell>
          <cell r="I7" t="str">
            <v>紫外可視分光光度計等の購入
一式</v>
          </cell>
          <cell r="J7" t="str">
            <v>支出負担行為担当官
金沢国税局総務部次長
澤崎　辰則
石川県金沢市広坂２－２－６０</v>
          </cell>
          <cell r="K7"/>
          <cell r="L7"/>
          <cell r="M7">
            <v>44791</v>
          </cell>
          <cell r="N7" t="str">
            <v>株式会社石川金剛
石川県金沢市千木１－７</v>
          </cell>
          <cell r="O7">
            <v>6220001000921</v>
          </cell>
          <cell r="P7" t="str">
            <v>⑥その他の法人等</v>
          </cell>
          <cell r="Q7"/>
          <cell r="R7" t="str">
            <v>①一般競争入札</v>
          </cell>
          <cell r="S7"/>
          <cell r="T7">
            <v>2034632</v>
          </cell>
          <cell r="U7">
            <v>715000</v>
          </cell>
          <cell r="V7"/>
          <cell r="W7">
            <v>0.35099999999999998</v>
          </cell>
          <cell r="X7"/>
          <cell r="Y7"/>
          <cell r="Z7" t="str">
            <v>×</v>
          </cell>
          <cell r="AA7" t="str">
            <v>②同種の他の契約の予定価格を類推されるおそれがあるため公表しない</v>
          </cell>
          <cell r="AB7">
            <v>2</v>
          </cell>
          <cell r="AC7">
            <v>1</v>
          </cell>
          <cell r="AD7" t="str">
            <v>○</v>
          </cell>
          <cell r="AE7"/>
          <cell r="AF7" t="str">
            <v>×</v>
          </cell>
          <cell r="AG7"/>
          <cell r="AH7"/>
          <cell r="AI7"/>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⑦物品等購入</v>
          </cell>
          <cell r="BJ7" t="str">
            <v/>
          </cell>
          <cell r="BK7"/>
          <cell r="BL7" t="str">
            <v/>
          </cell>
          <cell r="BM7" t="str">
            <v>○</v>
          </cell>
          <cell r="BN7" t="b">
            <v>1</v>
          </cell>
          <cell r="BO7" t="b">
            <v>1</v>
          </cell>
        </row>
        <row r="8">
          <cell r="C8">
            <v>1</v>
          </cell>
          <cell r="D8" t="str">
            <v/>
          </cell>
          <cell r="E8" t="str">
            <v/>
          </cell>
          <cell r="F8" t="str">
            <v/>
          </cell>
          <cell r="G8" t="str">
            <v>Dg092</v>
          </cell>
          <cell r="H8" t="str">
            <v>①工事</v>
          </cell>
          <cell r="I8" t="str">
            <v>金沢駅西合同庁舎8階食堂空調機更新工事
一式</v>
          </cell>
          <cell r="J8" t="str">
            <v>支出負担行為担当官
金沢国税局総務部次長
澤崎　辰則
石川県金沢市広坂２－２－６０
ほか８官署等</v>
          </cell>
          <cell r="K8" t="str">
            <v>③合庁</v>
          </cell>
          <cell r="L8" t="str">
            <v>○</v>
          </cell>
          <cell r="M8">
            <v>44802</v>
          </cell>
          <cell r="N8" t="str">
            <v>株式会社スズキエンタープライズ
石川県金沢市尾張町２－９－２３</v>
          </cell>
          <cell r="O8">
            <v>9220001008284</v>
          </cell>
          <cell r="P8" t="str">
            <v>⑥その他の法人等</v>
          </cell>
          <cell r="Q8"/>
          <cell r="R8" t="str">
            <v>①一般競争入札</v>
          </cell>
          <cell r="S8"/>
          <cell r="T8">
            <v>5113715</v>
          </cell>
          <cell r="U8">
            <v>1635155</v>
          </cell>
          <cell r="V8">
            <v>3245000</v>
          </cell>
          <cell r="W8">
            <v>0.63400000000000001</v>
          </cell>
          <cell r="X8"/>
          <cell r="Y8"/>
          <cell r="Z8" t="str">
            <v>×</v>
          </cell>
          <cell r="AA8" t="str">
            <v>①公表</v>
          </cell>
          <cell r="AB8">
            <v>2</v>
          </cell>
          <cell r="AC8">
            <v>2</v>
          </cell>
          <cell r="AD8" t="str">
            <v>○</v>
          </cell>
          <cell r="AE8"/>
          <cell r="AF8" t="str">
            <v>×</v>
          </cell>
          <cell r="AG8"/>
          <cell r="AH8"/>
          <cell r="AI8"/>
          <cell r="AJ8" t="str">
            <v>分担契約
契約総額
3,245,000円
（B）</v>
          </cell>
          <cell r="AK8"/>
          <cell r="AL8"/>
          <cell r="AM8"/>
          <cell r="AN8"/>
          <cell r="AO8"/>
          <cell r="AP8"/>
          <cell r="AQ8"/>
          <cell r="AR8"/>
          <cell r="AS8"/>
          <cell r="AT8"/>
          <cell r="AU8"/>
          <cell r="AV8"/>
          <cell r="AW8"/>
          <cell r="AX8"/>
          <cell r="AY8"/>
          <cell r="AZ8"/>
          <cell r="BA8"/>
          <cell r="BB8"/>
          <cell r="BC8" t="str">
            <v>年間支払金額(自官署のみ)</v>
          </cell>
          <cell r="BD8" t="str">
            <v>○</v>
          </cell>
          <cell r="BE8" t="str">
            <v>×</v>
          </cell>
          <cell r="BF8" t="str">
            <v>×</v>
          </cell>
          <cell r="BG8" t="str">
            <v>×</v>
          </cell>
          <cell r="BH8" t="str">
            <v/>
          </cell>
          <cell r="BI8" t="str">
            <v>①工事</v>
          </cell>
          <cell r="BJ8" t="str">
            <v>分担契約</v>
          </cell>
          <cell r="BK8"/>
          <cell r="BL8" t="str">
            <v/>
          </cell>
          <cell r="BM8" t="str">
            <v>○</v>
          </cell>
          <cell r="BN8" t="b">
            <v>1</v>
          </cell>
          <cell r="BO8" t="b">
            <v>1</v>
          </cell>
        </row>
        <row r="9">
          <cell r="C9" t="str">
            <v/>
          </cell>
          <cell r="D9" t="str">
            <v/>
          </cell>
          <cell r="E9" t="str">
            <v/>
          </cell>
          <cell r="F9" t="str">
            <v/>
          </cell>
          <cell r="G9"/>
          <cell r="H9"/>
          <cell r="I9"/>
          <cell r="J9"/>
          <cell r="K9"/>
          <cell r="L9"/>
          <cell r="M9"/>
          <cell r="N9"/>
          <cell r="O9"/>
          <cell r="P9"/>
          <cell r="Q9"/>
          <cell r="R9"/>
          <cell r="S9"/>
          <cell r="T9"/>
          <cell r="U9"/>
          <cell r="V9"/>
          <cell r="W9" t="str">
            <v>－</v>
          </cell>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t="str">
            <v>予定価格</v>
          </cell>
          <cell r="BD9" t="str">
            <v>×</v>
          </cell>
          <cell r="BE9" t="str">
            <v>×</v>
          </cell>
          <cell r="BF9" t="str">
            <v>×</v>
          </cell>
          <cell r="BG9" t="str">
            <v>×</v>
          </cell>
          <cell r="BH9" t="str">
            <v/>
          </cell>
          <cell r="BI9">
            <v>0</v>
          </cell>
          <cell r="BJ9" t="str">
            <v/>
          </cell>
          <cell r="BK9"/>
          <cell r="BL9" t="str">
            <v/>
          </cell>
          <cell r="BM9" t="str">
            <v>○</v>
          </cell>
          <cell r="BN9" t="b">
            <v>1</v>
          </cell>
          <cell r="BO9" t="b">
            <v>1</v>
          </cell>
        </row>
        <row r="10">
          <cell r="C10" t="str">
            <v/>
          </cell>
          <cell r="D10" t="str">
            <v/>
          </cell>
          <cell r="E10" t="str">
            <v/>
          </cell>
          <cell r="F10" t="str">
            <v/>
          </cell>
          <cell r="G10"/>
          <cell r="H10"/>
          <cell r="I10"/>
          <cell r="J10"/>
          <cell r="K10"/>
          <cell r="L10"/>
          <cell r="M10"/>
          <cell r="N10"/>
          <cell r="O10"/>
          <cell r="P10"/>
          <cell r="Q10"/>
          <cell r="R10"/>
          <cell r="S10"/>
          <cell r="T10"/>
          <cell r="U10"/>
          <cell r="V10"/>
          <cell r="W10" t="str">
            <v>－</v>
          </cell>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t="str">
            <v>予定価格</v>
          </cell>
          <cell r="BD10" t="str">
            <v>×</v>
          </cell>
          <cell r="BE10" t="str">
            <v>×</v>
          </cell>
          <cell r="BF10" t="str">
            <v>×</v>
          </cell>
          <cell r="BG10" t="str">
            <v>×</v>
          </cell>
          <cell r="BH10" t="str">
            <v/>
          </cell>
          <cell r="BI10">
            <v>0</v>
          </cell>
          <cell r="BJ10" t="str">
            <v/>
          </cell>
          <cell r="BK10"/>
          <cell r="BL10" t="str">
            <v/>
          </cell>
          <cell r="BM10" t="str">
            <v>○</v>
          </cell>
          <cell r="BN10" t="b">
            <v>1</v>
          </cell>
          <cell r="BO10" t="b">
            <v>1</v>
          </cell>
        </row>
        <row r="11">
          <cell r="C11" t="str">
            <v/>
          </cell>
          <cell r="D11" t="str">
            <v/>
          </cell>
          <cell r="E11" t="str">
            <v/>
          </cell>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C12" t="str">
            <v/>
          </cell>
          <cell r="D12" t="str">
            <v/>
          </cell>
          <cell r="E12" t="str">
            <v/>
          </cell>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C13" t="str">
            <v/>
          </cell>
          <cell r="D13" t="str">
            <v/>
          </cell>
          <cell r="E13" t="str">
            <v/>
          </cell>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C14" t="str">
            <v/>
          </cell>
          <cell r="D14" t="str">
            <v/>
          </cell>
          <cell r="E14" t="str">
            <v/>
          </cell>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C15" t="str">
            <v/>
          </cell>
          <cell r="D15" t="str">
            <v/>
          </cell>
          <cell r="E15" t="str">
            <v/>
          </cell>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C16" t="str">
            <v/>
          </cell>
          <cell r="D16" t="str">
            <v/>
          </cell>
          <cell r="E16" t="str">
            <v/>
          </cell>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C17" t="str">
            <v/>
          </cell>
          <cell r="D17" t="str">
            <v/>
          </cell>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C18" t="str">
            <v/>
          </cell>
          <cell r="D18" t="str">
            <v/>
          </cell>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C19" t="str">
            <v/>
          </cell>
          <cell r="D19" t="str">
            <v/>
          </cell>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C1" zoomScale="80" zoomScaleNormal="100" zoomScaleSheetLayoutView="80" workbookViewId="0">
      <selection activeCell="M7" sqref="M7"/>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0" style="1" hidden="1" customWidth="1"/>
    <col min="16" max="16" width="11.25" style="1" hidden="1" customWidth="1"/>
    <col min="17" max="16384" width="9" style="1"/>
  </cols>
  <sheetData>
    <row r="1" spans="1:16" ht="27.75" customHeight="1">
      <c r="A1" s="27"/>
      <c r="B1" s="30" t="s">
        <v>0</v>
      </c>
      <c r="C1" s="31"/>
      <c r="D1" s="31"/>
      <c r="E1" s="31"/>
      <c r="F1" s="31"/>
      <c r="G1" s="31"/>
      <c r="H1" s="31"/>
      <c r="I1" s="31"/>
      <c r="J1" s="31"/>
      <c r="K1" s="31"/>
      <c r="L1" s="31"/>
      <c r="M1" s="31"/>
      <c r="N1" s="31"/>
    </row>
    <row r="2" spans="1:16">
      <c r="A2" s="28"/>
    </row>
    <row r="3" spans="1:16">
      <c r="A3" s="28"/>
      <c r="B3" s="7"/>
      <c r="N3" s="8"/>
    </row>
    <row r="4" spans="1:16" ht="21.95" customHeight="1">
      <c r="A4" s="28"/>
      <c r="B4" s="23" t="s">
        <v>1</v>
      </c>
      <c r="C4" s="23" t="s">
        <v>2</v>
      </c>
      <c r="D4" s="23" t="s">
        <v>3</v>
      </c>
      <c r="E4" s="23" t="s">
        <v>4</v>
      </c>
      <c r="F4" s="25" t="s">
        <v>5</v>
      </c>
      <c r="G4" s="23" t="s">
        <v>6</v>
      </c>
      <c r="H4" s="32" t="s">
        <v>7</v>
      </c>
      <c r="I4" s="23" t="s">
        <v>8</v>
      </c>
      <c r="J4" s="23" t="s">
        <v>9</v>
      </c>
      <c r="K4" s="24" t="s">
        <v>10</v>
      </c>
      <c r="L4" s="24"/>
      <c r="M4" s="24"/>
      <c r="N4" s="25" t="s">
        <v>11</v>
      </c>
    </row>
    <row r="5" spans="1:16" s="11" customFormat="1" ht="36" customHeight="1">
      <c r="A5" s="29"/>
      <c r="B5" s="23"/>
      <c r="C5" s="23"/>
      <c r="D5" s="23"/>
      <c r="E5" s="23"/>
      <c r="F5" s="26"/>
      <c r="G5" s="23"/>
      <c r="H5" s="32"/>
      <c r="I5" s="23"/>
      <c r="J5" s="23"/>
      <c r="K5" s="9" t="s">
        <v>12</v>
      </c>
      <c r="L5" s="9" t="s">
        <v>13</v>
      </c>
      <c r="M5" s="10" t="s">
        <v>14</v>
      </c>
      <c r="N5" s="26"/>
    </row>
    <row r="6" spans="1:16" s="11" customFormat="1" ht="78.75" customHeight="1">
      <c r="A6" s="12">
        <f>IF(MAX([7]令和4年度契約状況調査票!C5:C12)&gt;=ROW()-5,ROW()-5,"")</f>
        <v>1</v>
      </c>
      <c r="B6" s="13" t="str">
        <f>IF(A6="","",VLOOKUP(A6,[7]令和4年度契約状況調査票!$C:$AW,7,FALSE))</f>
        <v>金沢駅西合同庁舎8階食堂空調機更新工事
一式</v>
      </c>
      <c r="C6" s="14" t="str">
        <f>IF(A6="","",VLOOKUP(A6,[7]令和4年度契約状況調査票!$C:$AW,8,FALSE))</f>
        <v>支出負担行為担当官
金沢国税局総務部次長
澤崎　辰則
石川県金沢市広坂２－２－６０
ほか８官署等</v>
      </c>
      <c r="D6" s="15">
        <f>IF(A6="","",VLOOKUP(A6,[7]令和4年度契約状況調査票!$C:$AW,11,FALSE))</f>
        <v>44802</v>
      </c>
      <c r="E6" s="13" t="str">
        <f>IF(A6="","",VLOOKUP(A6,[7]令和4年度契約状況調査票!$C:$AW,12,FALSE))</f>
        <v>株式会社スズキエンタープライズ
石川県金沢市尾張町２－９－２３</v>
      </c>
      <c r="F6" s="16">
        <f>IF(A6="","",VLOOKUP(A6,[7]令和4年度契約状況調査票!$C:$AW,13,FALSE))</f>
        <v>9220001008284</v>
      </c>
      <c r="G6" s="17" t="str">
        <f>IF(A6="","",IF(VLOOKUP(A6,[7]令和4年度契約状況調査票!$C:$AW,16,FALSE)="②一般競争入札（総合評価方式）","一般競争入札"&amp;CHAR(10)&amp;"（総合評価方式）","一般競争入札"))</f>
        <v>一般競争入札</v>
      </c>
      <c r="H6" s="18" t="str">
        <f>IF(A6="","",IF(VLOOKUP(A6,[7]令和4年度契約状況調査票!$C:$AW,18,FALSE)="他官署で調達手続きを実施のため","他官署で調達手続きを実施のため",IF(VLOOKUP(A6,[7]令和4年度契約状況調査票!$C:$AW,25,FALSE)="②同種の他の契約の予定価格を類推されるおそれがあるため公表しない","同種の他の契約の予定価格を類推されるおそれがあるため公表しない",IF(VLOOKUP(A6,[7]令和4年度契約状況調査票!$C:$AW,25,FALSE)="－","－",IF(VLOOKUP(A6,[7]令和4年度契約状況調査票!$C:$AW,9,FALSE)&lt;&gt;"",TEXT(VLOOKUP(A6,[7]令和4年度契約状況調査票!$C:$AW,18,FALSE),"#,##0円")&amp;CHAR(10)&amp;"(A)",VLOOKUP(A6,[7]令和4年度契約状況調査票!$C:$AW,18,FALSE))))))</f>
        <v>5,113,715円
(A)</v>
      </c>
      <c r="I6" s="18">
        <f>IF(A6="","",VLOOKUP(A6,[7]令和4年度契約状況調査票!$C:$AW,19,FALSE))</f>
        <v>1635155</v>
      </c>
      <c r="J6" s="19" t="str">
        <f>IF(A6="","",IF(VLOOKUP(A6,[7]令和4年度契約状況調査票!$C:$AW,18,FALSE)="他官署で調達手続きを実施のため","－",IF(VLOOKUP(A6,[7]令和4年度契約状況調査票!$C:$AW,25,FALSE)="②同種の他の契約の予定価格を類推されるおそれがあるため公表しない","－",IF(VLOOKUP(A6,[7]令和4年度契約状況調査票!$C:$AW,25,FALSE)="－","－",IF(VLOOKUP(A6,[7]令和4年度契約状況調査票!$C:$AW,9,FALSE)&lt;&gt;"",TEXT(VLOOKUP(A6,[7]令和4年度契約状況調査票!$C:$AW,21,FALSE),"#.0%")&amp;CHAR(10)&amp;"(B/A×100)",VLOOKUP(A6,[7]令和4年度契約状況調査票!$C:$AW,21,FALSE))))))</f>
        <v>63.4%
(B/A×100)</v>
      </c>
      <c r="K6" s="20" t="str">
        <f>IF(A6="","",IF(VLOOKUP(A6,[7]令和4年度契約状況調査票!$C:$AW,14,FALSE)="①公益社団法人","公社",IF(VLOOKUP(A6,[7]令和4年度契約状況調査票!$C:$AW,14,FALSE)="②公益財団法人","公財","")))</f>
        <v/>
      </c>
      <c r="L6" s="20">
        <f>IF(A6="","",VLOOKUP(A6,[7]令和4年度契約状況調査票!$C:$AW,15,FALSE))</f>
        <v>0</v>
      </c>
      <c r="M6" s="21" t="str">
        <f>IF(A6="","",IF(VLOOKUP(A6,[7]令和4年度契約状況調査票!$C:$AW,15,FALSE)="国所管",VLOOKUP(A6,[7]令和4年度契約状況調査票!$C:$AW,26,FALSE),""))</f>
        <v/>
      </c>
      <c r="N6" s="22" t="str">
        <f>IF(A6="","",IF(AND(P6="○",O6="分担契約/単価契約"),"単価契約"&amp;CHAR(10)&amp;"予定調達総額 "&amp;TEXT(VLOOKUP(A6,[7]令和4年度契約状況調査票!$C:$AW,18,FALSE),"#,##0円")&amp;"(B)"&amp;CHAR(10)&amp;"分担契約"&amp;CHAR(10)&amp;VLOOKUP(A6,[7]令和4年度契約状況調査票!$C:$AW,34,FALSE),IF(AND(P6="○",O6="分担契約"),"分担契約"&amp;CHAR(10)&amp;"契約総額 "&amp;TEXT(VLOOKUP(A6,[7]令和4年度契約状況調査票!$C:$AW,18,FALSE),"#,##0円")&amp;"(B)"&amp;CHAR(10)&amp;VLOOKUP(A6,[7]令和4年度契約状況調査票!$C:$AW,34,FALSE),(IF(O6="分担契約/単価契約","単価契約"&amp;CHAR(10)&amp;"予定調達総額 "&amp;TEXT(VLOOKUP(A6,[7]令和4年度契約状況調査票!$C:$AW,18,FALSE),"#,##0円")&amp;CHAR(10)&amp;"分担契約"&amp;CHAR(10)&amp;VLOOKUP(A6,[7]令和4年度契約状況調査票!$C:$AW,34,FALSE),IF(O6="分担契約","分担契約"&amp;CHAR(10)&amp;"契約総額 "&amp;TEXT(VLOOKUP(A6,[7]令和4年度契約状況調査票!$C:$AW,18,FALSE),"#,##0円")&amp;CHAR(10)&amp;VLOOKUP(A6,[7]令和4年度契約状況調査票!$C:$AW,34,FALSE),IF(O6="単価契約","単価契約"&amp;CHAR(10)&amp;"予定調達総額 "&amp;TEXT(VLOOKUP(A6,[7]令和4年度契約状況調査票!$C:$AW,18,FALSE),"#,##0円")&amp;CHAR(10)&amp;VLOOKUP(A6,[7]令和4年度契約状況調査票!$C:$AW,34,FALSE),VLOOKUP(A6,[7]令和4年度契約状況調査票!$C:$AW,34,FALSE))))))))</f>
        <v>分担契約
契約総額
3,245,000円
（B）</v>
      </c>
      <c r="O6" s="11" t="str">
        <f>IF(A6="","",VLOOKUP(A6,[7]令和4年度契約状況調査票!$C:$CE,55,FALSE))</f>
        <v>×</v>
      </c>
      <c r="P6" s="11" t="str">
        <f>IF(A6="","",IF(VLOOKUP(A6,[7]令和4年度契約状況調査票!$C:$AW,16,FALSE)="他官署で調達手続きを実施のため","×",IF(VLOOKUP(A6,[7]令和4年度契約状況調査票!$C:$AW,23,FALSE)="②同種の他の契約の予定価格を類推されるおそれがあるため公表しない","×","○")))</f>
        <v>○</v>
      </c>
    </row>
    <row r="7" spans="1:16" s="11" customFormat="1" ht="78.75" customHeight="1">
      <c r="A7" s="12" t="str">
        <f>IF(MAX([7]令和4年度契約状況調査票!C7:C13)&gt;=ROW()-5,ROW()-5,"")</f>
        <v/>
      </c>
      <c r="B7" s="13" t="str">
        <f>IF(A7="","",VLOOKUP(A7,[7]令和4年度契約状況調査票!$C:$AW,7,FALSE))</f>
        <v/>
      </c>
      <c r="C7" s="14" t="s">
        <v>15</v>
      </c>
      <c r="D7" s="15" t="str">
        <f>IF(A7="","",VLOOKUP(A7,[7]令和4年度契約状況調査票!$C:$AW,11,FALSE))</f>
        <v/>
      </c>
      <c r="E7" s="13" t="str">
        <f>IF(A7="","",VLOOKUP(A7,[7]令和4年度契約状況調査票!$C:$AW,12,FALSE))</f>
        <v/>
      </c>
      <c r="F7" s="16" t="str">
        <f>IF(A7="","",VLOOKUP(A7,[7]令和4年度契約状況調査票!$C:$AW,13,FALSE))</f>
        <v/>
      </c>
      <c r="G7" s="17" t="str">
        <f>IF(A7="","",IF(VLOOKUP(A7,[7]令和4年度契約状況調査票!$C:$AW,16,FALSE)="②一般競争入札（総合評価方式）","一般競争入札"&amp;CHAR(10)&amp;"（総合評価方式）","一般競争入札"))</f>
        <v/>
      </c>
      <c r="H7" s="18" t="str">
        <f>IF(A7="","",IF(VLOOKUP(A7,[7]令和4年度契約状況調査票!$C:$AW,18,FALSE)="他官署で調達手続きを実施のため","他官署で調達手続きを実施のため",IF(VLOOKUP(A7,[7]令和4年度契約状況調査票!$C:$AW,25,FALSE)="②同種の他の契約の予定価格を類推されるおそれがあるため公表しない","同種の他の契約の予定価格を類推されるおそれがあるため公表しない",IF(VLOOKUP(A7,[7]令和4年度契約状況調査票!$C:$AW,25,FALSE)="－","－",IF(VLOOKUP(A7,[7]令和4年度契約状況調査票!$C:$AW,9,FALSE)&lt;&gt;"",TEXT(VLOOKUP(A7,[7]令和4年度契約状況調査票!$C:$AW,18,FALSE),"#,##0円")&amp;CHAR(10)&amp;"(A)",VLOOKUP(A7,[7]令和4年度契約状況調査票!$C:$AW,18,FALSE))))))</f>
        <v/>
      </c>
      <c r="I7" s="18" t="str">
        <f>IF(A7="","",VLOOKUP(A7,[7]令和4年度契約状況調査票!$C:$AW,19,FALSE))</f>
        <v/>
      </c>
      <c r="J7" s="19" t="str">
        <f>IF(A7="","",IF(VLOOKUP(A7,[7]令和4年度契約状況調査票!$C:$AW,18,FALSE)="他官署で調達手続きを実施のため","－",IF(VLOOKUP(A7,[7]令和4年度契約状況調査票!$C:$AW,25,FALSE)="②同種の他の契約の予定価格を類推されるおそれがあるため公表しない","－",IF(VLOOKUP(A7,[7]令和4年度契約状況調査票!$C:$AW,25,FALSE)="－","－",IF(VLOOKUP(A7,[7]令和4年度契約状況調査票!$C:$AW,9,FALSE)&lt;&gt;"",TEXT(VLOOKUP(A7,[7]令和4年度契約状況調査票!$C:$AW,21,FALSE),"#.0%")&amp;CHAR(10)&amp;"(B/A×100)",VLOOKUP(A7,[7]令和4年度契約状況調査票!$C:$AW,21,FALSE))))))</f>
        <v/>
      </c>
      <c r="K7" s="20" t="str">
        <f>IF(A7="","",IF(VLOOKUP(A7,[7]令和4年度契約状況調査票!$C:$AW,14,FALSE)="①公益社団法人","公社",IF(VLOOKUP(A7,[7]令和4年度契約状況調査票!$C:$AW,14,FALSE)="②公益財団法人","公財","")))</f>
        <v/>
      </c>
      <c r="L7" s="20" t="str">
        <f>IF(A7="","",VLOOKUP(A7,[7]令和4年度契約状況調査票!$C:$AW,15,FALSE))</f>
        <v/>
      </c>
      <c r="M7" s="21" t="str">
        <f>IF(A7="","",IF(VLOOKUP(A7,[7]令和4年度契約状況調査票!$C:$AW,15,FALSE)="国所管",VLOOKUP(A7,[7]令和4年度契約状況調査票!$C:$AW,26,FALSE),""))</f>
        <v/>
      </c>
      <c r="N7" s="22" t="str">
        <f>IF(A7="","",IF(AND(P7="○",O7="分担契約/単価契約"),"単価契約"&amp;CHAR(10)&amp;"予定調達総額 "&amp;TEXT(VLOOKUP(A7,[7]令和4年度契約状況調査票!$C:$AW,18,FALSE),"#,##0円")&amp;"(B)"&amp;CHAR(10)&amp;"分担契約"&amp;CHAR(10)&amp;VLOOKUP(A7,[7]令和4年度契約状況調査票!$C:$AW,34,FALSE),IF(AND(P7="○",O7="分担契約"),"分担契約"&amp;CHAR(10)&amp;"契約総額 "&amp;TEXT(VLOOKUP(A7,[7]令和4年度契約状況調査票!$C:$AW,18,FALSE),"#,##0円")&amp;"(B)"&amp;CHAR(10)&amp;VLOOKUP(A7,[7]令和4年度契約状況調査票!$C:$AW,34,FALSE),(IF(O7="分担契約/単価契約","単価契約"&amp;CHAR(10)&amp;"予定調達総額 "&amp;TEXT(VLOOKUP(A7,[7]令和4年度契約状況調査票!$C:$AW,18,FALSE),"#,##0円")&amp;CHAR(10)&amp;"分担契約"&amp;CHAR(10)&amp;VLOOKUP(A7,[7]令和4年度契約状況調査票!$C:$AW,34,FALSE),IF(O7="分担契約","分担契約"&amp;CHAR(10)&amp;"契約総額 "&amp;TEXT(VLOOKUP(A7,[7]令和4年度契約状況調査票!$C:$AW,18,FALSE),"#,##0円")&amp;CHAR(10)&amp;VLOOKUP(A7,[7]令和4年度契約状況調査票!$C:$AW,34,FALSE),IF(O7="単価契約","単価契約"&amp;CHAR(10)&amp;"予定調達総額 "&amp;TEXT(VLOOKUP(A7,[7]令和4年度契約状況調査票!$C:$AW,18,FALSE),"#,##0円")&amp;CHAR(10)&amp;VLOOKUP(A7,[7]令和4年度契約状況調査票!$C:$AW,34,FALSE),VLOOKUP(A7,[7]令和4年度契約状況調査票!$C:$AW,34,FALSE))))))))</f>
        <v/>
      </c>
      <c r="O7" s="11" t="str">
        <f>IF(A7="","",VLOOKUP(A7,[7]令和4年度契約状況調査票!$C:$CE,55,FALSE))</f>
        <v/>
      </c>
      <c r="P7" s="11" t="str">
        <f>IF(A7="","",IF(VLOOKUP(A7,[7]令和4年度契約状況調査票!$C:$AW,16,FALSE)="他官署で調達手続きを実施のため","×",IF(VLOOKUP(A7,[7]令和4年度契約状況調査票!$C:$AW,23,FALSE)="②同種の他の契約の予定価格を類推されるおそれがあるため公表しない","×","○")))</f>
        <v/>
      </c>
    </row>
    <row r="8" spans="1:16" s="11" customFormat="1" ht="89.25" customHeight="1">
      <c r="A8" s="12" t="str">
        <f>IF(MAX([7]令和4年度契約状況調査票!C6:C14)&gt;=ROW()-5,ROW()-5,"")</f>
        <v/>
      </c>
      <c r="B8" s="13" t="str">
        <f>IF(A8="","",VLOOKUP(A8,[7]令和4年度契約状況調査票!$C:$AW,7,FALSE))</f>
        <v/>
      </c>
      <c r="C8" s="14" t="str">
        <f>IF(A8="","",VLOOKUP(A8,[7]令和4年度契約状況調査票!$C:$AW,8,FALSE))</f>
        <v/>
      </c>
      <c r="D8" s="15" t="str">
        <f>IF(A8="","",VLOOKUP(A8,[7]令和4年度契約状況調査票!$C:$AW,11,FALSE))</f>
        <v/>
      </c>
      <c r="E8" s="13" t="str">
        <f>IF(A8="","",VLOOKUP(A8,[7]令和4年度契約状況調査票!$C:$AW,12,FALSE))</f>
        <v/>
      </c>
      <c r="F8" s="16" t="str">
        <f>IF(A8="","",VLOOKUP(A8,[7]令和4年度契約状況調査票!$C:$AW,13,FALSE))</f>
        <v/>
      </c>
      <c r="G8" s="17" t="str">
        <f>IF(A8="","",IF(VLOOKUP(A8,[7]令和4年度契約状況調査票!$C:$AW,16,FALSE)="②一般競争入札（総合評価方式）","一般競争入札"&amp;CHAR(10)&amp;"（総合評価方式）","一般競争入札"))</f>
        <v/>
      </c>
      <c r="H8" s="18" t="str">
        <f>IF(A8="","",IF(VLOOKUP(A8,[7]令和4年度契約状況調査票!$C:$AW,18,FALSE)="他官署で調達手続きを実施のため","他官署で調達手続きを実施のため",IF(VLOOKUP(A8,[7]令和4年度契約状況調査票!$C:$AW,25,FALSE)="②同種の他の契約の予定価格を類推されるおそれがあるため公表しない","同種の他の契約の予定価格を類推されるおそれがあるため公表しない",IF(VLOOKUP(A8,[7]令和4年度契約状況調査票!$C:$AW,25,FALSE)="－","－",IF(VLOOKUP(A8,[7]令和4年度契約状況調査票!$C:$AW,9,FALSE)&lt;&gt;"",TEXT(VLOOKUP(A8,[7]令和4年度契約状況調査票!$C:$AW,18,FALSE),"#,##0円")&amp;CHAR(10)&amp;"(A)",VLOOKUP(A8,[7]令和4年度契約状況調査票!$C:$AW,18,FALSE))))))</f>
        <v/>
      </c>
      <c r="I8" s="18" t="str">
        <f>IF(A8="","",VLOOKUP(A8,[7]令和4年度契約状況調査票!$C:$AW,19,FALSE))</f>
        <v/>
      </c>
      <c r="J8" s="19" t="str">
        <f>IF(A8="","",IF(VLOOKUP(A8,[7]令和4年度契約状況調査票!$C:$AW,18,FALSE)="他官署で調達手続きを実施のため","－",IF(VLOOKUP(A8,[7]令和4年度契約状況調査票!$C:$AW,25,FALSE)="②同種の他の契約の予定価格を類推されるおそれがあるため公表しない","－",IF(VLOOKUP(A8,[7]令和4年度契約状況調査票!$C:$AW,25,FALSE)="－","－",IF(VLOOKUP(A8,[7]令和4年度契約状況調査票!$C:$AW,9,FALSE)&lt;&gt;"",TEXT(VLOOKUP(A8,[7]令和4年度契約状況調査票!$C:$AW,21,FALSE),"#.0%")&amp;CHAR(10)&amp;"(B/A×100)",VLOOKUP(A8,[7]令和4年度契約状況調査票!$C:$AW,21,FALSE))))))</f>
        <v/>
      </c>
      <c r="K8" s="20" t="str">
        <f>IF(A8="","",IF(VLOOKUP(A8,[7]令和4年度契約状況調査票!$C:$AW,14,FALSE)="①公益社団法人","公社",IF(VLOOKUP(A8,[7]令和4年度契約状況調査票!$C:$AW,14,FALSE)="②公益財団法人","公財","")))</f>
        <v/>
      </c>
      <c r="L8" s="20" t="str">
        <f>IF(A8="","",VLOOKUP(A8,[7]令和4年度契約状況調査票!$C:$AW,15,FALSE))</f>
        <v/>
      </c>
      <c r="M8" s="21" t="str">
        <f>IF(A8="","",IF(VLOOKUP(A8,[7]令和4年度契約状況調査票!$C:$AW,15,FALSE)="国所管",VLOOKUP(A8,[7]令和4年度契約状況調査票!$C:$AW,26,FALSE),""))</f>
        <v/>
      </c>
      <c r="N8" s="22" t="str">
        <f>IF(A8="","",IF(AND(P8="○",O8="分担契約/単価契約"),"単価契約"&amp;CHAR(10)&amp;"予定調達総額 "&amp;TEXT(VLOOKUP(A8,[7]令和4年度契約状況調査票!$C:$AW,18,FALSE),"#,##0円")&amp;"(B)"&amp;CHAR(10)&amp;"分担契約"&amp;CHAR(10)&amp;VLOOKUP(A8,[7]令和4年度契約状況調査票!$C:$AW,34,FALSE),IF(AND(P8="○",O8="分担契約"),"分担契約"&amp;CHAR(10)&amp;"契約総額 "&amp;TEXT(VLOOKUP(A8,[7]令和4年度契約状況調査票!$C:$AW,18,FALSE),"#,##0円")&amp;"(B)"&amp;CHAR(10)&amp;VLOOKUP(A8,[7]令和4年度契約状況調査票!$C:$AW,34,FALSE),(IF(O8="分担契約/単価契約","単価契約"&amp;CHAR(10)&amp;"予定調達総額 "&amp;TEXT(VLOOKUP(A8,[7]令和4年度契約状況調査票!$C:$AW,18,FALSE),"#,##0円")&amp;CHAR(10)&amp;"分担契約"&amp;CHAR(10)&amp;VLOOKUP(A8,[7]令和4年度契約状況調査票!$C:$AW,34,FALSE),IF(O8="分担契約","分担契約"&amp;CHAR(10)&amp;"契約総額 "&amp;TEXT(VLOOKUP(A8,[7]令和4年度契約状況調査票!$C:$AW,18,FALSE),"#,##0円")&amp;CHAR(10)&amp;VLOOKUP(A8,[7]令和4年度契約状況調査票!$C:$AW,34,FALSE),IF(O8="単価契約","単価契約"&amp;CHAR(10)&amp;"予定調達総額 "&amp;TEXT(VLOOKUP(A8,[7]令和4年度契約状況調査票!$C:$AW,18,FALSE),"#,##0円")&amp;CHAR(10)&amp;VLOOKUP(A8,[7]令和4年度契約状況調査票!$C:$AW,34,FALSE),VLOOKUP(A8,[7]令和4年度契約状況調査票!$C:$AW,34,FALSE))))))))</f>
        <v/>
      </c>
      <c r="O8" s="11" t="str">
        <f>IF(A8="","",VLOOKUP(A8,[7]令和4年度契約状況調査票!$C:$CE,55,FALSE))</f>
        <v/>
      </c>
      <c r="P8" s="11" t="str">
        <f>IF(A8="","",IF(VLOOKUP(A8,[7]令和4年度契約状況調査票!$C:$AW,16,FALSE)="他官署で調達手続きを実施のため","×",IF(VLOOKUP(A8,[7]令和4年度契約状況調査票!$C:$AW,23,FALSE)="②同種の他の契約の予定価格を類推されるおそれがあるため公表しない","×","○")))</f>
        <v/>
      </c>
    </row>
    <row r="9" spans="1:16" s="11" customFormat="1" ht="60" customHeight="1">
      <c r="A9" s="12" t="str">
        <f>IF(MAX([7]令和4年度契約状況調査票!C8:C15)&gt;=ROW()-5,ROW()-5,"")</f>
        <v/>
      </c>
      <c r="B9" s="13" t="str">
        <f>IF(A9="","",VLOOKUP(A9,[7]令和4年度契約状況調査票!$C:$AW,7,FALSE))</f>
        <v/>
      </c>
      <c r="C9" s="14" t="str">
        <f>IF(A9="","",VLOOKUP(A9,[7]令和4年度契約状況調査票!$C:$AW,8,FALSE))</f>
        <v/>
      </c>
      <c r="D9" s="15" t="str">
        <f>IF(A9="","",VLOOKUP(A9,[7]令和4年度契約状況調査票!$C:$AW,11,FALSE))</f>
        <v/>
      </c>
      <c r="E9" s="13" t="str">
        <f>IF(A9="","",VLOOKUP(A9,[7]令和4年度契約状況調査票!$C:$AW,12,FALSE))</f>
        <v/>
      </c>
      <c r="F9" s="16" t="str">
        <f>IF(A9="","",VLOOKUP(A9,[7]令和4年度契約状況調査票!$C:$AW,13,FALSE))</f>
        <v/>
      </c>
      <c r="G9" s="17" t="str">
        <f>IF(A9="","",IF(VLOOKUP(A9,[7]令和4年度契約状況調査票!$C:$AW,16,FALSE)="②一般競争入札（総合評価方式）","一般競争入札"&amp;CHAR(10)&amp;"（総合評価方式）","一般競争入札"))</f>
        <v/>
      </c>
      <c r="H9" s="18" t="str">
        <f>IF(A9="","",IF(VLOOKUP(A9,[7]令和4年度契約状況調査票!$C:$AW,18,FALSE)="他官署で調達手続きを実施のため","他官署で調達手続きを実施のため",IF(VLOOKUP(A9,[7]令和4年度契約状況調査票!$C:$AW,25,FALSE)="②同種の他の契約の予定価格を類推されるおそれがあるため公表しない","同種の他の契約の予定価格を類推されるおそれがあるため公表しない",IF(VLOOKUP(A9,[7]令和4年度契約状況調査票!$C:$AW,25,FALSE)="－","－",IF(VLOOKUP(A9,[7]令和4年度契約状況調査票!$C:$AW,9,FALSE)&lt;&gt;"",TEXT(VLOOKUP(A9,[7]令和4年度契約状況調査票!$C:$AW,18,FALSE),"#,##0円")&amp;CHAR(10)&amp;"(A)",VLOOKUP(A9,[7]令和4年度契約状況調査票!$C:$AW,18,FALSE))))))</f>
        <v/>
      </c>
      <c r="I9" s="18" t="str">
        <f>IF(A9="","",VLOOKUP(A9,[7]令和4年度契約状況調査票!$C:$AW,19,FALSE))</f>
        <v/>
      </c>
      <c r="J9" s="19" t="str">
        <f>IF(A9="","",IF(VLOOKUP(A9,[7]令和4年度契約状況調査票!$C:$AW,18,FALSE)="他官署で調達手続きを実施のため","－",IF(VLOOKUP(A9,[7]令和4年度契約状況調査票!$C:$AW,25,FALSE)="②同種の他の契約の予定価格を類推されるおそれがあるため公表しない","－",IF(VLOOKUP(A9,[7]令和4年度契約状況調査票!$C:$AW,25,FALSE)="－","－",IF(VLOOKUP(A9,[7]令和4年度契約状況調査票!$C:$AW,9,FALSE)&lt;&gt;"",TEXT(VLOOKUP(A9,[7]令和4年度契約状況調査票!$C:$AW,21,FALSE),"#.0%")&amp;CHAR(10)&amp;"(B/A×100)",VLOOKUP(A9,[7]令和4年度契約状況調査票!$C:$AW,21,FALSE))))))</f>
        <v/>
      </c>
      <c r="K9" s="20" t="str">
        <f>IF(A9="","",IF(VLOOKUP(A9,[7]令和4年度契約状況調査票!$C:$AW,14,FALSE)="①公益社団法人","公社",IF(VLOOKUP(A9,[7]令和4年度契約状況調査票!$C:$AW,14,FALSE)="②公益財団法人","公財","")))</f>
        <v/>
      </c>
      <c r="L9" s="20" t="str">
        <f>IF(A9="","",VLOOKUP(A9,[7]令和4年度契約状況調査票!$C:$AW,15,FALSE))</f>
        <v/>
      </c>
      <c r="M9" s="21" t="str">
        <f>IF(A9="","",IF(VLOOKUP(A9,[7]令和4年度契約状況調査票!$C:$AW,15,FALSE)="国所管",VLOOKUP(A9,[7]令和4年度契約状況調査票!$C:$AW,26,FALSE),""))</f>
        <v/>
      </c>
      <c r="N9" s="22" t="str">
        <f>IF(A9="","",IF(AND(P9="○",O9="分担契約/単価契約"),"単価契約"&amp;CHAR(10)&amp;"予定調達総額 "&amp;TEXT(VLOOKUP(A9,[7]令和4年度契約状況調査票!$C:$AW,18,FALSE),"#,##0円")&amp;"(B)"&amp;CHAR(10)&amp;"分担契約"&amp;CHAR(10)&amp;VLOOKUP(A9,[7]令和4年度契約状況調査票!$C:$AW,34,FALSE),IF(AND(P9="○",O9="分担契約"),"分担契約"&amp;CHAR(10)&amp;"契約総額 "&amp;TEXT(VLOOKUP(A9,[7]令和4年度契約状況調査票!$C:$AW,18,FALSE),"#,##0円")&amp;"(B)"&amp;CHAR(10)&amp;VLOOKUP(A9,[7]令和4年度契約状況調査票!$C:$AW,34,FALSE),(IF(O9="分担契約/単価契約","単価契約"&amp;CHAR(10)&amp;"予定調達総額 "&amp;TEXT(VLOOKUP(A9,[7]令和4年度契約状況調査票!$C:$AW,18,FALSE),"#,##0円")&amp;CHAR(10)&amp;"分担契約"&amp;CHAR(10)&amp;VLOOKUP(A9,[7]令和4年度契約状況調査票!$C:$AW,34,FALSE),IF(O9="分担契約","分担契約"&amp;CHAR(10)&amp;"契約総額 "&amp;TEXT(VLOOKUP(A9,[7]令和4年度契約状況調査票!$C:$AW,18,FALSE),"#,##0円")&amp;CHAR(10)&amp;VLOOKUP(A9,[7]令和4年度契約状況調査票!$C:$AW,34,FALSE),IF(O9="単価契約","単価契約"&amp;CHAR(10)&amp;"予定調達総額 "&amp;TEXT(VLOOKUP(A9,[7]令和4年度契約状況調査票!$C:$AW,18,FALSE),"#,##0円")&amp;CHAR(10)&amp;VLOOKUP(A9,[7]令和4年度契約状況調査票!$C:$AW,34,FALSE),VLOOKUP(A9,[7]令和4年度契約状況調査票!$C:$AW,34,FALSE))))))))</f>
        <v/>
      </c>
      <c r="O9" s="11" t="str">
        <f>IF(A9="","",VLOOKUP(A9,[7]令和4年度契約状況調査票!$C:$CE,55,FALSE))</f>
        <v/>
      </c>
      <c r="P9" s="11" t="str">
        <f>IF(A9="","",IF(VLOOKUP(A9,[7]令和4年度契約状況調査票!$C:$AW,16,FALSE)="他官署で調達手続きを実施のため","×",IF(VLOOKUP(A9,[7]令和4年度契約状況調査票!$C:$AW,23,FALSE)="②同種の他の契約の予定価格を類推されるおそれがあるため公表しない","×","○")))</f>
        <v/>
      </c>
    </row>
    <row r="10" spans="1:16" s="11" customFormat="1" ht="60" customHeight="1">
      <c r="A10" s="12" t="str">
        <f>IF(MAX([7]令和4年度契約状況調査票!C9:C16)&gt;=ROW()-5,ROW()-5,"")</f>
        <v/>
      </c>
      <c r="B10" s="13" t="str">
        <f>IF(A10="","",VLOOKUP(A10,[7]令和4年度契約状況調査票!$C:$AW,7,FALSE))</f>
        <v/>
      </c>
      <c r="C10" s="14" t="str">
        <f>IF(A10="","",VLOOKUP(A10,[7]令和4年度契約状況調査票!$C:$AW,8,FALSE))</f>
        <v/>
      </c>
      <c r="D10" s="15" t="str">
        <f>IF(A10="","",VLOOKUP(A10,[7]令和4年度契約状況調査票!$C:$AW,11,FALSE))</f>
        <v/>
      </c>
      <c r="E10" s="13" t="str">
        <f>IF(A10="","",VLOOKUP(A10,[7]令和4年度契約状況調査票!$C:$AW,12,FALSE))</f>
        <v/>
      </c>
      <c r="F10" s="16" t="str">
        <f>IF(A10="","",VLOOKUP(A10,[7]令和4年度契約状況調査票!$C:$AW,13,FALSE))</f>
        <v/>
      </c>
      <c r="G10" s="17" t="str">
        <f>IF(A10="","",IF(VLOOKUP(A10,[7]令和4年度契約状況調査票!$C:$AW,16,FALSE)="②一般競争入札（総合評価方式）","一般競争入札"&amp;CHAR(10)&amp;"（総合評価方式）","一般競争入札"))</f>
        <v/>
      </c>
      <c r="H10" s="18" t="str">
        <f>IF(A10="","",IF(VLOOKUP(A10,[7]令和4年度契約状況調査票!$C:$AW,18,FALSE)="他官署で調達手続きを実施のため","他官署で調達手続きを実施のため",IF(VLOOKUP(A10,[7]令和4年度契約状況調査票!$C:$AW,25,FALSE)="②同種の他の契約の予定価格を類推されるおそれがあるため公表しない","同種の他の契約の予定価格を類推されるおそれがあるため公表しない",IF(VLOOKUP(A10,[7]令和4年度契約状況調査票!$C:$AW,25,FALSE)="－","－",IF(VLOOKUP(A10,[7]令和4年度契約状況調査票!$C:$AW,9,FALSE)&lt;&gt;"",TEXT(VLOOKUP(A10,[7]令和4年度契約状況調査票!$C:$AW,18,FALSE),"#,##0円")&amp;CHAR(10)&amp;"(A)",VLOOKUP(A10,[7]令和4年度契約状況調査票!$C:$AW,18,FALSE))))))</f>
        <v/>
      </c>
      <c r="I10" s="18" t="str">
        <f>IF(A10="","",VLOOKUP(A10,[7]令和4年度契約状況調査票!$C:$AW,19,FALSE))</f>
        <v/>
      </c>
      <c r="J10" s="19" t="str">
        <f>IF(A10="","",IF(VLOOKUP(A10,[7]令和4年度契約状況調査票!$C:$AW,18,FALSE)="他官署で調達手続きを実施のため","－",IF(VLOOKUP(A10,[7]令和4年度契約状況調査票!$C:$AW,25,FALSE)="②同種の他の契約の予定価格を類推されるおそれがあるため公表しない","－",IF(VLOOKUP(A10,[7]令和4年度契約状況調査票!$C:$AW,25,FALSE)="－","－",IF(VLOOKUP(A10,[7]令和4年度契約状況調査票!$C:$AW,9,FALSE)&lt;&gt;"",TEXT(VLOOKUP(A10,[7]令和4年度契約状況調査票!$C:$AW,21,FALSE),"#.0%")&amp;CHAR(10)&amp;"(B/A×100)",VLOOKUP(A10,[7]令和4年度契約状況調査票!$C:$AW,21,FALSE))))))</f>
        <v/>
      </c>
      <c r="K10" s="20" t="str">
        <f>IF(A10="","",IF(VLOOKUP(A10,[7]令和4年度契約状況調査票!$C:$AW,14,FALSE)="①公益社団法人","公社",IF(VLOOKUP(A10,[7]令和4年度契約状況調査票!$C:$AW,14,FALSE)="②公益財団法人","公財","")))</f>
        <v/>
      </c>
      <c r="L10" s="20" t="str">
        <f>IF(A10="","",VLOOKUP(A10,[7]令和4年度契約状況調査票!$C:$AW,15,FALSE))</f>
        <v/>
      </c>
      <c r="M10" s="21" t="str">
        <f>IF(A10="","",IF(VLOOKUP(A10,[7]令和4年度契約状況調査票!$C:$AW,15,FALSE)="国所管",VLOOKUP(A10,[7]令和4年度契約状況調査票!$C:$AW,26,FALSE),""))</f>
        <v/>
      </c>
      <c r="N10" s="22" t="str">
        <f>IF(A10="","",IF(AND(P10="○",O10="分担契約/単価契約"),"単価契約"&amp;CHAR(10)&amp;"予定調達総額 "&amp;TEXT(VLOOKUP(A10,[7]令和4年度契約状況調査票!$C:$AW,18,FALSE),"#,##0円")&amp;"(B)"&amp;CHAR(10)&amp;"分担契約"&amp;CHAR(10)&amp;VLOOKUP(A10,[7]令和4年度契約状況調査票!$C:$AW,34,FALSE),IF(AND(P10="○",O10="分担契約"),"分担契約"&amp;CHAR(10)&amp;"契約総額 "&amp;TEXT(VLOOKUP(A10,[7]令和4年度契約状況調査票!$C:$AW,18,FALSE),"#,##0円")&amp;"(B)"&amp;CHAR(10)&amp;VLOOKUP(A10,[7]令和4年度契約状況調査票!$C:$AW,34,FALSE),(IF(O10="分担契約/単価契約","単価契約"&amp;CHAR(10)&amp;"予定調達総額 "&amp;TEXT(VLOOKUP(A10,[7]令和4年度契約状況調査票!$C:$AW,18,FALSE),"#,##0円")&amp;CHAR(10)&amp;"分担契約"&amp;CHAR(10)&amp;VLOOKUP(A10,[7]令和4年度契約状況調査票!$C:$AW,34,FALSE),IF(O10="分担契約","分担契約"&amp;CHAR(10)&amp;"契約総額 "&amp;TEXT(VLOOKUP(A10,[7]令和4年度契約状況調査票!$C:$AW,18,FALSE),"#,##0円")&amp;CHAR(10)&amp;VLOOKUP(A10,[7]令和4年度契約状況調査票!$C:$AW,34,FALSE),IF(O10="単価契約","単価契約"&amp;CHAR(10)&amp;"予定調達総額 "&amp;TEXT(VLOOKUP(A10,[7]令和4年度契約状況調査票!$C:$AW,18,FALSE),"#,##0円")&amp;CHAR(10)&amp;VLOOKUP(A10,[7]令和4年度契約状況調査票!$C:$AW,34,FALSE),VLOOKUP(A10,[7]令和4年度契約状況調査票!$C:$AW,34,FALSE))))))))</f>
        <v/>
      </c>
      <c r="O10" s="11" t="str">
        <f>IF(A10="","",VLOOKUP(A10,[7]令和4年度契約状況調査票!$C:$CE,55,FALSE))</f>
        <v/>
      </c>
      <c r="P10" s="11" t="str">
        <f>IF(A10="","",IF(VLOOKUP(A10,[7]令和4年度契約状況調査票!$C:$AW,16,FALSE)="他官署で調達手続きを実施のため","×",IF(VLOOKUP(A10,[7]令和4年度契約状況調査票!$C:$AW,23,FALSE)="②同種の他の契約の予定価格を類推されるおそれがあるため公表しない","×","○")))</f>
        <v/>
      </c>
    </row>
    <row r="11" spans="1:16" s="11" customFormat="1" ht="60" customHeight="1">
      <c r="A11" s="12" t="str">
        <f>IF(MAX([7]令和4年度契約状況調査票!C10:C17)&gt;=ROW()-5,ROW()-5,"")</f>
        <v/>
      </c>
      <c r="B11" s="13" t="str">
        <f>IF(A11="","",VLOOKUP(A11,[7]令和4年度契約状況調査票!$C:$AW,7,FALSE))</f>
        <v/>
      </c>
      <c r="C11" s="14" t="str">
        <f>IF(A11="","",VLOOKUP(A11,[7]令和4年度契約状況調査票!$C:$AW,8,FALSE))</f>
        <v/>
      </c>
      <c r="D11" s="15" t="str">
        <f>IF(A11="","",VLOOKUP(A11,[7]令和4年度契約状況調査票!$C:$AW,11,FALSE))</f>
        <v/>
      </c>
      <c r="E11" s="13" t="str">
        <f>IF(A11="","",VLOOKUP(A11,[7]令和4年度契約状況調査票!$C:$AW,12,FALSE))</f>
        <v/>
      </c>
      <c r="F11" s="16" t="str">
        <f>IF(A11="","",VLOOKUP(A11,[7]令和4年度契約状況調査票!$C:$AW,13,FALSE))</f>
        <v/>
      </c>
      <c r="G11" s="17" t="str">
        <f>IF(A11="","",IF(VLOOKUP(A11,[7]令和4年度契約状況調査票!$C:$AW,16,FALSE)="②一般競争入札（総合評価方式）","一般競争入札"&amp;CHAR(10)&amp;"（総合評価方式）","一般競争入札"))</f>
        <v/>
      </c>
      <c r="H11" s="18" t="str">
        <f>IF(A11="","",IF(VLOOKUP(A11,[7]令和4年度契約状況調査票!$C:$AW,18,FALSE)="他官署で調達手続きを実施のため","他官署で調達手続きを実施のため",IF(VLOOKUP(A11,[7]令和4年度契約状況調査票!$C:$AW,25,FALSE)="②同種の他の契約の予定価格を類推されるおそれがあるため公表しない","同種の他の契約の予定価格を類推されるおそれがあるため公表しない",IF(VLOOKUP(A11,[7]令和4年度契約状況調査票!$C:$AW,25,FALSE)="－","－",IF(VLOOKUP(A11,[7]令和4年度契約状況調査票!$C:$AW,9,FALSE)&lt;&gt;"",TEXT(VLOOKUP(A11,[7]令和4年度契約状況調査票!$C:$AW,18,FALSE),"#,##0円")&amp;CHAR(10)&amp;"(A)",VLOOKUP(A11,[7]令和4年度契約状況調査票!$C:$AW,18,FALSE))))))</f>
        <v/>
      </c>
      <c r="I11" s="18" t="str">
        <f>IF(A11="","",VLOOKUP(A11,[7]令和4年度契約状況調査票!$C:$AW,19,FALSE))</f>
        <v/>
      </c>
      <c r="J11" s="19" t="str">
        <f>IF(A11="","",IF(VLOOKUP(A11,[7]令和4年度契約状況調査票!$C:$AW,18,FALSE)="他官署で調達手続きを実施のため","－",IF(VLOOKUP(A11,[7]令和4年度契約状況調査票!$C:$AW,25,FALSE)="②同種の他の契約の予定価格を類推されるおそれがあるため公表しない","－",IF(VLOOKUP(A11,[7]令和4年度契約状況調査票!$C:$AW,25,FALSE)="－","－",IF(VLOOKUP(A11,[7]令和4年度契約状況調査票!$C:$AW,9,FALSE)&lt;&gt;"",TEXT(VLOOKUP(A11,[7]令和4年度契約状況調査票!$C:$AW,21,FALSE),"#.0%")&amp;CHAR(10)&amp;"(B/A×100)",VLOOKUP(A11,[7]令和4年度契約状況調査票!$C:$AW,21,FALSE))))))</f>
        <v/>
      </c>
      <c r="K11" s="20" t="str">
        <f>IF(A11="","",IF(VLOOKUP(A11,[7]令和4年度契約状況調査票!$C:$AW,14,FALSE)="①公益社団法人","公社",IF(VLOOKUP(A11,[7]令和4年度契約状況調査票!$C:$AW,14,FALSE)="②公益財団法人","公財","")))</f>
        <v/>
      </c>
      <c r="L11" s="20" t="str">
        <f>IF(A11="","",VLOOKUP(A11,[7]令和4年度契約状況調査票!$C:$AW,15,FALSE))</f>
        <v/>
      </c>
      <c r="M11" s="21" t="str">
        <f>IF(A11="","",IF(VLOOKUP(A11,[7]令和4年度契約状況調査票!$C:$AW,15,FALSE)="国所管",VLOOKUP(A11,[7]令和4年度契約状況調査票!$C:$AW,26,FALSE),""))</f>
        <v/>
      </c>
      <c r="N11" s="22" t="str">
        <f>IF(A11="","",IF(AND(P11="○",O11="分担契約/単価契約"),"単価契約"&amp;CHAR(10)&amp;"予定調達総額 "&amp;TEXT(VLOOKUP(A11,[7]令和4年度契約状況調査票!$C:$AW,18,FALSE),"#,##0円")&amp;"(B)"&amp;CHAR(10)&amp;"分担契約"&amp;CHAR(10)&amp;VLOOKUP(A11,[7]令和4年度契約状況調査票!$C:$AW,34,FALSE),IF(AND(P11="○",O11="分担契約"),"分担契約"&amp;CHAR(10)&amp;"契約総額 "&amp;TEXT(VLOOKUP(A11,[7]令和4年度契約状況調査票!$C:$AW,18,FALSE),"#,##0円")&amp;"(B)"&amp;CHAR(10)&amp;VLOOKUP(A11,[7]令和4年度契約状況調査票!$C:$AW,34,FALSE),(IF(O11="分担契約/単価契約","単価契約"&amp;CHAR(10)&amp;"予定調達総額 "&amp;TEXT(VLOOKUP(A11,[7]令和4年度契約状況調査票!$C:$AW,18,FALSE),"#,##0円")&amp;CHAR(10)&amp;"分担契約"&amp;CHAR(10)&amp;VLOOKUP(A11,[7]令和4年度契約状況調査票!$C:$AW,34,FALSE),IF(O11="分担契約","分担契約"&amp;CHAR(10)&amp;"契約総額 "&amp;TEXT(VLOOKUP(A11,[7]令和4年度契約状況調査票!$C:$AW,18,FALSE),"#,##0円")&amp;CHAR(10)&amp;VLOOKUP(A11,[7]令和4年度契約状況調査票!$C:$AW,34,FALSE),IF(O11="単価契約","単価契約"&amp;CHAR(10)&amp;"予定調達総額 "&amp;TEXT(VLOOKUP(A11,[7]令和4年度契約状況調査票!$C:$AW,18,FALSE),"#,##0円")&amp;CHAR(10)&amp;VLOOKUP(A11,[7]令和4年度契約状況調査票!$C:$AW,34,FALSE),VLOOKUP(A11,[7]令和4年度契約状況調査票!$C:$AW,34,FALSE))))))))</f>
        <v/>
      </c>
      <c r="O11" s="11" t="str">
        <f>IF(A11="","",VLOOKUP(A11,[7]令和4年度契約状況調査票!$C:$CE,55,FALSE))</f>
        <v/>
      </c>
      <c r="P11" s="11" t="str">
        <f>IF(A11="","",IF(VLOOKUP(A11,[7]令和4年度契約状況調査票!$C:$AW,16,FALSE)="他官署で調達手続きを実施のため","×",IF(VLOOKUP(A11,[7]令和4年度契約状況調査票!$C:$AW,23,FALSE)="②同種の他の契約の予定価格を類推されるおそれがあるため公表しない","×","○")))</f>
        <v/>
      </c>
    </row>
    <row r="12" spans="1:16" s="11" customFormat="1" ht="60" customHeight="1">
      <c r="A12" s="12" t="str">
        <f>IF(MAX([7]令和4年度契約状況調査票!C11:C18)&gt;=ROW()-5,ROW()-5,"")</f>
        <v/>
      </c>
      <c r="B12" s="13" t="str">
        <f>IF(A12="","",VLOOKUP(A12,[7]令和4年度契約状況調査票!$C:$AW,7,FALSE))</f>
        <v/>
      </c>
      <c r="C12" s="14" t="str">
        <f>IF(A12="","",VLOOKUP(A12,[7]令和4年度契約状況調査票!$C:$AW,8,FALSE))</f>
        <v/>
      </c>
      <c r="D12" s="15" t="str">
        <f>IF(A12="","",VLOOKUP(A12,[7]令和4年度契約状況調査票!$C:$AW,11,FALSE))</f>
        <v/>
      </c>
      <c r="E12" s="13" t="str">
        <f>IF(A12="","",VLOOKUP(A12,[7]令和4年度契約状況調査票!$C:$AW,12,FALSE))</f>
        <v/>
      </c>
      <c r="F12" s="16" t="str">
        <f>IF(A12="","",VLOOKUP(A12,[7]令和4年度契約状況調査票!$C:$AW,13,FALSE))</f>
        <v/>
      </c>
      <c r="G12" s="17" t="str">
        <f>IF(A12="","",IF(VLOOKUP(A12,[7]令和4年度契約状況調査票!$C:$AW,16,FALSE)="②一般競争入札（総合評価方式）","一般競争入札"&amp;CHAR(10)&amp;"（総合評価方式）","一般競争入札"))</f>
        <v/>
      </c>
      <c r="H12" s="18" t="str">
        <f>IF(A12="","",IF(VLOOKUP(A12,[7]令和4年度契約状況調査票!$C:$AW,18,FALSE)="他官署で調達手続きを実施のため","他官署で調達手続きを実施のため",IF(VLOOKUP(A12,[7]令和4年度契約状況調査票!$C:$AW,25,FALSE)="②同種の他の契約の予定価格を類推されるおそれがあるため公表しない","同種の他の契約の予定価格を類推されるおそれがあるため公表しない",IF(VLOOKUP(A12,[7]令和4年度契約状況調査票!$C:$AW,25,FALSE)="－","－",IF(VLOOKUP(A12,[7]令和4年度契約状況調査票!$C:$AW,9,FALSE)&lt;&gt;"",TEXT(VLOOKUP(A12,[7]令和4年度契約状況調査票!$C:$AW,18,FALSE),"#,##0円")&amp;CHAR(10)&amp;"(A)",VLOOKUP(A12,[7]令和4年度契約状況調査票!$C:$AW,18,FALSE))))))</f>
        <v/>
      </c>
      <c r="I12" s="18" t="str">
        <f>IF(A12="","",VLOOKUP(A12,[7]令和4年度契約状況調査票!$C:$AW,19,FALSE))</f>
        <v/>
      </c>
      <c r="J12" s="19" t="str">
        <f>IF(A12="","",IF(VLOOKUP(A12,[7]令和4年度契約状況調査票!$C:$AW,18,FALSE)="他官署で調達手続きを実施のため","－",IF(VLOOKUP(A12,[7]令和4年度契約状況調査票!$C:$AW,25,FALSE)="②同種の他の契約の予定価格を類推されるおそれがあるため公表しない","－",IF(VLOOKUP(A12,[7]令和4年度契約状況調査票!$C:$AW,25,FALSE)="－","－",IF(VLOOKUP(A12,[7]令和4年度契約状況調査票!$C:$AW,9,FALSE)&lt;&gt;"",TEXT(VLOOKUP(A12,[7]令和4年度契約状況調査票!$C:$AW,21,FALSE),"#.0%")&amp;CHAR(10)&amp;"(B/A×100)",VLOOKUP(A12,[7]令和4年度契約状況調査票!$C:$AW,21,FALSE))))))</f>
        <v/>
      </c>
      <c r="K12" s="20" t="str">
        <f>IF(A12="","",IF(VLOOKUP(A12,[7]令和4年度契約状況調査票!$C:$AW,14,FALSE)="①公益社団法人","公社",IF(VLOOKUP(A12,[7]令和4年度契約状況調査票!$C:$AW,14,FALSE)="②公益財団法人","公財","")))</f>
        <v/>
      </c>
      <c r="L12" s="20" t="str">
        <f>IF(A12="","",VLOOKUP(A12,[7]令和4年度契約状況調査票!$C:$AW,15,FALSE))</f>
        <v/>
      </c>
      <c r="M12" s="21" t="str">
        <f>IF(A12="","",IF(VLOOKUP(A12,[7]令和4年度契約状況調査票!$C:$AW,15,FALSE)="国所管",VLOOKUP(A12,[7]令和4年度契約状況調査票!$C:$AW,26,FALSE),""))</f>
        <v/>
      </c>
      <c r="N12" s="22" t="str">
        <f>IF(A12="","",IF(AND(P12="○",O12="分担契約/単価契約"),"単価契約"&amp;CHAR(10)&amp;"予定調達総額 "&amp;TEXT(VLOOKUP(A12,[7]令和4年度契約状況調査票!$C:$AW,18,FALSE),"#,##0円")&amp;"(B)"&amp;CHAR(10)&amp;"分担契約"&amp;CHAR(10)&amp;VLOOKUP(A12,[7]令和4年度契約状況調査票!$C:$AW,34,FALSE),IF(AND(P12="○",O12="分担契約"),"分担契約"&amp;CHAR(10)&amp;"契約総額 "&amp;TEXT(VLOOKUP(A12,[7]令和4年度契約状況調査票!$C:$AW,18,FALSE),"#,##0円")&amp;"(B)"&amp;CHAR(10)&amp;VLOOKUP(A12,[7]令和4年度契約状況調査票!$C:$AW,34,FALSE),(IF(O12="分担契約/単価契約","単価契約"&amp;CHAR(10)&amp;"予定調達総額 "&amp;TEXT(VLOOKUP(A12,[7]令和4年度契約状況調査票!$C:$AW,18,FALSE),"#,##0円")&amp;CHAR(10)&amp;"分担契約"&amp;CHAR(10)&amp;VLOOKUP(A12,[7]令和4年度契約状況調査票!$C:$AW,34,FALSE),IF(O12="分担契約","分担契約"&amp;CHAR(10)&amp;"契約総額 "&amp;TEXT(VLOOKUP(A12,[7]令和4年度契約状況調査票!$C:$AW,18,FALSE),"#,##0円")&amp;CHAR(10)&amp;VLOOKUP(A12,[7]令和4年度契約状況調査票!$C:$AW,34,FALSE),IF(O12="単価契約","単価契約"&amp;CHAR(10)&amp;"予定調達総額 "&amp;TEXT(VLOOKUP(A12,[7]令和4年度契約状況調査票!$C:$AW,18,FALSE),"#,##0円")&amp;CHAR(10)&amp;VLOOKUP(A12,[7]令和4年度契約状況調査票!$C:$AW,34,FALSE),VLOOKUP(A12,[7]令和4年度契約状況調査票!$C:$AW,34,FALSE))))))))</f>
        <v/>
      </c>
      <c r="O12" s="11" t="str">
        <f>IF(A12="","",VLOOKUP(A12,[7]令和4年度契約状況調査票!$C:$CE,55,FALSE))</f>
        <v/>
      </c>
      <c r="P12" s="11" t="str">
        <f>IF(A12="","",IF(VLOOKUP(A12,[7]令和4年度契約状況調査票!$C:$AW,16,FALSE)="他官署で調達手続きを実施のため","×",IF(VLOOKUP(A12,[7]令和4年度契約状況調査票!$C:$AW,23,FALSE)="②同種の他の契約の予定価格を類推されるおそれがあるため公表しない","×","○")))</f>
        <v/>
      </c>
    </row>
    <row r="13" spans="1:16" s="11" customFormat="1" ht="60" customHeight="1">
      <c r="A13" s="12" t="str">
        <f>IF(MAX([7]令和4年度契約状況調査票!C12:C19)&gt;=ROW()-5,ROW()-5,"")</f>
        <v/>
      </c>
      <c r="B13" s="13" t="str">
        <f>IF(A13="","",VLOOKUP(A13,[7]令和4年度契約状況調査票!$C:$AW,7,FALSE))</f>
        <v/>
      </c>
      <c r="C13" s="14" t="str">
        <f>IF(A13="","",VLOOKUP(A13,[7]令和4年度契約状況調査票!$C:$AW,8,FALSE))</f>
        <v/>
      </c>
      <c r="D13" s="15" t="str">
        <f>IF(A13="","",VLOOKUP(A13,[7]令和4年度契約状況調査票!$C:$AW,11,FALSE))</f>
        <v/>
      </c>
      <c r="E13" s="13" t="str">
        <f>IF(A13="","",VLOOKUP(A13,[7]令和4年度契約状況調査票!$C:$AW,12,FALSE))</f>
        <v/>
      </c>
      <c r="F13" s="16" t="str">
        <f>IF(A13="","",VLOOKUP(A13,[7]令和4年度契約状況調査票!$C:$AW,13,FALSE))</f>
        <v/>
      </c>
      <c r="G13" s="17" t="str">
        <f>IF(A13="","",IF(VLOOKUP(A13,[7]令和4年度契約状況調査票!$C:$AW,16,FALSE)="②一般競争入札（総合評価方式）","一般競争入札"&amp;CHAR(10)&amp;"（総合評価方式）","一般競争入札"))</f>
        <v/>
      </c>
      <c r="H13" s="18" t="str">
        <f>IF(A13="","",IF(VLOOKUP(A13,[7]令和4年度契約状況調査票!$C:$AW,18,FALSE)="他官署で調達手続きを実施のため","他官署で調達手続きを実施のため",IF(VLOOKUP(A13,[7]令和4年度契約状況調査票!$C:$AW,25,FALSE)="②同種の他の契約の予定価格を類推されるおそれがあるため公表しない","同種の他の契約の予定価格を類推されるおそれがあるため公表しない",IF(VLOOKUP(A13,[7]令和4年度契約状況調査票!$C:$AW,25,FALSE)="－","－",IF(VLOOKUP(A13,[7]令和4年度契約状況調査票!$C:$AW,9,FALSE)&lt;&gt;"",TEXT(VLOOKUP(A13,[7]令和4年度契約状況調査票!$C:$AW,18,FALSE),"#,##0円")&amp;CHAR(10)&amp;"(A)",VLOOKUP(A13,[7]令和4年度契約状況調査票!$C:$AW,18,FALSE))))))</f>
        <v/>
      </c>
      <c r="I13" s="18" t="str">
        <f>IF(A13="","",VLOOKUP(A13,[7]令和4年度契約状況調査票!$C:$AW,19,FALSE))</f>
        <v/>
      </c>
      <c r="J13" s="19" t="str">
        <f>IF(A13="","",IF(VLOOKUP(A13,[7]令和4年度契約状況調査票!$C:$AW,18,FALSE)="他官署で調達手続きを実施のため","－",IF(VLOOKUP(A13,[7]令和4年度契約状況調査票!$C:$AW,25,FALSE)="②同種の他の契約の予定価格を類推されるおそれがあるため公表しない","－",IF(VLOOKUP(A13,[7]令和4年度契約状況調査票!$C:$AW,25,FALSE)="－","－",IF(VLOOKUP(A13,[7]令和4年度契約状況調査票!$C:$AW,9,FALSE)&lt;&gt;"",TEXT(VLOOKUP(A13,[7]令和4年度契約状況調査票!$C:$AW,21,FALSE),"#.0%")&amp;CHAR(10)&amp;"(B/A×100)",VLOOKUP(A13,[7]令和4年度契約状況調査票!$C:$AW,21,FALSE))))))</f>
        <v/>
      </c>
      <c r="K13" s="20" t="str">
        <f>IF(A13="","",IF(VLOOKUP(A13,[7]令和4年度契約状況調査票!$C:$AW,14,FALSE)="①公益社団法人","公社",IF(VLOOKUP(A13,[7]令和4年度契約状況調査票!$C:$AW,14,FALSE)="②公益財団法人","公財","")))</f>
        <v/>
      </c>
      <c r="L13" s="20" t="str">
        <f>IF(A13="","",VLOOKUP(A13,[7]令和4年度契約状況調査票!$C:$AW,15,FALSE))</f>
        <v/>
      </c>
      <c r="M13" s="21" t="str">
        <f>IF(A13="","",IF(VLOOKUP(A13,[7]令和4年度契約状況調査票!$C:$AW,15,FALSE)="国所管",VLOOKUP(A13,[7]令和4年度契約状況調査票!$C:$AW,26,FALSE),""))</f>
        <v/>
      </c>
      <c r="N13" s="22" t="str">
        <f>IF(A13="","",IF(AND(P13="○",O13="分担契約/単価契約"),"単価契約"&amp;CHAR(10)&amp;"予定調達総額 "&amp;TEXT(VLOOKUP(A13,[7]令和4年度契約状況調査票!$C:$AW,18,FALSE),"#,##0円")&amp;"(B)"&amp;CHAR(10)&amp;"分担契約"&amp;CHAR(10)&amp;VLOOKUP(A13,[7]令和4年度契約状況調査票!$C:$AW,34,FALSE),IF(AND(P13="○",O13="分担契約"),"分担契約"&amp;CHAR(10)&amp;"契約総額 "&amp;TEXT(VLOOKUP(A13,[7]令和4年度契約状況調査票!$C:$AW,18,FALSE),"#,##0円")&amp;"(B)"&amp;CHAR(10)&amp;VLOOKUP(A13,[7]令和4年度契約状況調査票!$C:$AW,34,FALSE),(IF(O13="分担契約/単価契約","単価契約"&amp;CHAR(10)&amp;"予定調達総額 "&amp;TEXT(VLOOKUP(A13,[7]令和4年度契約状況調査票!$C:$AW,18,FALSE),"#,##0円")&amp;CHAR(10)&amp;"分担契約"&amp;CHAR(10)&amp;VLOOKUP(A13,[7]令和4年度契約状況調査票!$C:$AW,34,FALSE),IF(O13="分担契約","分担契約"&amp;CHAR(10)&amp;"契約総額 "&amp;TEXT(VLOOKUP(A13,[7]令和4年度契約状況調査票!$C:$AW,18,FALSE),"#,##0円")&amp;CHAR(10)&amp;VLOOKUP(A13,[7]令和4年度契約状況調査票!$C:$AW,34,FALSE),IF(O13="単価契約","単価契約"&amp;CHAR(10)&amp;"予定調達総額 "&amp;TEXT(VLOOKUP(A13,[7]令和4年度契約状況調査票!$C:$AW,18,FALSE),"#,##0円")&amp;CHAR(10)&amp;VLOOKUP(A13,[7]令和4年度契約状況調査票!$C:$AW,34,FALSE),VLOOKUP(A13,[7]令和4年度契約状況調査票!$C:$AW,34,FALSE))))))))</f>
        <v/>
      </c>
      <c r="O13" s="11" t="str">
        <f>IF(A13="","",VLOOKUP(A13,[7]令和4年度契約状況調査票!$C:$CE,55,FALSE))</f>
        <v/>
      </c>
      <c r="P13" s="11" t="str">
        <f>IF(A13="","",IF(VLOOKUP(A13,[7]令和4年度契約状況調査票!$C:$AW,16,FALSE)="他官署で調達手続きを実施のため","×",IF(VLOOKUP(A13,[7]令和4年度契約状況調査票!$C:$AW,23,FALSE)="②同種の他の契約の予定価格を類推されるおそれがあるため公表しない","×","○")))</f>
        <v/>
      </c>
    </row>
    <row r="14" spans="1:16" s="11" customFormat="1" ht="60" customHeight="1">
      <c r="A14" s="12" t="str">
        <f>IF(MAX([7]令和4年度契約状況調査票!C13:C20)&gt;=ROW()-5,ROW()-5,"")</f>
        <v/>
      </c>
      <c r="B14" s="13" t="str">
        <f>IF(A14="","",VLOOKUP(A14,[7]令和4年度契約状況調査票!$C:$AW,7,FALSE))</f>
        <v/>
      </c>
      <c r="C14" s="14" t="str">
        <f>IF(A14="","",VLOOKUP(A14,[7]令和4年度契約状況調査票!$C:$AW,8,FALSE))</f>
        <v/>
      </c>
      <c r="D14" s="15" t="str">
        <f>IF(A14="","",VLOOKUP(A14,[7]令和4年度契約状況調査票!$C:$AW,11,FALSE))</f>
        <v/>
      </c>
      <c r="E14" s="13" t="str">
        <f>IF(A14="","",VLOOKUP(A14,[7]令和4年度契約状況調査票!$C:$AW,12,FALSE))</f>
        <v/>
      </c>
      <c r="F14" s="16" t="str">
        <f>IF(A14="","",VLOOKUP(A14,[7]令和4年度契約状況調査票!$C:$AW,13,FALSE))</f>
        <v/>
      </c>
      <c r="G14" s="17" t="str">
        <f>IF(A14="","",IF(VLOOKUP(A14,[7]令和4年度契約状況調査票!$C:$AW,16,FALSE)="②一般競争入札（総合評価方式）","一般競争入札"&amp;CHAR(10)&amp;"（総合評価方式）","一般競争入札"))</f>
        <v/>
      </c>
      <c r="H14" s="18" t="str">
        <f>IF(A14="","",IF(VLOOKUP(A14,[7]令和4年度契約状況調査票!$C:$AW,18,FALSE)="他官署で調達手続きを実施のため","他官署で調達手続きを実施のため",IF(VLOOKUP(A14,[7]令和4年度契約状況調査票!$C:$AW,25,FALSE)="②同種の他の契約の予定価格を類推されるおそれがあるため公表しない","同種の他の契約の予定価格を類推されるおそれがあるため公表しない",IF(VLOOKUP(A14,[7]令和4年度契約状況調査票!$C:$AW,25,FALSE)="－","－",IF(VLOOKUP(A14,[7]令和4年度契約状況調査票!$C:$AW,9,FALSE)&lt;&gt;"",TEXT(VLOOKUP(A14,[7]令和4年度契約状況調査票!$C:$AW,18,FALSE),"#,##0円")&amp;CHAR(10)&amp;"(A)",VLOOKUP(A14,[7]令和4年度契約状況調査票!$C:$AW,18,FALSE))))))</f>
        <v/>
      </c>
      <c r="I14" s="18" t="str">
        <f>IF(A14="","",VLOOKUP(A14,[7]令和4年度契約状況調査票!$C:$AW,19,FALSE))</f>
        <v/>
      </c>
      <c r="J14" s="19" t="str">
        <f>IF(A14="","",IF(VLOOKUP(A14,[7]令和4年度契約状況調査票!$C:$AW,18,FALSE)="他官署で調達手続きを実施のため","－",IF(VLOOKUP(A14,[7]令和4年度契約状況調査票!$C:$AW,25,FALSE)="②同種の他の契約の予定価格を類推されるおそれがあるため公表しない","－",IF(VLOOKUP(A14,[7]令和4年度契約状況調査票!$C:$AW,25,FALSE)="－","－",IF(VLOOKUP(A14,[7]令和4年度契約状況調査票!$C:$AW,9,FALSE)&lt;&gt;"",TEXT(VLOOKUP(A14,[7]令和4年度契約状況調査票!$C:$AW,21,FALSE),"#.0%")&amp;CHAR(10)&amp;"(B/A×100)",VLOOKUP(A14,[7]令和4年度契約状況調査票!$C:$AW,21,FALSE))))))</f>
        <v/>
      </c>
      <c r="K14" s="20" t="str">
        <f>IF(A14="","",IF(VLOOKUP(A14,[7]令和4年度契約状況調査票!$C:$AW,14,FALSE)="①公益社団法人","公社",IF(VLOOKUP(A14,[7]令和4年度契約状況調査票!$C:$AW,14,FALSE)="②公益財団法人","公財","")))</f>
        <v/>
      </c>
      <c r="L14" s="20" t="str">
        <f>IF(A14="","",VLOOKUP(A14,[7]令和4年度契約状況調査票!$C:$AW,15,FALSE))</f>
        <v/>
      </c>
      <c r="M14" s="21" t="str">
        <f>IF(A14="","",IF(VLOOKUP(A14,[7]令和4年度契約状況調査票!$C:$AW,15,FALSE)="国所管",VLOOKUP(A14,[7]令和4年度契約状況調査票!$C:$AW,26,FALSE),""))</f>
        <v/>
      </c>
      <c r="N14" s="22" t="str">
        <f>IF(A14="","",IF(AND(P14="○",O14="分担契約/単価契約"),"単価契約"&amp;CHAR(10)&amp;"予定調達総額 "&amp;TEXT(VLOOKUP(A14,[7]令和4年度契約状況調査票!$C:$AW,18,FALSE),"#,##0円")&amp;"(B)"&amp;CHAR(10)&amp;"分担契約"&amp;CHAR(10)&amp;VLOOKUP(A14,[7]令和4年度契約状況調査票!$C:$AW,34,FALSE),IF(AND(P14="○",O14="分担契約"),"分担契約"&amp;CHAR(10)&amp;"契約総額 "&amp;TEXT(VLOOKUP(A14,[7]令和4年度契約状況調査票!$C:$AW,18,FALSE),"#,##0円")&amp;"(B)"&amp;CHAR(10)&amp;VLOOKUP(A14,[7]令和4年度契約状況調査票!$C:$AW,34,FALSE),(IF(O14="分担契約/単価契約","単価契約"&amp;CHAR(10)&amp;"予定調達総額 "&amp;TEXT(VLOOKUP(A14,[7]令和4年度契約状況調査票!$C:$AW,18,FALSE),"#,##0円")&amp;CHAR(10)&amp;"分担契約"&amp;CHAR(10)&amp;VLOOKUP(A14,[7]令和4年度契約状況調査票!$C:$AW,34,FALSE),IF(O14="分担契約","分担契約"&amp;CHAR(10)&amp;"契約総額 "&amp;TEXT(VLOOKUP(A14,[7]令和4年度契約状況調査票!$C:$AW,18,FALSE),"#,##0円")&amp;CHAR(10)&amp;VLOOKUP(A14,[7]令和4年度契約状況調査票!$C:$AW,34,FALSE),IF(O14="単価契約","単価契約"&amp;CHAR(10)&amp;"予定調達総額 "&amp;TEXT(VLOOKUP(A14,[7]令和4年度契約状況調査票!$C:$AW,18,FALSE),"#,##0円")&amp;CHAR(10)&amp;VLOOKUP(A14,[7]令和4年度契約状況調査票!$C:$AW,34,FALSE),VLOOKUP(A14,[7]令和4年度契約状況調査票!$C:$AW,34,FALSE))))))))</f>
        <v/>
      </c>
      <c r="O14" s="11" t="str">
        <f>IF(A14="","",VLOOKUP(A14,[7]令和4年度契約状況調査票!$C:$CE,55,FALSE))</f>
        <v/>
      </c>
      <c r="P14" s="11" t="str">
        <f>IF(A14="","",IF(VLOOKUP(A14,[7]令和4年度契約状況調査票!$C:$AW,16,FALSE)="他官署で調達手続きを実施のため","×",IF(VLOOKUP(A14,[7]令和4年度契約状況調査票!$C:$AW,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2022-12-01T05:30:32Z</cp:lastPrinted>
  <dcterms:created xsi:type="dcterms:W3CDTF">2022-11-30T07:12:35Z</dcterms:created>
  <dcterms:modified xsi:type="dcterms:W3CDTF">2022-12-01T09:53:41Z</dcterms:modified>
</cp:coreProperties>
</file>