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6\"/>
    </mc:Choice>
  </mc:AlternateContent>
  <bookViews>
    <workbookView xWindow="0" yWindow="0" windowWidth="20490" windowHeight="66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別紙様式４!$A$5:$O$24</definedName>
    <definedName name="aaa">[1]契約状況コード表!$F$5:$F$9</definedName>
    <definedName name="aaaa">[1]契約状況コード表!$G$5:$G$6</definedName>
    <definedName name="_xlnm.Print_Area" localSheetId="0">別紙様式４!$B$1:$O$24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P24" i="1" s="1"/>
  <c r="A23" i="1"/>
  <c r="O23" i="1" s="1"/>
  <c r="A22" i="1"/>
  <c r="N22" i="1" s="1"/>
  <c r="A21" i="1"/>
  <c r="M21" i="1" s="1"/>
  <c r="A20" i="1"/>
  <c r="P20" i="1" s="1"/>
  <c r="A19" i="1"/>
  <c r="O19" i="1" s="1"/>
  <c r="P18" i="1"/>
  <c r="O18" i="1"/>
  <c r="N18" i="1"/>
  <c r="M18" i="1"/>
  <c r="L18" i="1"/>
  <c r="J18" i="1"/>
  <c r="I18" i="1"/>
  <c r="H18" i="1"/>
  <c r="G18" i="1"/>
  <c r="F18" i="1"/>
  <c r="E18" i="1"/>
  <c r="D18" i="1"/>
  <c r="B18" i="1"/>
  <c r="O17" i="1"/>
  <c r="N17" i="1"/>
  <c r="M17" i="1"/>
  <c r="L17" i="1"/>
  <c r="K17" i="1"/>
  <c r="J17" i="1"/>
  <c r="I17" i="1"/>
  <c r="H17" i="1"/>
  <c r="G17" i="1"/>
  <c r="F17" i="1"/>
  <c r="E17" i="1"/>
  <c r="D17" i="1"/>
  <c r="C17" i="1"/>
  <c r="B17" i="1"/>
  <c r="O16" i="1"/>
  <c r="N16" i="1"/>
  <c r="M16" i="1"/>
  <c r="L16" i="1"/>
  <c r="K16" i="1"/>
  <c r="J16" i="1"/>
  <c r="I16" i="1"/>
  <c r="H16" i="1"/>
  <c r="G16" i="1"/>
  <c r="F16" i="1"/>
  <c r="E16" i="1"/>
  <c r="D16" i="1"/>
  <c r="C16" i="1"/>
  <c r="B16" i="1"/>
  <c r="O15" i="1"/>
  <c r="N15" i="1"/>
  <c r="M15" i="1"/>
  <c r="L15" i="1"/>
  <c r="K15" i="1"/>
  <c r="J15" i="1"/>
  <c r="I15" i="1"/>
  <c r="H15" i="1"/>
  <c r="G15" i="1"/>
  <c r="F15" i="1"/>
  <c r="E15" i="1"/>
  <c r="D15" i="1"/>
  <c r="C15" i="1"/>
  <c r="B15" i="1"/>
  <c r="A14" i="1"/>
  <c r="L14" i="1" s="1"/>
  <c r="P13" i="1"/>
  <c r="O13" i="1" s="1"/>
  <c r="N13" i="1"/>
  <c r="M13" i="1"/>
  <c r="L13" i="1"/>
  <c r="K13" i="1"/>
  <c r="J13" i="1"/>
  <c r="I13" i="1"/>
  <c r="H13" i="1"/>
  <c r="G13" i="1"/>
  <c r="F13" i="1"/>
  <c r="E13" i="1"/>
  <c r="D13" i="1"/>
  <c r="C13" i="1"/>
  <c r="B13" i="1"/>
  <c r="A12" i="1"/>
  <c r="N12" i="1" s="1"/>
  <c r="P11" i="1"/>
  <c r="O11" i="1" s="1"/>
  <c r="N11" i="1"/>
  <c r="M11" i="1"/>
  <c r="L11" i="1"/>
  <c r="K11" i="1"/>
  <c r="J11" i="1"/>
  <c r="I11" i="1"/>
  <c r="H11" i="1"/>
  <c r="G11" i="1"/>
  <c r="F11" i="1"/>
  <c r="E11" i="1"/>
  <c r="D11" i="1"/>
  <c r="C11" i="1"/>
  <c r="B11" i="1"/>
  <c r="A10" i="1"/>
  <c r="M10" i="1" s="1"/>
  <c r="P9" i="1"/>
  <c r="O9" i="1" s="1"/>
  <c r="N9" i="1"/>
  <c r="M9" i="1"/>
  <c r="L9" i="1"/>
  <c r="K9" i="1"/>
  <c r="J9" i="1"/>
  <c r="I9" i="1"/>
  <c r="H9" i="1"/>
  <c r="G9" i="1"/>
  <c r="F9" i="1"/>
  <c r="E9" i="1"/>
  <c r="D9" i="1"/>
  <c r="C9" i="1"/>
  <c r="B9" i="1"/>
  <c r="A8" i="1"/>
  <c r="M8" i="1" s="1"/>
  <c r="Q7" i="1"/>
  <c r="P7" i="1"/>
  <c r="N7" i="1"/>
  <c r="M7" i="1"/>
  <c r="L7" i="1"/>
  <c r="J7" i="1"/>
  <c r="I7" i="1"/>
  <c r="H7" i="1"/>
  <c r="G7" i="1"/>
  <c r="F7" i="1"/>
  <c r="E7" i="1"/>
  <c r="D7" i="1"/>
  <c r="C7" i="1"/>
  <c r="B7" i="1"/>
  <c r="A6" i="1"/>
  <c r="Q6" i="1" s="1"/>
  <c r="F8" i="1" l="1"/>
  <c r="D12" i="1"/>
  <c r="P12" i="1"/>
  <c r="O12" i="1" s="1"/>
  <c r="C19" i="1"/>
  <c r="O7" i="1"/>
  <c r="C10" i="1"/>
  <c r="G12" i="1"/>
  <c r="L19" i="1"/>
  <c r="H10" i="1"/>
  <c r="K12" i="1"/>
  <c r="N10" i="1"/>
  <c r="C12" i="1"/>
  <c r="L12" i="1"/>
  <c r="D20" i="1"/>
  <c r="J8" i="1"/>
  <c r="D10" i="1"/>
  <c r="J10" i="1"/>
  <c r="H12" i="1"/>
  <c r="D19" i="1"/>
  <c r="M19" i="1"/>
  <c r="H20" i="1"/>
  <c r="B22" i="1"/>
  <c r="G22" i="1"/>
  <c r="M22" i="1"/>
  <c r="C23" i="1"/>
  <c r="L23" i="1"/>
  <c r="D24" i="1"/>
  <c r="F22" i="1"/>
  <c r="L22" i="1"/>
  <c r="N8" i="1"/>
  <c r="F10" i="1"/>
  <c r="K10" i="1"/>
  <c r="P10" i="1"/>
  <c r="O10" i="1" s="1"/>
  <c r="G19" i="1"/>
  <c r="P19" i="1"/>
  <c r="M20" i="1"/>
  <c r="C22" i="1"/>
  <c r="H22" i="1"/>
  <c r="O22" i="1"/>
  <c r="D23" i="1"/>
  <c r="M23" i="1"/>
  <c r="H24" i="1"/>
  <c r="H23" i="1"/>
  <c r="B8" i="1"/>
  <c r="B10" i="1"/>
  <c r="G10" i="1"/>
  <c r="L10" i="1"/>
  <c r="H19" i="1"/>
  <c r="D22" i="1"/>
  <c r="J22" i="1"/>
  <c r="P22" i="1"/>
  <c r="G23" i="1"/>
  <c r="P23" i="1"/>
  <c r="M24" i="1"/>
  <c r="I6" i="1"/>
  <c r="E14" i="1"/>
  <c r="I14" i="1"/>
  <c r="M14" i="1"/>
  <c r="I21" i="1"/>
  <c r="F6" i="1"/>
  <c r="J6" i="1"/>
  <c r="E12" i="1"/>
  <c r="I12" i="1"/>
  <c r="M12" i="1"/>
  <c r="B14" i="1"/>
  <c r="F14" i="1"/>
  <c r="J14" i="1"/>
  <c r="N14" i="1"/>
  <c r="E20" i="1"/>
  <c r="I20" i="1"/>
  <c r="N20" i="1"/>
  <c r="B21" i="1"/>
  <c r="F21" i="1"/>
  <c r="J21" i="1"/>
  <c r="O21" i="1"/>
  <c r="E24" i="1"/>
  <c r="I24" i="1"/>
  <c r="N24" i="1"/>
  <c r="E21" i="1"/>
  <c r="N21" i="1"/>
  <c r="B6" i="1"/>
  <c r="C8" i="1"/>
  <c r="G8" i="1"/>
  <c r="K8" i="1"/>
  <c r="C6" i="1"/>
  <c r="G6" i="1"/>
  <c r="L6" i="1"/>
  <c r="P6" i="1"/>
  <c r="O6" i="1" s="1"/>
  <c r="D8" i="1"/>
  <c r="H8" i="1"/>
  <c r="L8" i="1"/>
  <c r="P8" i="1"/>
  <c r="O8" i="1" s="1"/>
  <c r="E10" i="1"/>
  <c r="I10" i="1"/>
  <c r="B12" i="1"/>
  <c r="F12" i="1"/>
  <c r="J12" i="1"/>
  <c r="C14" i="1"/>
  <c r="G14" i="1"/>
  <c r="K14" i="1"/>
  <c r="O14" i="1"/>
  <c r="E19" i="1"/>
  <c r="I19" i="1"/>
  <c r="N19" i="1"/>
  <c r="B20" i="1"/>
  <c r="F20" i="1"/>
  <c r="J20" i="1"/>
  <c r="O20" i="1"/>
  <c r="C21" i="1"/>
  <c r="G21" i="1"/>
  <c r="L21" i="1"/>
  <c r="P21" i="1"/>
  <c r="E23" i="1"/>
  <c r="I23" i="1"/>
  <c r="N23" i="1"/>
  <c r="B24" i="1"/>
  <c r="F24" i="1"/>
  <c r="J24" i="1"/>
  <c r="O24" i="1"/>
  <c r="E6" i="1"/>
  <c r="N6" i="1"/>
  <c r="D6" i="1"/>
  <c r="H6" i="1"/>
  <c r="M6" i="1"/>
  <c r="E8" i="1"/>
  <c r="I8" i="1"/>
  <c r="D14" i="1"/>
  <c r="H14" i="1"/>
  <c r="B19" i="1"/>
  <c r="F19" i="1"/>
  <c r="J19" i="1"/>
  <c r="C20" i="1"/>
  <c r="G20" i="1"/>
  <c r="L20" i="1"/>
  <c r="D21" i="1"/>
  <c r="H21" i="1"/>
  <c r="E22" i="1"/>
  <c r="I22" i="1"/>
  <c r="B23" i="1"/>
  <c r="F23" i="1"/>
  <c r="J23" i="1"/>
  <c r="C24" i="1"/>
  <c r="G24" i="1"/>
  <c r="L24"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<sst xmlns="http://schemas.openxmlformats.org/spreadsheetml/2006/main" count="17" uniqueCount="17">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</sst>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2;&#26376;&#20998;&#35330;&#27491;&#29256;&#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（6月分）</v>
          </cell>
          <cell r="O1"/>
          <cell r="T1"/>
          <cell r="V1"/>
          <cell r="AB1"/>
          <cell r="AC1"/>
          <cell r="AK1"/>
          <cell r="AL1"/>
          <cell r="AM1"/>
          <cell r="AN1"/>
          <cell r="AO1"/>
          <cell r="AP1"/>
          <cell r="AQ1"/>
          <cell r="AR1"/>
          <cell r="AS1"/>
          <cell r="AT1"/>
          <cell r="AU1"/>
          <cell r="AV1"/>
          <cell r="AW1"/>
          <cell r="AX1"/>
          <cell r="AY1"/>
          <cell r="AZ1"/>
          <cell r="BA1"/>
          <cell r="BJ1"/>
        </row>
        <row r="2">
          <cell r="G2"/>
          <cell r="H2"/>
          <cell r="I2">
            <v>22</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10</v>
          </cell>
          <cell r="BE4">
            <v>0</v>
          </cell>
          <cell r="BF4">
            <v>2</v>
          </cell>
          <cell r="BG4">
            <v>2</v>
          </cell>
          <cell r="BH4"/>
          <cell r="BI4"/>
          <cell r="BJ4"/>
          <cell r="BK4"/>
          <cell r="BL4"/>
          <cell r="BM4"/>
          <cell r="BN4"/>
          <cell r="BO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v>1</v>
          </cell>
          <cell r="G6" t="str">
            <v>Dg066</v>
          </cell>
          <cell r="H6" t="str">
            <v>⑩役務</v>
          </cell>
          <cell r="I6" t="str">
            <v>令和４年度総合健康診断業務
645名</v>
          </cell>
          <cell r="J6" t="str">
            <v>支出負担行為担当官
金沢国税局総務部次長
中村　憲二
石川県金沢市広坂２－２－６０</v>
          </cell>
          <cell r="K6"/>
          <cell r="L6"/>
          <cell r="M6">
            <v>44733</v>
          </cell>
          <cell r="N6" t="str">
            <v>社会福祉法人恩賜財団済生会支部富山県済生会富山病院
富山県富山市楠木３３－１</v>
          </cell>
          <cell r="O6">
            <v>3010405001696</v>
          </cell>
          <cell r="P6" t="str">
            <v>③その他の公益法人</v>
          </cell>
          <cell r="Q6"/>
          <cell r="R6" t="str">
            <v>④随意契約（企画競争無し）</v>
          </cell>
          <cell r="S6" t="str">
            <v>●</v>
          </cell>
          <cell r="T6" t="str">
            <v>23,370,930円
(A)</v>
          </cell>
          <cell r="U6" t="str">
            <v>@17,012円／回ほか</v>
          </cell>
          <cell r="V6">
            <v>23370930</v>
          </cell>
          <cell r="W6" t="str">
            <v>100%
(B/A×100）</v>
          </cell>
          <cell r="X6"/>
          <cell r="Y6"/>
          <cell r="Z6" t="str">
            <v>×</v>
          </cell>
          <cell r="AA6" t="str">
            <v>①公表</v>
          </cell>
          <cell r="AB6">
            <v>12</v>
          </cell>
          <cell r="AC6">
            <v>0</v>
          </cell>
          <cell r="AD6" t="str">
            <v>×</v>
          </cell>
          <cell r="AE6" t="str">
            <v>システム非対応</v>
          </cell>
          <cell r="AF6" t="str">
            <v>×</v>
          </cell>
          <cell r="AG6"/>
          <cell r="AH6" t="str">
            <v>①会計法第29条の3第4項（契約の性質又は目的が競争を許さない場合）</v>
          </cell>
          <cell r="AI6" t="str">
            <v>公募を実施し、申し込みのあった者のうち要件を満たす全ての者と契約したものであり、競争を許さないことから会計法29条の３第４項に該当するため。</v>
          </cell>
          <cell r="AJ6" t="str">
            <v>単価契約
予定調達総額
23,370,930円
（B）</v>
          </cell>
          <cell r="AK6"/>
          <cell r="AL6"/>
          <cell r="AM6"/>
          <cell r="AN6"/>
          <cell r="AO6"/>
          <cell r="AP6"/>
          <cell r="AQ6"/>
          <cell r="AR6"/>
          <cell r="AS6"/>
          <cell r="AT6"/>
          <cell r="AU6"/>
          <cell r="AV6"/>
          <cell r="AW6"/>
          <cell r="AX6"/>
          <cell r="AY6"/>
          <cell r="AZ6"/>
          <cell r="BA6"/>
          <cell r="BB6"/>
          <cell r="BC6" t="str">
            <v>年間支払金額(契約相手方ごと)</v>
          </cell>
          <cell r="BD6" t="str">
            <v>○</v>
          </cell>
          <cell r="BE6" t="str">
            <v>×</v>
          </cell>
          <cell r="BF6" t="str">
            <v>×</v>
          </cell>
          <cell r="BG6" t="str">
            <v>×</v>
          </cell>
          <cell r="BH6" t="str">
            <v/>
          </cell>
          <cell r="BI6" t="str">
            <v>⑩役務</v>
          </cell>
          <cell r="BJ6" t="str">
            <v>単価契約</v>
          </cell>
          <cell r="BK6"/>
          <cell r="BL6" t="str">
            <v/>
          </cell>
          <cell r="BM6" t="str">
            <v>○</v>
          </cell>
          <cell r="BN6" t="b">
            <v>1</v>
          </cell>
          <cell r="BO6" t="b">
            <v>1</v>
          </cell>
        </row>
        <row r="7">
          <cell r="F7">
            <v>2</v>
          </cell>
          <cell r="G7" t="str">
            <v>Dg067</v>
          </cell>
          <cell r="H7" t="str">
            <v>⑩役務</v>
          </cell>
          <cell r="I7" t="str">
            <v>令和４年度総合健康診断業務
645名</v>
          </cell>
          <cell r="J7" t="str">
            <v>支出負担行為担当官
金沢国税局総務部次長
中村　憲二
石川県金沢市広坂２－２－６０</v>
          </cell>
          <cell r="K7"/>
          <cell r="L7"/>
          <cell r="M7">
            <v>44733</v>
          </cell>
          <cell r="N7" t="str">
            <v>一般財団法人北陸予防医学協会
富山県高岡市金屋本町１－３</v>
          </cell>
          <cell r="O7">
            <v>1230005005838</v>
          </cell>
          <cell r="P7" t="str">
            <v>⑥その他の法人等</v>
          </cell>
          <cell r="Q7"/>
          <cell r="R7" t="str">
            <v>④随意契約（企画競争無し）</v>
          </cell>
          <cell r="S7" t="str">
            <v>●</v>
          </cell>
          <cell r="T7" t="str">
            <v>23,370,930円
(A)</v>
          </cell>
          <cell r="U7" t="str">
            <v>@17,012円／回ほか</v>
          </cell>
          <cell r="V7">
            <v>23370930</v>
          </cell>
          <cell r="W7" t="str">
            <v>100%
(B/A×100）</v>
          </cell>
          <cell r="X7"/>
          <cell r="Y7"/>
          <cell r="Z7" t="str">
            <v>×</v>
          </cell>
          <cell r="AA7" t="str">
            <v>①公表</v>
          </cell>
          <cell r="AB7">
            <v>12</v>
          </cell>
          <cell r="AC7">
            <v>0</v>
          </cell>
          <cell r="AD7" t="str">
            <v>×</v>
          </cell>
          <cell r="AE7" t="str">
            <v>システム非対応</v>
          </cell>
          <cell r="AF7" t="str">
            <v>×</v>
          </cell>
          <cell r="AG7"/>
          <cell r="AH7" t="str">
            <v>①会計法第29条の3第4項（契約の性質又は目的が競争を許さない場合）</v>
          </cell>
          <cell r="AI7" t="str">
            <v>公募を実施し、申し込みのあった者のうち要件を満たす全ての者と契約したものであり、競争を許さないことから会計法29条の３第４項に該当するため。</v>
          </cell>
          <cell r="AJ7" t="str">
            <v>単価契約
予定調達総額
23,370,930円
（B）</v>
          </cell>
          <cell r="AK7"/>
          <cell r="AL7"/>
          <cell r="AM7"/>
          <cell r="AN7"/>
          <cell r="AO7"/>
          <cell r="AP7"/>
          <cell r="AQ7"/>
          <cell r="AR7"/>
          <cell r="AS7"/>
          <cell r="AT7"/>
          <cell r="AU7"/>
          <cell r="AV7"/>
          <cell r="AW7"/>
          <cell r="AX7"/>
          <cell r="AY7"/>
          <cell r="AZ7"/>
          <cell r="BA7"/>
          <cell r="BB7"/>
          <cell r="BC7" t="str">
            <v>年間支払金額(契約相手方ごと)</v>
          </cell>
          <cell r="BD7" t="str">
            <v>○</v>
          </cell>
          <cell r="BE7" t="str">
            <v>×</v>
          </cell>
          <cell r="BF7" t="str">
            <v>×</v>
          </cell>
          <cell r="BG7" t="str">
            <v>×</v>
          </cell>
          <cell r="BH7" t="str">
            <v/>
          </cell>
          <cell r="BI7" t="str">
            <v>⑩役務</v>
          </cell>
          <cell r="BJ7" t="str">
            <v>単価契約</v>
          </cell>
          <cell r="BK7"/>
          <cell r="BL7" t="str">
            <v/>
          </cell>
          <cell r="BM7" t="str">
            <v>○</v>
          </cell>
          <cell r="BN7" t="b">
            <v>1</v>
          </cell>
          <cell r="BO7" t="b">
            <v>1</v>
          </cell>
        </row>
        <row r="8">
          <cell r="F8">
            <v>3</v>
          </cell>
          <cell r="G8" t="str">
            <v>Dg068</v>
          </cell>
          <cell r="H8" t="str">
            <v>⑩役務</v>
          </cell>
          <cell r="I8" t="str">
            <v>令和４年度総合健康診断業務
645名</v>
          </cell>
          <cell r="J8" t="str">
            <v>支出負担行為担当官
金沢国税局総務部次長
中村　憲二
石川県金沢市広坂２－２－６０</v>
          </cell>
          <cell r="K8"/>
          <cell r="L8"/>
          <cell r="M8">
            <v>44733</v>
          </cell>
          <cell r="N8" t="str">
            <v>医療法人社団紫蘭会サンシャインメドック
富山県高岡市西藤平蔵３１３</v>
          </cell>
          <cell r="O8">
            <v>9230005005863</v>
          </cell>
          <cell r="P8" t="str">
            <v>③その他の公益法人</v>
          </cell>
          <cell r="Q8"/>
          <cell r="R8" t="str">
            <v>④随意契約（企画競争無し）</v>
          </cell>
          <cell r="S8" t="str">
            <v>●</v>
          </cell>
          <cell r="T8" t="str">
            <v>23,370,930円
(A)</v>
          </cell>
          <cell r="U8" t="str">
            <v>@17,012円／回ほか</v>
          </cell>
          <cell r="V8">
            <v>23370930</v>
          </cell>
          <cell r="W8" t="str">
            <v>100%
(B/A×100）</v>
          </cell>
          <cell r="X8"/>
          <cell r="Y8"/>
          <cell r="Z8" t="str">
            <v>×</v>
          </cell>
          <cell r="AA8" t="str">
            <v>①公表</v>
          </cell>
          <cell r="AB8">
            <v>12</v>
          </cell>
          <cell r="AC8">
            <v>0</v>
          </cell>
          <cell r="AD8" t="str">
            <v>×</v>
          </cell>
          <cell r="AE8" t="str">
            <v>システム非対応</v>
          </cell>
          <cell r="AF8" t="str">
            <v>×</v>
          </cell>
          <cell r="AG8"/>
          <cell r="AH8" t="str">
            <v>①会計法第29条の3第4項（契約の性質又は目的が競争を許さない場合）</v>
          </cell>
          <cell r="AI8" t="str">
            <v>公募を実施し、申し込みのあった者のうち要件を満たす全ての者と契約したものであり、競争を許さないことから会計法29条の３第４項に該当するため。</v>
          </cell>
          <cell r="AJ8" t="str">
            <v>単価契約
予定調達総額
23,370,930円
（B）</v>
          </cell>
          <cell r="AK8"/>
          <cell r="AL8"/>
          <cell r="AM8"/>
          <cell r="AN8"/>
          <cell r="AO8"/>
          <cell r="AP8"/>
          <cell r="AQ8"/>
          <cell r="AR8"/>
          <cell r="AS8"/>
          <cell r="AT8"/>
          <cell r="AU8"/>
          <cell r="AV8"/>
          <cell r="AW8"/>
          <cell r="AX8"/>
          <cell r="AY8"/>
          <cell r="AZ8"/>
          <cell r="BA8"/>
          <cell r="BB8"/>
          <cell r="BC8" t="str">
            <v>年間支払金額(契約相手方ごと)</v>
          </cell>
          <cell r="BD8" t="str">
            <v>○</v>
          </cell>
          <cell r="BE8" t="str">
            <v>×</v>
          </cell>
          <cell r="BF8" t="str">
            <v>×</v>
          </cell>
          <cell r="BG8" t="str">
            <v>×</v>
          </cell>
          <cell r="BH8" t="str">
            <v/>
          </cell>
          <cell r="BI8" t="str">
            <v>⑩役務</v>
          </cell>
          <cell r="BJ8" t="str">
            <v>単価契約</v>
          </cell>
          <cell r="BK8"/>
          <cell r="BL8" t="str">
            <v/>
          </cell>
          <cell r="BM8" t="str">
            <v>○</v>
          </cell>
          <cell r="BN8" t="b">
            <v>1</v>
          </cell>
          <cell r="BO8" t="b">
            <v>1</v>
          </cell>
        </row>
        <row r="9">
          <cell r="F9">
            <v>4</v>
          </cell>
          <cell r="G9" t="str">
            <v>Dg069</v>
          </cell>
          <cell r="H9" t="str">
            <v>⑩役務</v>
          </cell>
          <cell r="I9" t="str">
            <v>令和４年度総合健康診断業務
645名</v>
          </cell>
          <cell r="J9" t="str">
            <v>支出負担行為担当官
金沢国税局総務部次長
中村　憲二
石川県金沢市広坂２－２－６０</v>
          </cell>
          <cell r="K9"/>
          <cell r="L9"/>
          <cell r="M9">
            <v>44733</v>
          </cell>
          <cell r="N9" t="str">
            <v>国家公務員共済組合連合会北陸病院
石川県金沢市泉が丘２－１３－４３</v>
          </cell>
          <cell r="O9" t="str">
            <v>－</v>
          </cell>
          <cell r="P9" t="str">
            <v>⑤特殊法人等</v>
          </cell>
          <cell r="Q9"/>
          <cell r="R9" t="str">
            <v>④随意契約（企画競争無し）</v>
          </cell>
          <cell r="S9" t="str">
            <v>●</v>
          </cell>
          <cell r="T9" t="str">
            <v>23,370,930円
(A)</v>
          </cell>
          <cell r="U9" t="str">
            <v>@17,012円／回ほか</v>
          </cell>
          <cell r="V9">
            <v>23370930</v>
          </cell>
          <cell r="W9" t="str">
            <v>100%
(B/A×100）</v>
          </cell>
          <cell r="X9"/>
          <cell r="Y9"/>
          <cell r="Z9" t="str">
            <v>×</v>
          </cell>
          <cell r="AA9" t="str">
            <v>①公表</v>
          </cell>
          <cell r="AB9">
            <v>12</v>
          </cell>
          <cell r="AC9">
            <v>0</v>
          </cell>
          <cell r="AD9" t="str">
            <v>×</v>
          </cell>
          <cell r="AE9" t="str">
            <v>システム非対応</v>
          </cell>
          <cell r="AF9" t="str">
            <v>×</v>
          </cell>
          <cell r="AG9"/>
          <cell r="AH9" t="str">
            <v>①会計法第29条の3第4項（契約の性質又は目的が競争を許さない場合）</v>
          </cell>
          <cell r="AI9" t="str">
            <v>公募を実施し、申し込みのあった者のうち要件を満たす全ての者と契約したものであり、競争を許さないことから会計法29条の３第４項に該当するため。</v>
          </cell>
          <cell r="AJ9" t="str">
            <v>単価契約
予定調達総額
23,370,930円
（B）</v>
          </cell>
          <cell r="AK9"/>
          <cell r="AL9"/>
          <cell r="AM9"/>
          <cell r="AN9"/>
          <cell r="AO9"/>
          <cell r="AP9"/>
          <cell r="AQ9"/>
          <cell r="AR9"/>
          <cell r="AS9"/>
          <cell r="AT9"/>
          <cell r="AU9"/>
          <cell r="AV9"/>
          <cell r="AW9"/>
          <cell r="AX9"/>
          <cell r="AY9"/>
          <cell r="AZ9"/>
          <cell r="BA9"/>
          <cell r="BB9"/>
          <cell r="BC9" t="str">
            <v>年間支払金額(契約相手方ごと)</v>
          </cell>
          <cell r="BD9" t="str">
            <v>○</v>
          </cell>
          <cell r="BE9" t="str">
            <v>×</v>
          </cell>
          <cell r="BF9" t="str">
            <v>×</v>
          </cell>
          <cell r="BG9" t="str">
            <v>×</v>
          </cell>
          <cell r="BH9" t="str">
            <v/>
          </cell>
          <cell r="BI9" t="str">
            <v>⑩役務</v>
          </cell>
          <cell r="BJ9" t="str">
            <v>単価契約</v>
          </cell>
          <cell r="BK9"/>
          <cell r="BL9" t="str">
            <v/>
          </cell>
          <cell r="BM9" t="str">
            <v>○</v>
          </cell>
          <cell r="BN9" t="b">
            <v>1</v>
          </cell>
          <cell r="BO9" t="b">
            <v>1</v>
          </cell>
        </row>
        <row r="10">
          <cell r="F10">
            <v>5</v>
          </cell>
          <cell r="G10" t="str">
            <v>Dg070</v>
          </cell>
          <cell r="H10" t="str">
            <v>⑩役務</v>
          </cell>
          <cell r="I10" t="str">
            <v>令和４年度総合健康診断業務
645名</v>
          </cell>
          <cell r="J10" t="str">
            <v>支出負担行為担当官
金沢国税局総務部次長
中村　憲二
石川県金沢市広坂２－２－６０</v>
          </cell>
          <cell r="K10"/>
          <cell r="L10"/>
          <cell r="M10">
            <v>44733</v>
          </cell>
          <cell r="N10" t="str">
            <v>社会福祉法人恩賜財団済生会支部石川県済生会
石川県金沢市赤土町ニ１３－６</v>
          </cell>
          <cell r="O10">
            <v>3010405001696</v>
          </cell>
          <cell r="P10" t="str">
            <v>③その他の公益法人</v>
          </cell>
          <cell r="Q10"/>
          <cell r="R10" t="str">
            <v>④随意契約（企画競争無し）</v>
          </cell>
          <cell r="S10" t="str">
            <v>●</v>
          </cell>
          <cell r="T10" t="str">
            <v>23,370,930円
(A)</v>
          </cell>
          <cell r="U10" t="str">
            <v>@17,012円／回ほか</v>
          </cell>
          <cell r="V10">
            <v>23370930</v>
          </cell>
          <cell r="W10" t="str">
            <v>100%
(B/A×100）</v>
          </cell>
          <cell r="X10"/>
          <cell r="Y10"/>
          <cell r="Z10" t="str">
            <v>×</v>
          </cell>
          <cell r="AA10" t="str">
            <v>①公表</v>
          </cell>
          <cell r="AB10">
            <v>12</v>
          </cell>
          <cell r="AC10">
            <v>0</v>
          </cell>
          <cell r="AD10" t="str">
            <v>×</v>
          </cell>
          <cell r="AE10" t="str">
            <v>システム非対応</v>
          </cell>
          <cell r="AF10" t="str">
            <v>×</v>
          </cell>
          <cell r="AG10"/>
          <cell r="AH10" t="str">
            <v>①会計法第29条の3第4項（契約の性質又は目的が競争を許さない場合）</v>
          </cell>
          <cell r="AI10" t="str">
            <v>公募を実施し、申し込みのあった者のうち要件を満たす全ての者と契約したものであり、競争を許さないことから会計法29条の３第４項に該当するため。</v>
          </cell>
          <cell r="AJ10" t="str">
            <v>単価契約
予定調達総額
23,370,930円
（B）</v>
          </cell>
          <cell r="AK10"/>
          <cell r="AL10"/>
          <cell r="AM10"/>
          <cell r="AN10"/>
          <cell r="AO10"/>
          <cell r="AP10"/>
          <cell r="AQ10"/>
          <cell r="AR10"/>
          <cell r="AS10"/>
          <cell r="AT10"/>
          <cell r="AU10"/>
          <cell r="AV10"/>
          <cell r="AW10"/>
          <cell r="AX10"/>
          <cell r="AY10"/>
          <cell r="AZ10"/>
          <cell r="BA10"/>
          <cell r="BB10"/>
          <cell r="BC10" t="str">
            <v>年間支払金額(契約相手方ごと)</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F11">
            <v>6</v>
          </cell>
          <cell r="G11" t="str">
            <v>Dg071</v>
          </cell>
          <cell r="H11" t="str">
            <v>⑩役務</v>
          </cell>
          <cell r="I11" t="str">
            <v>令和４年度総合健康診断業務
645名</v>
          </cell>
          <cell r="J11" t="str">
            <v>支出負担行為担当官
金沢国税局総務部次長
中村　憲二
石川県金沢市広坂２－２－６０</v>
          </cell>
          <cell r="K11"/>
          <cell r="L11"/>
          <cell r="M11">
            <v>44733</v>
          </cell>
          <cell r="N11" t="str">
            <v>一般財団法人石川県予防医学協会
石川県金沢市神野町東１１５</v>
          </cell>
          <cell r="O11">
            <v>7220005000215</v>
          </cell>
          <cell r="P11" t="str">
            <v>⑥その他の法人等</v>
          </cell>
          <cell r="Q11"/>
          <cell r="R11" t="str">
            <v>④随意契約（企画競争無し）</v>
          </cell>
          <cell r="S11" t="str">
            <v>●</v>
          </cell>
          <cell r="T11" t="str">
            <v>23,370,930円
(A)</v>
          </cell>
          <cell r="U11" t="str">
            <v>@17,012円／回ほか</v>
          </cell>
          <cell r="V11">
            <v>23370930</v>
          </cell>
          <cell r="W11" t="str">
            <v>100%
(B/A×100）</v>
          </cell>
          <cell r="X11"/>
          <cell r="Y11"/>
          <cell r="Z11" t="str">
            <v>×</v>
          </cell>
          <cell r="AA11" t="str">
            <v>①公表</v>
          </cell>
          <cell r="AB11">
            <v>12</v>
          </cell>
          <cell r="AC11">
            <v>0</v>
          </cell>
          <cell r="AD11" t="str">
            <v>×</v>
          </cell>
          <cell r="AE11" t="str">
            <v>システム非対応</v>
          </cell>
          <cell r="AF11" t="str">
            <v>×</v>
          </cell>
          <cell r="AG11"/>
          <cell r="AH11" t="str">
            <v>①会計法第29条の3第4項（契約の性質又は目的が競争を許さない場合）</v>
          </cell>
          <cell r="AI11" t="str">
            <v>公募を実施し、申し込みのあった者のうち要件を満たす全ての者と契約したものであり、競争を許さないことから会計法29条の３第４項に該当するため。</v>
          </cell>
          <cell r="AJ11" t="str">
            <v>単価契約
予定調達総額
23,370,930円
（B）</v>
          </cell>
          <cell r="AK11"/>
          <cell r="AL11"/>
          <cell r="AM11"/>
          <cell r="AN11"/>
          <cell r="AO11"/>
          <cell r="AP11"/>
          <cell r="AQ11"/>
          <cell r="AR11"/>
          <cell r="AS11"/>
          <cell r="AT11"/>
          <cell r="AU11"/>
          <cell r="AV11"/>
          <cell r="AW11"/>
          <cell r="AX11"/>
          <cell r="AY11"/>
          <cell r="AZ11"/>
          <cell r="BA11"/>
          <cell r="BB11"/>
          <cell r="BC11" t="str">
            <v>年間支払金額(契約相手方ごと)</v>
          </cell>
          <cell r="BD11" t="str">
            <v>○</v>
          </cell>
          <cell r="BE11" t="str">
            <v>×</v>
          </cell>
          <cell r="BF11" t="str">
            <v>×</v>
          </cell>
          <cell r="BG11" t="str">
            <v>×</v>
          </cell>
          <cell r="BH11" t="str">
            <v/>
          </cell>
          <cell r="BI11" t="str">
            <v>⑩役務</v>
          </cell>
          <cell r="BJ11" t="str">
            <v>単価契約</v>
          </cell>
          <cell r="BK11"/>
          <cell r="BL11" t="str">
            <v/>
          </cell>
          <cell r="BM11" t="str">
            <v>○</v>
          </cell>
          <cell r="BN11" t="b">
            <v>1</v>
          </cell>
          <cell r="BO11" t="b">
            <v>1</v>
          </cell>
        </row>
        <row r="12">
          <cell r="F12">
            <v>7</v>
          </cell>
          <cell r="G12" t="str">
            <v>Dg072</v>
          </cell>
          <cell r="H12" t="str">
            <v>⑩役務</v>
          </cell>
          <cell r="I12" t="str">
            <v>令和４年度総合健康診断業務
645名</v>
          </cell>
          <cell r="J12" t="str">
            <v>支出負担行為担当官
金沢国税局総務部次長
中村　憲二
石川県金沢市広坂２－２－６０</v>
          </cell>
          <cell r="K12"/>
          <cell r="L12"/>
          <cell r="M12">
            <v>44733</v>
          </cell>
          <cell r="N12" t="str">
            <v>特定医療法人社団勝木会やわたメディカルセンター
石川県小松市八幡イ１２－７</v>
          </cell>
          <cell r="O12">
            <v>4220005003451</v>
          </cell>
          <cell r="P12" t="str">
            <v>③その他の公益法人</v>
          </cell>
          <cell r="Q12"/>
          <cell r="R12" t="str">
            <v>④随意契約（企画競争無し）</v>
          </cell>
          <cell r="S12" t="str">
            <v>●</v>
          </cell>
          <cell r="T12" t="str">
            <v>23,370,930円
(A)</v>
          </cell>
          <cell r="U12" t="str">
            <v>@17,012円／回ほか</v>
          </cell>
          <cell r="V12">
            <v>23370930</v>
          </cell>
          <cell r="W12" t="str">
            <v>100%
(B/A×100）</v>
          </cell>
          <cell r="X12"/>
          <cell r="Y12"/>
          <cell r="Z12" t="str">
            <v>×</v>
          </cell>
          <cell r="AA12" t="str">
            <v>①公表</v>
          </cell>
          <cell r="AB12">
            <v>12</v>
          </cell>
          <cell r="AC12">
            <v>0</v>
          </cell>
          <cell r="AD12" t="str">
            <v>×</v>
          </cell>
          <cell r="AE12" t="str">
            <v>システム非対応</v>
          </cell>
          <cell r="AF12" t="str">
            <v>×</v>
          </cell>
          <cell r="AG12"/>
          <cell r="AH12" t="str">
            <v>①会計法第29条の3第4項（契約の性質又は目的が競争を許さない場合）</v>
          </cell>
          <cell r="AI12" t="str">
            <v>公募を実施し、申し込みのあった者のうち要件を満たす全ての者と契約したものであり、競争を許さないことから会計法29条の３第４項に該当するため。</v>
          </cell>
          <cell r="AJ12" t="str">
            <v>単価契約
予定調達総額
23,370,930円
（B）</v>
          </cell>
          <cell r="AK12"/>
          <cell r="AL12"/>
          <cell r="AM12"/>
          <cell r="AN12"/>
          <cell r="AO12"/>
          <cell r="AP12"/>
          <cell r="AQ12"/>
          <cell r="AR12"/>
          <cell r="AS12"/>
          <cell r="AT12"/>
          <cell r="AU12"/>
          <cell r="AV12"/>
          <cell r="AW12"/>
          <cell r="AX12"/>
          <cell r="AY12"/>
          <cell r="AZ12"/>
          <cell r="BA12"/>
          <cell r="BB12"/>
          <cell r="BC12" t="str">
            <v>年間支払金額(契約相手方ごと)</v>
          </cell>
          <cell r="BD12" t="str">
            <v>○</v>
          </cell>
          <cell r="BE12" t="str">
            <v>×</v>
          </cell>
          <cell r="BF12" t="str">
            <v>×</v>
          </cell>
          <cell r="BG12" t="str">
            <v>×</v>
          </cell>
          <cell r="BH12" t="str">
            <v/>
          </cell>
          <cell r="BI12" t="str">
            <v>⑩役務</v>
          </cell>
          <cell r="BJ12" t="str">
            <v>単価契約</v>
          </cell>
          <cell r="BK12"/>
          <cell r="BL12" t="str">
            <v/>
          </cell>
          <cell r="BM12" t="str">
            <v>○</v>
          </cell>
          <cell r="BN12" t="b">
            <v>1</v>
          </cell>
          <cell r="BO12" t="b">
            <v>1</v>
          </cell>
        </row>
        <row r="13">
          <cell r="F13">
            <v>8</v>
          </cell>
          <cell r="G13" t="str">
            <v>Dg073</v>
          </cell>
          <cell r="H13" t="str">
            <v>⑩役務</v>
          </cell>
          <cell r="I13" t="str">
            <v>令和４年度総合健康診断業務
645名</v>
          </cell>
          <cell r="J13" t="str">
            <v>支出負担行為担当官
金沢国税局総務部次長
中村　憲二
石川県金沢市広坂２－２－６０</v>
          </cell>
          <cell r="K13"/>
          <cell r="L13"/>
          <cell r="M13">
            <v>44733</v>
          </cell>
          <cell r="N13" t="str">
            <v>公益財団法人福井県労働衛生センター
福井県福井市日光１－３－１０</v>
          </cell>
          <cell r="O13">
            <v>6210005000076</v>
          </cell>
          <cell r="P13" t="str">
            <v>②公益財団法人</v>
          </cell>
          <cell r="Q13" t="str">
            <v>都道府県所管</v>
          </cell>
          <cell r="R13" t="str">
            <v>④随意契約（企画競争無し）</v>
          </cell>
          <cell r="S13" t="str">
            <v>●</v>
          </cell>
          <cell r="T13" t="str">
            <v>23,370,930円
(A)</v>
          </cell>
          <cell r="U13" t="str">
            <v>@17,012円／回ほか</v>
          </cell>
          <cell r="V13">
            <v>23370930</v>
          </cell>
          <cell r="W13" t="str">
            <v>100%
(B/A×100）</v>
          </cell>
          <cell r="X13"/>
          <cell r="Y13"/>
          <cell r="Z13" t="str">
            <v>×</v>
          </cell>
          <cell r="AA13" t="str">
            <v>①公表</v>
          </cell>
          <cell r="AB13">
            <v>12</v>
          </cell>
          <cell r="AC13">
            <v>0</v>
          </cell>
          <cell r="AD13" t="str">
            <v>×</v>
          </cell>
          <cell r="AE13" t="str">
            <v>システム非対応</v>
          </cell>
          <cell r="AF13" t="str">
            <v>×</v>
          </cell>
          <cell r="AG13"/>
          <cell r="AH13" t="str">
            <v>①会計法第29条の3第4項（契約の性質又は目的が競争を許さない場合）</v>
          </cell>
          <cell r="AI13" t="str">
            <v>公募を実施し、申し込みのあった者のうち要件を満たす全ての者と契約したものであり、競争を許さないことから会計法29条の３第４項に該当するため。</v>
          </cell>
          <cell r="AJ13" t="str">
            <v>単価契約
予定調達総額
23,370,930円
（B）</v>
          </cell>
          <cell r="AK13"/>
          <cell r="AL13"/>
          <cell r="AM13"/>
          <cell r="AN13"/>
          <cell r="AO13"/>
          <cell r="AP13"/>
          <cell r="AQ13"/>
          <cell r="AR13"/>
          <cell r="AS13"/>
          <cell r="AT13"/>
          <cell r="AU13"/>
          <cell r="AV13"/>
          <cell r="AW13"/>
          <cell r="AX13"/>
          <cell r="AY13"/>
          <cell r="AZ13"/>
          <cell r="BA13"/>
          <cell r="BB13"/>
          <cell r="BC13" t="str">
            <v>年間支払金額(契約相手方ごと)</v>
          </cell>
          <cell r="BD13" t="str">
            <v>○</v>
          </cell>
          <cell r="BE13" t="str">
            <v>×</v>
          </cell>
          <cell r="BF13" t="str">
            <v>×</v>
          </cell>
          <cell r="BG13" t="str">
            <v>×</v>
          </cell>
          <cell r="BH13" t="str">
            <v/>
          </cell>
          <cell r="BI13" t="str">
            <v>⑩役務</v>
          </cell>
          <cell r="BJ13" t="str">
            <v>単価契約</v>
          </cell>
          <cell r="BK13"/>
          <cell r="BL13" t="str">
            <v/>
          </cell>
          <cell r="BM13" t="str">
            <v>○</v>
          </cell>
          <cell r="BN13" t="b">
            <v>1</v>
          </cell>
          <cell r="BO13" t="b">
            <v>1</v>
          </cell>
        </row>
        <row r="14">
          <cell r="F14">
            <v>9</v>
          </cell>
          <cell r="G14" t="str">
            <v>Dg074</v>
          </cell>
          <cell r="H14" t="str">
            <v>⑩役務</v>
          </cell>
          <cell r="I14" t="str">
            <v>令和４年度総合健康診断業務
645名</v>
          </cell>
          <cell r="J14" t="str">
            <v>支出負担行為担当官
金沢国税局総務部次長
中村　憲二
石川県金沢市広坂２－２－６０</v>
          </cell>
          <cell r="K14"/>
          <cell r="L14"/>
          <cell r="M14">
            <v>44733</v>
          </cell>
          <cell r="N14" t="str">
            <v>社会福祉法人恩賜財団済生会支部福井県済生会病院
福井県福井市和田中町舟橋７－１</v>
          </cell>
          <cell r="O14">
            <v>3010405001696</v>
          </cell>
          <cell r="P14" t="str">
            <v>③その他の公益法人</v>
          </cell>
          <cell r="Q14"/>
          <cell r="R14" t="str">
            <v>④随意契約（企画競争無し）</v>
          </cell>
          <cell r="S14" t="str">
            <v>●</v>
          </cell>
          <cell r="T14" t="str">
            <v>23,370,930円
(A)</v>
          </cell>
          <cell r="U14" t="str">
            <v>@17,012円／回ほか</v>
          </cell>
          <cell r="V14">
            <v>23370930</v>
          </cell>
          <cell r="W14" t="str">
            <v>100%
(B/A×100）</v>
          </cell>
          <cell r="X14"/>
          <cell r="Y14"/>
          <cell r="Z14" t="str">
            <v>×</v>
          </cell>
          <cell r="AA14" t="str">
            <v>①公表</v>
          </cell>
          <cell r="AB14">
            <v>12</v>
          </cell>
          <cell r="AC14">
            <v>0</v>
          </cell>
          <cell r="AD14" t="str">
            <v>×</v>
          </cell>
          <cell r="AE14" t="str">
            <v>システム非対応</v>
          </cell>
          <cell r="AF14" t="str">
            <v>×</v>
          </cell>
          <cell r="AG14"/>
          <cell r="AH14" t="str">
            <v>①会計法第29条の3第4項（契約の性質又は目的が競争を許さない場合）</v>
          </cell>
          <cell r="AI14" t="str">
            <v>公募を実施し、申し込みのあった者のうち要件を満たす全ての者と契約したものであり、競争を許さないことから会計法29条の３第４項に該当するため。</v>
          </cell>
          <cell r="AJ14" t="str">
            <v>単価契約
予定調達総額
23,370,930円
（B）</v>
          </cell>
          <cell r="AK14"/>
          <cell r="AL14"/>
          <cell r="AM14"/>
          <cell r="AN14"/>
          <cell r="AO14"/>
          <cell r="AP14"/>
          <cell r="AQ14"/>
          <cell r="AR14"/>
          <cell r="AS14"/>
          <cell r="AT14"/>
          <cell r="AU14"/>
          <cell r="AV14"/>
          <cell r="AW14"/>
          <cell r="AX14"/>
          <cell r="AY14"/>
          <cell r="AZ14"/>
          <cell r="BA14"/>
          <cell r="BB14"/>
          <cell r="BC14" t="str">
            <v>年間支払金額(契約相手方ごと)</v>
          </cell>
          <cell r="BD14" t="str">
            <v>○</v>
          </cell>
          <cell r="BE14" t="str">
            <v>×</v>
          </cell>
          <cell r="BF14" t="str">
            <v>×</v>
          </cell>
          <cell r="BG14" t="str">
            <v>×</v>
          </cell>
          <cell r="BH14" t="str">
            <v/>
          </cell>
          <cell r="BI14" t="str">
            <v>⑩役務</v>
          </cell>
          <cell r="BJ14" t="str">
            <v>単価契約</v>
          </cell>
          <cell r="BK14"/>
          <cell r="BL14" t="str">
            <v/>
          </cell>
          <cell r="BM14" t="str">
            <v>○</v>
          </cell>
          <cell r="BN14" t="b">
            <v>1</v>
          </cell>
          <cell r="BO14" t="b">
            <v>1</v>
          </cell>
        </row>
        <row r="15">
          <cell r="F15">
            <v>10</v>
          </cell>
          <cell r="G15" t="str">
            <v>Dg075</v>
          </cell>
          <cell r="H15" t="str">
            <v>⑩役務</v>
          </cell>
          <cell r="I15" t="str">
            <v>令和４年度総合健康診断業務
645名</v>
          </cell>
          <cell r="J15" t="str">
            <v>支出負担行為担当官
金沢国税局総務部次長
中村　憲二
石川県金沢市広坂２－２－６０</v>
          </cell>
          <cell r="K15"/>
          <cell r="L15"/>
          <cell r="M15">
            <v>44733</v>
          </cell>
          <cell r="N15" t="str">
            <v>医療法人厚生会福井厚生病院
福井県福井市下六条町２０１</v>
          </cell>
          <cell r="O15">
            <v>7210005000471</v>
          </cell>
          <cell r="P15" t="str">
            <v>③その他の公益法人</v>
          </cell>
          <cell r="Q15"/>
          <cell r="R15" t="str">
            <v>④随意契約（企画競争無し）</v>
          </cell>
          <cell r="S15" t="str">
            <v>●</v>
          </cell>
          <cell r="T15" t="str">
            <v>23,370,930円
(A)</v>
          </cell>
          <cell r="U15" t="str">
            <v>@17,012円／回ほか</v>
          </cell>
          <cell r="V15">
            <v>23370930</v>
          </cell>
          <cell r="W15" t="str">
            <v>100%
(B/A×100）</v>
          </cell>
          <cell r="X15"/>
          <cell r="Y15"/>
          <cell r="Z15" t="str">
            <v>×</v>
          </cell>
          <cell r="AA15" t="str">
            <v>①公表</v>
          </cell>
          <cell r="AB15">
            <v>12</v>
          </cell>
          <cell r="AC15">
            <v>0</v>
          </cell>
          <cell r="AD15" t="str">
            <v>×</v>
          </cell>
          <cell r="AE15" t="str">
            <v>システム非対応</v>
          </cell>
          <cell r="AF15" t="str">
            <v>×</v>
          </cell>
          <cell r="AG15"/>
          <cell r="AH15" t="str">
            <v>①会計法第29条の3第4項（契約の性質又は目的が競争を許さない場合）</v>
          </cell>
          <cell r="AI15" t="str">
            <v>公募を実施し、申し込みのあった者のうち要件を満たす全ての者と契約したものであり、競争を許さないことから会計法29条の３第４項に該当するため。</v>
          </cell>
          <cell r="AJ15" t="str">
            <v>単価契約
予定調達総額
23,370,930円
（B）</v>
          </cell>
          <cell r="AK15"/>
          <cell r="AL15"/>
          <cell r="AM15"/>
          <cell r="AN15"/>
          <cell r="AO15"/>
          <cell r="AP15"/>
          <cell r="AQ15"/>
          <cell r="AR15"/>
          <cell r="AS15"/>
          <cell r="AT15"/>
          <cell r="AU15"/>
          <cell r="AV15"/>
          <cell r="AW15"/>
          <cell r="AX15"/>
          <cell r="AY15"/>
          <cell r="AZ15"/>
          <cell r="BA15"/>
          <cell r="BB15"/>
          <cell r="BC15" t="str">
            <v>年間支払金額(契約相手方ごと)</v>
          </cell>
          <cell r="BD15" t="str">
            <v>○</v>
          </cell>
          <cell r="BE15" t="str">
            <v>×</v>
          </cell>
          <cell r="BF15" t="str">
            <v>×</v>
          </cell>
          <cell r="BG15" t="str">
            <v>×</v>
          </cell>
          <cell r="BH15" t="str">
            <v/>
          </cell>
          <cell r="BI15" t="str">
            <v>⑩役務</v>
          </cell>
          <cell r="BJ15" t="str">
            <v>単価契約</v>
          </cell>
          <cell r="BK15"/>
          <cell r="BL15" t="str">
            <v/>
          </cell>
          <cell r="BM15" t="str">
            <v>○</v>
          </cell>
          <cell r="BN15" t="b">
            <v>1</v>
          </cell>
          <cell r="BO15" t="b">
            <v>1</v>
          </cell>
        </row>
        <row r="16">
          <cell r="F16">
            <v>11</v>
          </cell>
          <cell r="G16" t="str">
            <v>Dg076</v>
          </cell>
          <cell r="H16" t="str">
            <v>⑩役務</v>
          </cell>
          <cell r="I16" t="str">
            <v>令和４年度総合健康診断業務
645名</v>
          </cell>
          <cell r="J16" t="str">
            <v>支出負担行為担当官
金沢国税局総務部次長
中村　憲二
石川県金沢市広坂２－２－６０</v>
          </cell>
          <cell r="K16"/>
          <cell r="L16"/>
          <cell r="M16">
            <v>44733</v>
          </cell>
          <cell r="N16" t="str">
            <v>医療法人社団ホスピィー浦田クリニック
富山県魚津市本江１－２６</v>
          </cell>
          <cell r="O16">
            <v>3230005003559</v>
          </cell>
          <cell r="P16" t="str">
            <v>③その他の公益法人</v>
          </cell>
          <cell r="Q16"/>
          <cell r="R16" t="str">
            <v>④随意契約（企画競争無し）</v>
          </cell>
          <cell r="S16" t="str">
            <v>●</v>
          </cell>
          <cell r="T16" t="str">
            <v>23,370,930円
(A)</v>
          </cell>
          <cell r="U16" t="str">
            <v>@17,012円／回ほか</v>
          </cell>
          <cell r="V16">
            <v>23370930</v>
          </cell>
          <cell r="W16" t="str">
            <v>100%
(B/A×100）</v>
          </cell>
          <cell r="X16"/>
          <cell r="Y16"/>
          <cell r="Z16" t="str">
            <v>×</v>
          </cell>
          <cell r="AA16" t="str">
            <v>①公表</v>
          </cell>
          <cell r="AB16">
            <v>12</v>
          </cell>
          <cell r="AC16">
            <v>0</v>
          </cell>
          <cell r="AD16" t="str">
            <v>×</v>
          </cell>
          <cell r="AE16" t="str">
            <v>システム非対応</v>
          </cell>
          <cell r="AF16" t="str">
            <v>×</v>
          </cell>
          <cell r="AG16"/>
          <cell r="AH16" t="str">
            <v>①会計法第29条の3第4項（契約の性質又は目的が競争を許さない場合）</v>
          </cell>
          <cell r="AI16" t="str">
            <v>公募を実施し、申し込みのあった者のうち要件を満たす全ての者と契約したものであり、競争を許さないことから会計法29条の３第４項に該当するため。</v>
          </cell>
          <cell r="AJ16" t="str">
            <v>単価契約
予定調達総額
23,370,930円
（B）</v>
          </cell>
          <cell r="AK16"/>
          <cell r="AL16"/>
          <cell r="AM16"/>
          <cell r="AN16"/>
          <cell r="AO16"/>
          <cell r="AP16"/>
          <cell r="AQ16"/>
          <cell r="AR16"/>
          <cell r="AS16"/>
          <cell r="AT16"/>
          <cell r="AU16"/>
          <cell r="AV16"/>
          <cell r="AW16"/>
          <cell r="AX16"/>
          <cell r="AY16"/>
          <cell r="AZ16"/>
          <cell r="BA16"/>
          <cell r="BB16"/>
          <cell r="BC16" t="str">
            <v>年間支払金額(契約相手方ごと)</v>
          </cell>
          <cell r="BD16" t="str">
            <v>○</v>
          </cell>
          <cell r="BE16" t="str">
            <v>×</v>
          </cell>
          <cell r="BF16" t="str">
            <v>×</v>
          </cell>
          <cell r="BG16" t="str">
            <v>×</v>
          </cell>
          <cell r="BH16" t="str">
            <v/>
          </cell>
          <cell r="BI16" t="str">
            <v>⑩役務</v>
          </cell>
          <cell r="BJ16" t="str">
            <v>単価契約</v>
          </cell>
          <cell r="BK16"/>
          <cell r="BL16" t="str">
            <v/>
          </cell>
          <cell r="BM16" t="str">
            <v>○</v>
          </cell>
          <cell r="BN16" t="b">
            <v>1</v>
          </cell>
          <cell r="BO16" t="b">
            <v>1</v>
          </cell>
        </row>
        <row r="17">
          <cell r="F17">
            <v>12</v>
          </cell>
          <cell r="G17" t="str">
            <v>Dg077</v>
          </cell>
          <cell r="H17" t="str">
            <v>⑩役務</v>
          </cell>
          <cell r="I17" t="str">
            <v>令和４年度総合健康診断業務
645名</v>
          </cell>
          <cell r="J17" t="str">
            <v>支出負担行為担当官
金沢国税局総務部次長
中村　憲二
石川県金沢市広坂２－２－６０</v>
          </cell>
          <cell r="K17"/>
          <cell r="L17"/>
          <cell r="M17">
            <v>44733</v>
          </cell>
          <cell r="N17" t="str">
            <v>医療法人社団博友会金沢西病院
石川県金沢市駅西本町６－１５－４１</v>
          </cell>
          <cell r="O17">
            <v>9220005001871</v>
          </cell>
          <cell r="P17" t="str">
            <v>③その他の公益法人</v>
          </cell>
          <cell r="Q17"/>
          <cell r="R17" t="str">
            <v>④随意契約（企画競争無し）</v>
          </cell>
          <cell r="S17" t="str">
            <v>●</v>
          </cell>
          <cell r="T17" t="str">
            <v>23,370,930円
(A)</v>
          </cell>
          <cell r="U17" t="str">
            <v>@17,012円／回ほか</v>
          </cell>
          <cell r="V17">
            <v>23370930</v>
          </cell>
          <cell r="W17" t="str">
            <v>100%
(B/A×100）</v>
          </cell>
          <cell r="X17"/>
          <cell r="Y17"/>
          <cell r="Z17" t="str">
            <v>×</v>
          </cell>
          <cell r="AA17" t="str">
            <v>①公表</v>
          </cell>
          <cell r="AB17">
            <v>12</v>
          </cell>
          <cell r="AC17">
            <v>0</v>
          </cell>
          <cell r="AD17" t="str">
            <v>×</v>
          </cell>
          <cell r="AE17" t="str">
            <v>システム非対応</v>
          </cell>
          <cell r="AF17" t="str">
            <v>×</v>
          </cell>
          <cell r="AG17"/>
          <cell r="AH17" t="str">
            <v>①会計法第29条の3第4項（契約の性質又は目的が競争を許さない場合）</v>
          </cell>
          <cell r="AI17" t="str">
            <v>公募を実施し、申し込みのあった者のうち要件を満たす全ての者と契約したものであり、競争を許さないことから会計法29条の３第４項に該当するため。</v>
          </cell>
          <cell r="AJ17" t="str">
            <v>単価契約
予定調達総額
23,370,930円
（B）</v>
          </cell>
          <cell r="AK17"/>
          <cell r="AL17"/>
          <cell r="AM17"/>
          <cell r="AN17"/>
          <cell r="AO17"/>
          <cell r="AP17"/>
          <cell r="AQ17"/>
          <cell r="AR17"/>
          <cell r="AS17"/>
          <cell r="AT17"/>
          <cell r="AU17"/>
          <cell r="AV17"/>
          <cell r="AW17"/>
          <cell r="AX17"/>
          <cell r="AY17"/>
          <cell r="AZ17"/>
          <cell r="BA17"/>
          <cell r="BB17"/>
          <cell r="BC17" t="str">
            <v>年間支払金額(契約相手方ごと)</v>
          </cell>
          <cell r="BD17" t="str">
            <v>○</v>
          </cell>
          <cell r="BE17" t="str">
            <v>×</v>
          </cell>
          <cell r="BF17" t="str">
            <v>×</v>
          </cell>
          <cell r="BG17" t="str">
            <v>×</v>
          </cell>
          <cell r="BH17" t="str">
            <v/>
          </cell>
          <cell r="BI17" t="str">
            <v>⑩役務</v>
          </cell>
          <cell r="BJ17" t="str">
            <v>単価契約</v>
          </cell>
          <cell r="BK17"/>
          <cell r="BL17" t="str">
            <v/>
          </cell>
          <cell r="BM17" t="str">
            <v>○</v>
          </cell>
          <cell r="BN17" t="b">
            <v>1</v>
          </cell>
          <cell r="BO17" t="b">
            <v>1</v>
          </cell>
        </row>
        <row r="18">
          <cell r="F18" t="str">
            <v/>
          </cell>
          <cell r="G18" t="str">
            <v>Dg078</v>
          </cell>
          <cell r="H18" t="str">
            <v>⑩役務</v>
          </cell>
          <cell r="I18" t="str">
            <v>データ入力委託業務（インハウス型）
375調書1,800,000件</v>
          </cell>
          <cell r="J18" t="str">
            <v>支出負担行為担当官
金沢国税局総務部次長
中村　憲二
石川県金沢市広坂２－２－６０</v>
          </cell>
          <cell r="K18"/>
          <cell r="L18"/>
          <cell r="M18">
            <v>44733</v>
          </cell>
          <cell r="N18" t="str">
            <v>株式会社石川コンピュータ・センター
石川県金沢市無量寺町ハ６－１</v>
          </cell>
          <cell r="O18">
            <v>3220001000949</v>
          </cell>
          <cell r="P18" t="str">
            <v>⑥その他の法人等</v>
          </cell>
          <cell r="Q18"/>
          <cell r="R18" t="str">
            <v>①一般競争入札</v>
          </cell>
          <cell r="S18"/>
          <cell r="T18">
            <v>138439400</v>
          </cell>
          <cell r="U18" t="str">
            <v>@50.6円／件ほか</v>
          </cell>
          <cell r="V18">
            <v>91960000</v>
          </cell>
          <cell r="W18">
            <v>0.66400000000000003</v>
          </cell>
          <cell r="X18"/>
          <cell r="Y18"/>
          <cell r="Z18" t="str">
            <v>○</v>
          </cell>
          <cell r="AA18" t="str">
            <v>②同種の他の契約の予定価格を類推されるおそれがあるため公表しない</v>
          </cell>
          <cell r="AB18">
            <v>4</v>
          </cell>
          <cell r="AC18">
            <v>3</v>
          </cell>
          <cell r="AD18" t="str">
            <v>○</v>
          </cell>
          <cell r="AE18"/>
          <cell r="AF18" t="str">
            <v>×</v>
          </cell>
          <cell r="AG18"/>
          <cell r="AH18"/>
          <cell r="AI18"/>
          <cell r="AJ18"/>
          <cell r="AK18"/>
          <cell r="AL18"/>
          <cell r="AM18"/>
          <cell r="AN18"/>
          <cell r="AO18"/>
          <cell r="AP18"/>
          <cell r="AQ18"/>
          <cell r="AR18"/>
          <cell r="AS18"/>
          <cell r="AT18"/>
          <cell r="AU18"/>
          <cell r="AV18"/>
          <cell r="AW18"/>
          <cell r="AX18"/>
          <cell r="AY18"/>
          <cell r="AZ18"/>
          <cell r="BA18"/>
          <cell r="BB18"/>
          <cell r="BC18" t="str">
            <v>年間支払金額</v>
          </cell>
          <cell r="BD18" t="str">
            <v>○</v>
          </cell>
          <cell r="BE18" t="str">
            <v>×</v>
          </cell>
          <cell r="BF18" t="str">
            <v>×</v>
          </cell>
          <cell r="BG18" t="str">
            <v>×</v>
          </cell>
          <cell r="BH18" t="str">
            <v/>
          </cell>
          <cell r="BI18" t="str">
            <v>⑩役務</v>
          </cell>
          <cell r="BJ18" t="str">
            <v>単価契約</v>
          </cell>
          <cell r="BK18"/>
          <cell r="BL18">
            <v>1</v>
          </cell>
          <cell r="BM18" t="str">
            <v>○</v>
          </cell>
          <cell r="BN18" t="b">
            <v>1</v>
          </cell>
          <cell r="BO18" t="b">
            <v>1</v>
          </cell>
        </row>
        <row r="19">
          <cell r="G19" t="str">
            <v>Dg079</v>
          </cell>
          <cell r="H19" t="str">
            <v>①工事</v>
          </cell>
          <cell r="I19" t="str">
            <v>金沢国税局戸水分庁舎入退室管理システム及び監視用カメラ設備設置工事
一式</v>
          </cell>
          <cell r="J19" t="str">
            <v>支出負担行為担当官
金沢国税局総務部次長
中村　憲二
石川県金沢市広坂２－２－６０</v>
          </cell>
          <cell r="K19"/>
          <cell r="L19"/>
          <cell r="M19">
            <v>44733</v>
          </cell>
          <cell r="N19" t="str">
            <v>北信テレネックス株式会社
石川県金沢市小橋町３－４７</v>
          </cell>
          <cell r="O19">
            <v>2220001006055</v>
          </cell>
          <cell r="P19" t="str">
            <v>⑥その他の法人等</v>
          </cell>
          <cell r="Q19"/>
          <cell r="R19" t="str">
            <v>①一般競争入札</v>
          </cell>
          <cell r="S19"/>
          <cell r="T19">
            <v>11145186</v>
          </cell>
          <cell r="U19">
            <v>7920000</v>
          </cell>
          <cell r="V19"/>
          <cell r="W19">
            <v>0.71</v>
          </cell>
          <cell r="X19"/>
          <cell r="Y19"/>
          <cell r="Z19" t="str">
            <v>×</v>
          </cell>
          <cell r="AA19" t="str">
            <v>①公表</v>
          </cell>
          <cell r="AB19">
            <v>3</v>
          </cell>
          <cell r="AC19">
            <v>3</v>
          </cell>
          <cell r="AD19" t="str">
            <v>○</v>
          </cell>
          <cell r="AE19"/>
          <cell r="AF19" t="str">
            <v>×</v>
          </cell>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v>0</v>
          </cell>
          <cell r="BI19" t="str">
            <v>①工事</v>
          </cell>
          <cell r="BJ19" t="str">
            <v/>
          </cell>
          <cell r="BK19"/>
          <cell r="BL19" t="str">
            <v/>
          </cell>
          <cell r="BM19" t="str">
            <v>○</v>
          </cell>
          <cell r="BN19" t="b">
            <v>1</v>
          </cell>
          <cell r="BO19" t="b">
            <v>1</v>
          </cell>
        </row>
        <row r="20">
          <cell r="F20" t="str">
            <v/>
          </cell>
          <cell r="G20" t="str">
            <v>Dg080</v>
          </cell>
          <cell r="H20" t="str">
            <v>⑦物品等購入</v>
          </cell>
          <cell r="I20" t="str">
            <v>冷暖房用A重油の購入（小浜地方合同庁舎）
22,000リットル</v>
          </cell>
          <cell r="J20" t="str">
            <v>支出負担行為担当官
金沢国税局総務部次長
中村　憲二
石川県金沢市広坂２－２－６０
ほか３官署</v>
          </cell>
          <cell r="K20" t="str">
            <v>③合庁</v>
          </cell>
          <cell r="L20" t="str">
            <v>○</v>
          </cell>
          <cell r="M20">
            <v>44735</v>
          </cell>
          <cell r="N20" t="str">
            <v>井田スクエア株式会社
福井県小浜市和久里１７－１２</v>
          </cell>
          <cell r="O20">
            <v>8210001013897</v>
          </cell>
          <cell r="P20" t="str">
            <v>⑥その他の法人等</v>
          </cell>
          <cell r="Q20"/>
          <cell r="R20" t="str">
            <v>①一般競争入札</v>
          </cell>
          <cell r="S20"/>
          <cell r="T20">
            <v>2904000</v>
          </cell>
          <cell r="U20" t="str">
            <v>@106.7円／リットルほか</v>
          </cell>
          <cell r="V20">
            <v>2347400</v>
          </cell>
          <cell r="W20">
            <v>0.80800000000000005</v>
          </cell>
          <cell r="X20"/>
          <cell r="Y20"/>
          <cell r="Z20" t="str">
            <v>×</v>
          </cell>
          <cell r="AA20" t="str">
            <v>②同種の他の契約の予定価格を類推されるおそれがあるため公表しない</v>
          </cell>
          <cell r="AB20">
            <v>1</v>
          </cell>
          <cell r="AC20">
            <v>1</v>
          </cell>
          <cell r="AD20" t="str">
            <v>○</v>
          </cell>
          <cell r="AE20"/>
          <cell r="AF20" t="str">
            <v>×</v>
          </cell>
          <cell r="AG20"/>
          <cell r="AH20"/>
          <cell r="AI20"/>
          <cell r="AJ20" t="str">
            <v>分担契約
分担予定額
922,528円
単価契約
予定調達総額
2,347,400円</v>
          </cell>
          <cell r="AK20"/>
          <cell r="AL20"/>
          <cell r="AM20"/>
          <cell r="AN20"/>
          <cell r="AO20"/>
          <cell r="AP20"/>
          <cell r="AQ20"/>
          <cell r="AR20" t="str">
            <v>△</v>
          </cell>
          <cell r="AS20"/>
          <cell r="AT20"/>
          <cell r="AU20"/>
          <cell r="AV20" t="str">
            <v>⑤参加可能なものが少数のもの（例：電力の調達、ガソリンの調達など）</v>
          </cell>
          <cell r="AW20"/>
          <cell r="AX20"/>
          <cell r="AY20"/>
          <cell r="AZ20"/>
          <cell r="BA20"/>
          <cell r="BB20"/>
          <cell r="BC20" t="str">
            <v>年間支払金額(自官署のみ)</v>
          </cell>
          <cell r="BD20" t="str">
            <v>○</v>
          </cell>
          <cell r="BE20" t="str">
            <v>×</v>
          </cell>
          <cell r="BF20" t="str">
            <v>×</v>
          </cell>
          <cell r="BG20" t="str">
            <v>×</v>
          </cell>
          <cell r="BH20" t="str">
            <v/>
          </cell>
          <cell r="BI20" t="str">
            <v>⑦物品等購入</v>
          </cell>
          <cell r="BJ20" t="str">
            <v>分担契約/単価契約</v>
          </cell>
          <cell r="BK20"/>
          <cell r="BL20" t="str">
            <v/>
          </cell>
          <cell r="BM20" t="str">
            <v>○</v>
          </cell>
          <cell r="BN20" t="b">
            <v>1</v>
          </cell>
          <cell r="BO20" t="b">
            <v>1</v>
          </cell>
        </row>
        <row r="21">
          <cell r="G21" t="str">
            <v>Dg081</v>
          </cell>
          <cell r="H21" t="str">
            <v>①工事</v>
          </cell>
          <cell r="I21" t="str">
            <v>魚津合同庁舎電話交換機更新工事
一式</v>
          </cell>
          <cell r="J21" t="str">
            <v>支出負担行為担当官
金沢国税局総務部次長
中村　憲二
石川県金沢市広坂２－２－６０
ほか３官署</v>
          </cell>
          <cell r="K21" t="str">
            <v>③合庁</v>
          </cell>
          <cell r="L21" t="str">
            <v>○</v>
          </cell>
          <cell r="M21">
            <v>44736</v>
          </cell>
          <cell r="N21" t="str">
            <v>北信テレネックス株式会社
石川県金沢市小橋町３－４７</v>
          </cell>
          <cell r="O21">
            <v>2220001006055</v>
          </cell>
          <cell r="P21" t="str">
            <v>⑥その他の法人等</v>
          </cell>
          <cell r="Q21"/>
          <cell r="R21" t="str">
            <v>①一般競争入札</v>
          </cell>
          <cell r="S21"/>
          <cell r="T21">
            <v>8084670</v>
          </cell>
          <cell r="U21">
            <v>1454376</v>
          </cell>
          <cell r="V21">
            <v>2640000</v>
          </cell>
          <cell r="W21">
            <v>0.32600000000000001</v>
          </cell>
          <cell r="X21"/>
          <cell r="Y21"/>
          <cell r="Z21" t="str">
            <v>×</v>
          </cell>
          <cell r="AA21" t="str">
            <v>①公表</v>
          </cell>
          <cell r="AB21">
            <v>5</v>
          </cell>
          <cell r="AC21">
            <v>4</v>
          </cell>
          <cell r="AD21" t="str">
            <v>○</v>
          </cell>
          <cell r="AE21"/>
          <cell r="AF21" t="str">
            <v>×</v>
          </cell>
          <cell r="AG21"/>
          <cell r="AH21"/>
          <cell r="AI21"/>
          <cell r="AJ21" t="str">
            <v>分担契約
契約総額
2,640,000円
（B）</v>
          </cell>
          <cell r="AK21"/>
          <cell r="AL21"/>
          <cell r="AM21"/>
          <cell r="AN21"/>
          <cell r="AO21"/>
          <cell r="AP21"/>
          <cell r="AQ21"/>
          <cell r="AR21"/>
          <cell r="AS21"/>
          <cell r="AT21"/>
          <cell r="AU21"/>
          <cell r="AV21"/>
          <cell r="AW21"/>
          <cell r="AX21"/>
          <cell r="AY21"/>
          <cell r="AZ21"/>
          <cell r="BA21"/>
          <cell r="BB21"/>
          <cell r="BC21" t="str">
            <v>年間支払金額(自官署のみ)</v>
          </cell>
          <cell r="BD21" t="str">
            <v>○</v>
          </cell>
          <cell r="BE21" t="str">
            <v>×</v>
          </cell>
          <cell r="BF21" t="str">
            <v>×</v>
          </cell>
          <cell r="BG21" t="str">
            <v>×</v>
          </cell>
          <cell r="BH21" t="str">
            <v/>
          </cell>
          <cell r="BI21" t="str">
            <v>①工事</v>
          </cell>
          <cell r="BJ21" t="str">
            <v>分担契約</v>
          </cell>
          <cell r="BK21"/>
          <cell r="BL21" t="str">
            <v/>
          </cell>
          <cell r="BM21" t="str">
            <v>○</v>
          </cell>
          <cell r="BN21" t="b">
            <v>1</v>
          </cell>
          <cell r="BO21" t="b">
            <v>1</v>
          </cell>
        </row>
        <row r="22">
          <cell r="G22" t="str">
            <v>Dg082</v>
          </cell>
          <cell r="H22" t="str">
            <v>①工事</v>
          </cell>
          <cell r="I22" t="str">
            <v>金沢駅西合同庁舎冷温水機（2号機）整備工事
一式</v>
          </cell>
          <cell r="J22" t="str">
            <v>支出負担行為担当官
金沢国税局総務部次長
中村　憲二
石川県金沢市広坂２－２－６０
ほか８官署等</v>
          </cell>
          <cell r="K22" t="str">
            <v>③合庁</v>
          </cell>
          <cell r="L22" t="str">
            <v>○</v>
          </cell>
          <cell r="M22">
            <v>44739</v>
          </cell>
          <cell r="N22" t="str">
            <v>株式会社ムラシマ事務所
石川県金沢市泉野出町２－７－１３</v>
          </cell>
          <cell r="O22">
            <v>3220001006995</v>
          </cell>
          <cell r="P22" t="str">
            <v>⑥その他の法人等</v>
          </cell>
          <cell r="Q22"/>
          <cell r="R22" t="str">
            <v>①一般競争入札</v>
          </cell>
          <cell r="S22"/>
          <cell r="T22">
            <v>8781850</v>
          </cell>
          <cell r="U22">
            <v>3769172</v>
          </cell>
          <cell r="V22">
            <v>7480000</v>
          </cell>
          <cell r="W22">
            <v>0.85099999999999998</v>
          </cell>
          <cell r="X22"/>
          <cell r="Y22"/>
          <cell r="Z22" t="str">
            <v>×</v>
          </cell>
          <cell r="AA22" t="str">
            <v>①公表</v>
          </cell>
          <cell r="AB22">
            <v>3</v>
          </cell>
          <cell r="AC22">
            <v>3</v>
          </cell>
          <cell r="AD22" t="str">
            <v>○</v>
          </cell>
          <cell r="AE22"/>
          <cell r="AF22" t="str">
            <v>×</v>
          </cell>
          <cell r="AG22"/>
          <cell r="AH22"/>
          <cell r="AI22"/>
          <cell r="AJ22" t="str">
            <v>分担契約
契約総額
7,480,000円
（B）</v>
          </cell>
          <cell r="AK22"/>
          <cell r="AL22"/>
          <cell r="AM22"/>
          <cell r="AN22"/>
          <cell r="AO22"/>
          <cell r="AP22"/>
          <cell r="AQ22"/>
          <cell r="AR22"/>
          <cell r="AS22"/>
          <cell r="AT22"/>
          <cell r="AU22"/>
          <cell r="AV22"/>
          <cell r="AW22"/>
          <cell r="AX22"/>
          <cell r="AY22"/>
          <cell r="AZ22"/>
          <cell r="BA22"/>
          <cell r="BB22"/>
          <cell r="BC22" t="str">
            <v>年間支払金額(自官署のみ)</v>
          </cell>
          <cell r="BD22" t="str">
            <v>○</v>
          </cell>
          <cell r="BE22" t="str">
            <v>×</v>
          </cell>
          <cell r="BF22" t="str">
            <v>×</v>
          </cell>
          <cell r="BG22" t="str">
            <v>×</v>
          </cell>
          <cell r="BH22" t="str">
            <v/>
          </cell>
          <cell r="BI22" t="str">
            <v>①工事</v>
          </cell>
          <cell r="BJ22" t="str">
            <v>分担契約</v>
          </cell>
          <cell r="BK22"/>
          <cell r="BL22" t="str">
            <v/>
          </cell>
          <cell r="BM22" t="str">
            <v>○</v>
          </cell>
          <cell r="BN22" t="b">
            <v>1</v>
          </cell>
          <cell r="BO22" t="b">
            <v>1</v>
          </cell>
        </row>
        <row r="23">
          <cell r="F23" t="str">
            <v/>
          </cell>
          <cell r="G23" t="str">
            <v>Dg083</v>
          </cell>
          <cell r="H23" t="str">
            <v>⑩役務</v>
          </cell>
          <cell r="I23" t="str">
            <v>徴収高計算書のプリント及び裁断業務
670,000件</v>
          </cell>
          <cell r="J23" t="str">
            <v>支出負担行為担当官
金沢国税局総務部次長
中村　憲二
石川県金沢市広坂２－２－６０</v>
          </cell>
          <cell r="K23"/>
          <cell r="L23"/>
          <cell r="M23">
            <v>44742</v>
          </cell>
          <cell r="N23" t="str">
            <v>北電情報システムサービス株式会社
富山県富山市桜橋通り３－１</v>
          </cell>
          <cell r="O23">
            <v>4230001002844</v>
          </cell>
          <cell r="P23" t="str">
            <v>⑥その他の法人等</v>
          </cell>
          <cell r="Q23"/>
          <cell r="R23" t="str">
            <v>①一般競争入札</v>
          </cell>
          <cell r="S23"/>
          <cell r="T23">
            <v>2251990</v>
          </cell>
          <cell r="U23" t="str">
            <v>@2.406円／件</v>
          </cell>
          <cell r="V23">
            <v>1612600</v>
          </cell>
          <cell r="W23">
            <v>0.71599999999999997</v>
          </cell>
          <cell r="X23"/>
          <cell r="Y23"/>
          <cell r="Z23" t="str">
            <v>×</v>
          </cell>
          <cell r="AA23" t="str">
            <v>②同種の他の契約の予定価格を類推されるおそれがあるため公表しない</v>
          </cell>
          <cell r="AB23">
            <v>1</v>
          </cell>
          <cell r="AC23">
            <v>0</v>
          </cell>
          <cell r="AD23" t="str">
            <v>○</v>
          </cell>
          <cell r="AE23"/>
          <cell r="AF23" t="str">
            <v>×</v>
          </cell>
          <cell r="AG23"/>
          <cell r="AH23"/>
          <cell r="AI23"/>
          <cell r="AJ23" t="str">
            <v>単価契約
予定調達総額
1,612,600円</v>
          </cell>
          <cell r="AK23"/>
          <cell r="AL23"/>
          <cell r="AM23"/>
          <cell r="AN23"/>
          <cell r="AO23"/>
          <cell r="AP23"/>
          <cell r="AQ23"/>
          <cell r="AR23" t="str">
            <v>×</v>
          </cell>
          <cell r="AS23"/>
          <cell r="AT23"/>
          <cell r="AU23"/>
          <cell r="AV23" t="str">
            <v>⑨その他</v>
          </cell>
          <cell r="AW23"/>
          <cell r="AX23" t="str">
            <v>前々年の契約者に声掛けを行ったところ、プリント設備の故障により再稼働の目途が立たず、不参加となった。</v>
          </cell>
          <cell r="AY23" t="str">
            <v>○</v>
          </cell>
          <cell r="AZ23"/>
          <cell r="BA23"/>
          <cell r="BB23"/>
          <cell r="BC23" t="str">
            <v>年間支払金額</v>
          </cell>
          <cell r="BD23" t="str">
            <v>○</v>
          </cell>
          <cell r="BE23" t="str">
            <v>×</v>
          </cell>
          <cell r="BF23" t="str">
            <v>×</v>
          </cell>
          <cell r="BG23" t="str">
            <v>×</v>
          </cell>
          <cell r="BH23" t="str">
            <v/>
          </cell>
          <cell r="BI23" t="str">
            <v>⑩役務</v>
          </cell>
          <cell r="BJ23" t="str">
            <v>単価契約</v>
          </cell>
          <cell r="BK23"/>
          <cell r="BL23" t="str">
            <v/>
          </cell>
          <cell r="BM23" t="str">
            <v>○</v>
          </cell>
          <cell r="BN23" t="b">
            <v>1</v>
          </cell>
          <cell r="BO23" t="b">
            <v>1</v>
          </cell>
        </row>
        <row r="24">
          <cell r="F24" t="str">
            <v/>
          </cell>
          <cell r="G24" t="str">
            <v>Dg084</v>
          </cell>
          <cell r="H24" t="str">
            <v>⑩役務</v>
          </cell>
          <cell r="I24" t="str">
            <v>郵便発送代行業務
400ｇまで113,170件ほか</v>
          </cell>
          <cell r="J24" t="str">
            <v>支出負担行為担当官
金沢国税局総務部次長
中村　憲二
石川県金沢市広坂２－２－６０</v>
          </cell>
          <cell r="K24"/>
          <cell r="L24"/>
          <cell r="M24">
            <v>44742</v>
          </cell>
          <cell r="N24" t="str">
            <v>中越運送株式会社
新潟県新潟市中央区美咲町１－２３－２６</v>
          </cell>
          <cell r="O24">
            <v>2110001003294</v>
          </cell>
          <cell r="P24" t="str">
            <v>⑥その他の法人等</v>
          </cell>
          <cell r="Q24"/>
          <cell r="R24" t="str">
            <v>①一般競争入札</v>
          </cell>
          <cell r="S24"/>
          <cell r="T24">
            <v>12181449</v>
          </cell>
          <cell r="U24" t="str">
            <v>@64.13円／件ほか</v>
          </cell>
          <cell r="V24">
            <v>10067234</v>
          </cell>
          <cell r="W24">
            <v>0.82599999999999996</v>
          </cell>
          <cell r="X24"/>
          <cell r="Y24"/>
          <cell r="Z24" t="str">
            <v>×</v>
          </cell>
          <cell r="AA24" t="str">
            <v>②同種の他の契約の予定価格を類推されるおそれがあるため公表しない</v>
          </cell>
          <cell r="AB24">
            <v>2</v>
          </cell>
          <cell r="AC24">
            <v>2</v>
          </cell>
          <cell r="AD24" t="str">
            <v>○</v>
          </cell>
          <cell r="AE24"/>
          <cell r="AF24" t="str">
            <v>×</v>
          </cell>
          <cell r="AG24"/>
          <cell r="AH24"/>
          <cell r="AI24"/>
          <cell r="AJ24" t="str">
            <v>単価契約
予定調達総額
10,067,234円</v>
          </cell>
          <cell r="AK24"/>
          <cell r="AL24"/>
          <cell r="AM24"/>
          <cell r="AN24"/>
          <cell r="AO24"/>
          <cell r="AP24"/>
          <cell r="AQ24"/>
          <cell r="AR24"/>
          <cell r="AS24"/>
          <cell r="AT24"/>
          <cell r="AU24"/>
          <cell r="AV24"/>
          <cell r="AW24"/>
          <cell r="AX24"/>
          <cell r="AY24"/>
          <cell r="AZ24"/>
          <cell r="BA24"/>
          <cell r="BB24"/>
          <cell r="BC24" t="str">
            <v>年間支払金額</v>
          </cell>
          <cell r="BD24" t="str">
            <v>○</v>
          </cell>
          <cell r="BE24" t="str">
            <v>×</v>
          </cell>
          <cell r="BF24" t="str">
            <v>×</v>
          </cell>
          <cell r="BG24" t="str">
            <v>×</v>
          </cell>
          <cell r="BH24" t="str">
            <v/>
          </cell>
          <cell r="BI24" t="str">
            <v>⑩役務</v>
          </cell>
          <cell r="BJ24" t="str">
            <v>単価契約</v>
          </cell>
          <cell r="BK24"/>
          <cell r="BL24" t="str">
            <v/>
          </cell>
          <cell r="BM24" t="str">
            <v>○</v>
          </cell>
          <cell r="BN24" t="b">
            <v>1</v>
          </cell>
          <cell r="BO24" t="b">
            <v>1</v>
          </cell>
        </row>
        <row r="25">
          <cell r="G25" t="str">
            <v>Dg085</v>
          </cell>
          <cell r="H25" t="str">
            <v>⑩役務</v>
          </cell>
          <cell r="I25" t="str">
            <v>金沢国税局クライアントパソコン設定等業務
一式</v>
          </cell>
          <cell r="J25" t="str">
            <v>支出負担行為担当官
金沢国税局総務部次長
中村　憲二
石川県金沢市広坂２－２－６０</v>
          </cell>
          <cell r="K25"/>
          <cell r="L25"/>
          <cell r="M25">
            <v>44742</v>
          </cell>
          <cell r="N25" t="str">
            <v>共同コンピュータ株式会社
福井県福井市月見５－４－４</v>
          </cell>
          <cell r="O25">
            <v>8210001014391</v>
          </cell>
          <cell r="P25" t="str">
            <v>⑥その他の法人等</v>
          </cell>
          <cell r="Q25"/>
          <cell r="R25" t="str">
            <v>①一般競争入札</v>
          </cell>
          <cell r="S25"/>
          <cell r="T25">
            <v>3576910</v>
          </cell>
          <cell r="U25">
            <v>3234000</v>
          </cell>
          <cell r="V25"/>
          <cell r="W25">
            <v>0.90400000000000003</v>
          </cell>
          <cell r="X25"/>
          <cell r="Y25"/>
          <cell r="Z25" t="str">
            <v>×</v>
          </cell>
          <cell r="AA25" t="str">
            <v>②同種の他の契約の予定価格を類推されるおそれがあるため公表しない</v>
          </cell>
          <cell r="AB25">
            <v>2</v>
          </cell>
          <cell r="AC25">
            <v>2</v>
          </cell>
          <cell r="AD25" t="str">
            <v>○</v>
          </cell>
          <cell r="AE25"/>
          <cell r="AF25" t="str">
            <v>×</v>
          </cell>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v>0</v>
          </cell>
          <cell r="BI25" t="str">
            <v>⑩役務</v>
          </cell>
          <cell r="BJ25" t="str">
            <v/>
          </cell>
          <cell r="BK25"/>
          <cell r="BL25" t="str">
            <v/>
          </cell>
          <cell r="BM25" t="str">
            <v>○</v>
          </cell>
          <cell r="BN25" t="b">
            <v>1</v>
          </cell>
          <cell r="BO25" t="b">
            <v>1</v>
          </cell>
        </row>
        <row r="26">
          <cell r="G26" t="str">
            <v>Dg086</v>
          </cell>
          <cell r="H26" t="str">
            <v>⑩役務</v>
          </cell>
          <cell r="I26" t="str">
            <v>個別指導方式による記帳指導業務　　　　　　　　　
685回</v>
          </cell>
          <cell r="J26" t="str">
            <v>支出負担行為担当官
金沢国税局総務部次長
中村　憲二
石川県金沢市広坂２－２－６０</v>
          </cell>
          <cell r="K26"/>
          <cell r="L26"/>
          <cell r="M26">
            <v>44742</v>
          </cell>
          <cell r="N26" t="str">
            <v>北陸税理士会
石川県金沢市北安江３－４－６</v>
          </cell>
          <cell r="O26">
            <v>7220005002203</v>
          </cell>
          <cell r="P26" t="str">
            <v>⑥その他の法人等</v>
          </cell>
          <cell r="Q26"/>
          <cell r="R26" t="str">
            <v>①一般競争入札</v>
          </cell>
          <cell r="S26"/>
          <cell r="T26">
            <v>8150974</v>
          </cell>
          <cell r="U26" t="str">
            <v>@11,663円/回</v>
          </cell>
          <cell r="V26">
            <v>7989168</v>
          </cell>
          <cell r="W26">
            <v>0.98</v>
          </cell>
          <cell r="X26"/>
          <cell r="Y26"/>
          <cell r="Z26" t="str">
            <v>×</v>
          </cell>
          <cell r="AA26" t="str">
            <v>②同種の他の契約の予定価格を類推されるおそれがあるため公表しない</v>
          </cell>
          <cell r="AB26">
            <v>1</v>
          </cell>
          <cell r="AC26">
            <v>0</v>
          </cell>
          <cell r="AD26" t="str">
            <v>○</v>
          </cell>
          <cell r="AE26"/>
          <cell r="AF26" t="str">
            <v>×</v>
          </cell>
          <cell r="AG26"/>
          <cell r="AH26"/>
          <cell r="AI26"/>
          <cell r="AJ26" t="str">
            <v>単価契約
予定調達総額
7,989,168円</v>
          </cell>
          <cell r="AK26"/>
          <cell r="AL26"/>
          <cell r="AM26"/>
          <cell r="AN26"/>
          <cell r="AO26"/>
          <cell r="AP26"/>
          <cell r="AQ26"/>
          <cell r="AR26" t="str">
            <v>×</v>
          </cell>
          <cell r="AS26"/>
          <cell r="AT26"/>
          <cell r="AU26"/>
          <cell r="AV26" t="str">
            <v>①業務に特殊性があるもの（例：委託調査、記帳指導など）</v>
          </cell>
          <cell r="AW26"/>
          <cell r="AX26"/>
          <cell r="AY26" t="str">
            <v>○</v>
          </cell>
          <cell r="AZ26"/>
          <cell r="BA26"/>
          <cell r="BB26"/>
          <cell r="BC26" t="str">
            <v>年間支払金額</v>
          </cell>
          <cell r="BD26" t="str">
            <v>○</v>
          </cell>
          <cell r="BE26" t="str">
            <v>×</v>
          </cell>
          <cell r="BF26" t="str">
            <v>×</v>
          </cell>
          <cell r="BG26" t="str">
            <v>×</v>
          </cell>
          <cell r="BH26" t="str">
            <v/>
          </cell>
          <cell r="BI26" t="str">
            <v>⑩役務</v>
          </cell>
          <cell r="BJ26" t="str">
            <v>単価契約</v>
          </cell>
          <cell r="BK26"/>
          <cell r="BL26" t="str">
            <v/>
          </cell>
          <cell r="BM26" t="str">
            <v>○</v>
          </cell>
          <cell r="BN26" t="b">
            <v>1</v>
          </cell>
          <cell r="BO26" t="b">
            <v>1</v>
          </cell>
        </row>
        <row r="27">
          <cell r="G27" t="str">
            <v>Dg087</v>
          </cell>
          <cell r="H27" t="str">
            <v>⑩役務</v>
          </cell>
          <cell r="I27" t="str">
            <v>会計ソフト方式による記帳指導業務　　　　　　　　
236回</v>
          </cell>
          <cell r="J27" t="str">
            <v>支出負担行為担当官
金沢国税局総務部次長
中村　憲二
石川県金沢市広坂２－２－６０</v>
          </cell>
          <cell r="K27"/>
          <cell r="L27"/>
          <cell r="M27">
            <v>44742</v>
          </cell>
          <cell r="N27" t="str">
            <v>福井青色申告会
福井県福井市西木田２－８－１</v>
          </cell>
          <cell r="O27" t="str">
            <v>-</v>
          </cell>
          <cell r="P27" t="str">
            <v>⑥その他の法人等</v>
          </cell>
          <cell r="Q27"/>
          <cell r="R27" t="str">
            <v>①一般競争入札</v>
          </cell>
          <cell r="S27"/>
          <cell r="T27">
            <v>12231565</v>
          </cell>
          <cell r="U27" t="str">
            <v>＠18,700円/人ほか</v>
          </cell>
          <cell r="V27">
            <v>11461340</v>
          </cell>
          <cell r="W27">
            <v>0.93700000000000006</v>
          </cell>
          <cell r="X27"/>
          <cell r="Y27"/>
          <cell r="Z27" t="str">
            <v>×</v>
          </cell>
          <cell r="AA27" t="str">
            <v>②同種の他の契約の予定価格を類推されるおそれがあるため公表しない</v>
          </cell>
          <cell r="AB27">
            <v>1</v>
          </cell>
          <cell r="AC27">
            <v>0</v>
          </cell>
          <cell r="AD27" t="str">
            <v>○</v>
          </cell>
          <cell r="AE27"/>
          <cell r="AF27" t="str">
            <v>×</v>
          </cell>
          <cell r="AG27"/>
          <cell r="AH27"/>
          <cell r="AI27"/>
          <cell r="AJ27" t="str">
            <v>単価契約
予定調達総額
11,461,340円</v>
          </cell>
          <cell r="AK27"/>
          <cell r="AL27"/>
          <cell r="AM27"/>
          <cell r="AN27"/>
          <cell r="AO27"/>
          <cell r="AP27"/>
          <cell r="AQ27"/>
          <cell r="AR27" t="str">
            <v>×</v>
          </cell>
          <cell r="AS27"/>
          <cell r="AT27"/>
          <cell r="AU27"/>
          <cell r="AV27" t="str">
            <v>①業務に特殊性があるもの（例：委託調査、記帳指導など）</v>
          </cell>
          <cell r="AW27"/>
          <cell r="AX27"/>
          <cell r="AY27" t="str">
            <v>○</v>
          </cell>
          <cell r="AZ27"/>
          <cell r="BA27"/>
          <cell r="BB27"/>
          <cell r="BC27" t="str">
            <v>年間支払金額</v>
          </cell>
          <cell r="BD27" t="str">
            <v>○</v>
          </cell>
          <cell r="BE27" t="str">
            <v>×</v>
          </cell>
          <cell r="BF27" t="str">
            <v>×</v>
          </cell>
          <cell r="BG27" t="str">
            <v>×</v>
          </cell>
          <cell r="BH27" t="str">
            <v/>
          </cell>
          <cell r="BI27" t="str">
            <v>⑩役務</v>
          </cell>
          <cell r="BJ27" t="str">
            <v>単価契約</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Zeros="0" tabSelected="1" view="pageBreakPreview" topLeftCell="B16" zoomScale="80" zoomScaleNormal="100" zoomScaleSheetLayoutView="80" workbookViewId="0">
      <selection activeCell="M7" sqref="M7"/>
    </sheetView>
  </sheetViews>
  <sheetFormatPr defaultColWidth="9" defaultRowHeight="11.25"/>
  <cols>
    <col min="1" max="1" width="0" style="2" hidden="1" customWidth="1"/>
    <col min="2" max="2" width="30.625" style="1" customWidth="1"/>
    <col min="3" max="3" width="20.625" style="2" customWidth="1"/>
    <col min="4" max="4" width="13.125" style="2" customWidth="1"/>
    <col min="5" max="5" width="20.625" style="1" customWidth="1"/>
    <col min="6" max="6" width="14.75" style="1" customWidth="1"/>
    <col min="7" max="7" width="18.75" style="3" customWidth="1"/>
    <col min="8" max="8" width="13.625" style="4" customWidth="1"/>
    <col min="9" max="9" width="13.625" style="2" customWidth="1"/>
    <col min="10" max="10" width="10.875" style="1" customWidth="1"/>
    <col min="11" max="11" width="7.25" style="1" customWidth="1"/>
    <col min="12" max="14" width="8.125" style="1" customWidth="1"/>
    <col min="15" max="15" width="12.25" style="1" customWidth="1"/>
    <col min="16" max="16" width="0" style="1" hidden="1" customWidth="1"/>
    <col min="17" max="17" width="11.25" style="1" hidden="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7" s="9" customFormat="1" ht="36" customHeight="1">
      <c r="A5" s="25"/>
      <c r="B5" s="20"/>
      <c r="C5" s="20"/>
      <c r="D5" s="20"/>
      <c r="E5" s="20"/>
      <c r="F5" s="30"/>
      <c r="G5" s="31"/>
      <c r="H5" s="32"/>
      <c r="I5" s="20"/>
      <c r="J5" s="20"/>
      <c r="K5" s="21"/>
      <c r="L5" s="8" t="s">
        <v>12</v>
      </c>
      <c r="M5" s="8" t="s">
        <v>13</v>
      </c>
      <c r="N5" s="8" t="s">
        <v>14</v>
      </c>
      <c r="O5" s="8" t="s">
        <v>15</v>
      </c>
    </row>
    <row r="6" spans="1:17" s="9" customFormat="1" ht="120.75" customHeight="1">
      <c r="A6" s="10">
        <f>IF(MAX([7]令和4年度契約状況調査票!F5:F8)&gt;=ROW()-5,ROW()-5,"")</f>
        <v>1</v>
      </c>
      <c r="B6" s="11" t="str">
        <f>IF(A6="","",VLOOKUP(A6,[7]令和4年度契約状況調査票!$F:$AW,4,FALSE))</f>
        <v>令和４年度総合健康診断業務
645名</v>
      </c>
      <c r="C6" s="12" t="str">
        <f>IF(A6="","",VLOOKUP(A6,[7]令和4年度契約状況調査票!$F:$AW,5,FALSE))</f>
        <v>支出負担行為担当官
金沢国税局総務部次長
中村　憲二
石川県金沢市広坂２－２－６０</v>
      </c>
      <c r="D6" s="13">
        <f>IF(A6="","",VLOOKUP(A6,[7]令和4年度契約状況調査票!$F:$AW,8,FALSE))</f>
        <v>44733</v>
      </c>
      <c r="E6" s="11" t="str">
        <f>IF(A6="","",VLOOKUP(A6,[7]令和4年度契約状況調査票!$F:$AW,9,FALSE))</f>
        <v>社会福祉法人恩賜財団済生会支部富山県済生会富山病院
富山県富山市楠木３３－１</v>
      </c>
      <c r="F6" s="14">
        <f>IF(A6="","",VLOOKUP(A6,[7]令和4年度契約状況調査票!$F:$AW,10,FALSE))</f>
        <v>3010405001696</v>
      </c>
      <c r="G6" s="15" t="str">
        <f>IF(A6="","",VLOOKUP(A6,[7]令和4年度契約状況調査票!$F:$AW,30,FALSE))</f>
        <v>公募を実施し、申し込みのあった者のうち要件を満たす全ての者と契約したものであり、競争を許さないことから会計法29条の３第４項に該当するため。</v>
      </c>
      <c r="H6" s="16" t="str">
        <f>IF(A6="","",IF(VLOOKUP(A6,[7]令和4年度契約状況調査票!$F:$AW,15,FALSE)="他官署で調達手続きを実施のため","他官署で調達手続きを実施のため",IF(VLOOKUP(A6,[7]令和4年度契約状況調査票!$F:$AW,22,FALSE)="②同種の他の契約の予定価格を類推されるおそれがあるため公表しない","同種の他の契約の予定価格を類推されるおそれがあるため公表しない",IF(VLOOKUP(A6,[7]令和4年度契約状況調査票!$F:$AW,22,FALSE)="－","－",IF(VLOOKUP(A6,[7]令和4年度契約状況調査票!$F:$AW,6,FALSE)&lt;&gt;"",TEXT(VLOOKUP(A6,[7]令和4年度契約状況調査票!$F:$AW,15,FALSE),"#,##0円")&amp;CHAR(10)&amp;"(A)",VLOOKUP(A6,[7]令和4年度契約状況調査票!$F:$AW,15,FALSE))))))</f>
        <v>23,370,930円
(A)</v>
      </c>
      <c r="I6" s="16" t="str">
        <f>IF(A6="","",VLOOKUP(A6,[7]令和4年度契約状況調査票!$F:$AW,16,FALSE))</f>
        <v>@17,012円／回ほか</v>
      </c>
      <c r="J6" s="17" t="str">
        <f>IF(A6="","",IF(VLOOKUP(A6,[7]令和4年度契約状況調査票!$F:$AW,15,FALSE)="他官署で調達手続きを実施のため","－",IF(VLOOKUP(A6,[7]令和4年度契約状況調査票!$F:$AW,22,FALSE)="②同種の他の契約の予定価格を類推されるおそれがあるため公表しない","－",IF(VLOOKUP(A6,[7]令和4年度契約状況調査票!$F:$AW,22,FALSE)="－","－",IF(VLOOKUP(A6,[7]令和4年度契約状況調査票!$F:$AW,6,FALSE)&lt;&gt;"",TEXT(VLOOKUP(A6,[7]令和4年度契約状況調査票!$F:$AW,18,FALSE),"#.0%")&amp;CHAR(10)&amp;"(B/A×100)",VLOOKUP(A6,[7]令和4年度契約状況調査票!$F:$AW,18,FALSE))))))</f>
        <v>100%
(B/A×100）</v>
      </c>
      <c r="K6" s="18"/>
      <c r="L6" s="17" t="str">
        <f>IF(A6="","",IF(VLOOKUP(A6,[7]令和4年度契約状況調査票!$F:$AW,11,FALSE)="①公益社団法人","公社",IF(VLOOKUP(A6,[7]令和4年度契約状況調査票!$F:$AW,11,FALSE)="②公益財団法人","公財","")))</f>
        <v/>
      </c>
      <c r="M6" s="17">
        <f>IF(A6="","",VLOOKUP(A6,[7]令和4年度契約状況調査票!$F:$AW,12,FALSE))</f>
        <v>0</v>
      </c>
      <c r="N6" s="18" t="str">
        <f>IF(A6="","",IF(VLOOKUP(A6,[7]令和4年度契約状況調査票!$F:$AW,12,FALSE)="国所管",VLOOKUP(A6,[7]令和4年度契約状況調査票!$F:$AW,23,FALSE),""))</f>
        <v/>
      </c>
      <c r="O6" s="19" t="str">
        <f>IF(A6="","",IF(AND(Q6="○",P6="分担契約/単価契約"),"単価契約"&amp;CHAR(10)&amp;"予定調達総額 "&amp;TEXT(VLOOKUP(A6,[7]令和4年度契約状況調査票!$F:$AW,15,FALSE),"#,##0円")&amp;"(B)"&amp;CHAR(10)&amp;"分担契約"&amp;CHAR(10)&amp;VLOOKUP(A6,[7]令和4年度契約状況調査票!$F:$AW,31,FALSE),IF(AND(Q6="○",P6="分担契約"),"分担契約"&amp;CHAR(10)&amp;"契約総額 "&amp;TEXT(VLOOKUP(A6,[7]令和4年度契約状況調査票!$F:$AW,15,FALSE),"#,##0円")&amp;"(B)"&amp;CHAR(10)&amp;VLOOKUP(A6,[7]令和4年度契約状況調査票!$F:$AW,31,FALSE),(IF(P6="分担契約/単価契約","単価契約"&amp;CHAR(10)&amp;"予定調達総額 "&amp;TEXT(VLOOKUP(A6,[7]令和4年度契約状況調査票!$F:$AW,15,FALSE),"#,##0円")&amp;CHAR(10)&amp;"分担契約"&amp;CHAR(10)&amp;VLOOKUP(A6,[7]令和4年度契約状況調査票!$F:$AW,31,FALSE),IF(P6="分担契約","分担契約"&amp;CHAR(10)&amp;"契約総額 "&amp;TEXT(VLOOKUP(A6,[7]令和4年度契約状況調査票!$F:$AW,15,FALSE),"#,##0円")&amp;CHAR(10)&amp;VLOOKUP(A6,[7]令和4年度契約状況調査票!$F:$AW,31,FALSE),IF(P6="単価契約","単価契約"&amp;CHAR(10)&amp;"予定調達総額 "&amp;TEXT(VLOOKUP(A6,[7]令和4年度契約状況調査票!$F:$AW,15,FALSE),"#,##0円")&amp;CHAR(10)&amp;VLOOKUP(A6,[7]令和4年度契約状況調査票!$F:$AW,31,FALSE),VLOOKUP(A6,[7]令和4年度契約状況調査票!$F:$AW,31,FALSE))))))))</f>
        <v>単価契約
予定調達総額
23,370,930円
（B）</v>
      </c>
      <c r="P6" s="9" t="str">
        <f>IF(A6="","",VLOOKUP(A6,[7]令和4年度契約状況調査票!$F:$CE,52,FALSE))</f>
        <v>×</v>
      </c>
      <c r="Q6" s="9" t="str">
        <f>IF(A6="","",IF(VLOOKUP(A6,[7]令和4年度契約状況調査票!$F:$AW,13,FALSE)="他官署で調達手続きを実施のため","×",IF(VLOOKUP(A6,[7]令和4年度契約状況調査票!$F:$AW,20,FALSE)="②同種の他の契約の予定価格を類推されるおそれがあるため公表しない","×","○")))</f>
        <v>○</v>
      </c>
    </row>
    <row r="7" spans="1:17" s="9" customFormat="1" ht="120.75" customHeight="1">
      <c r="A7" s="10">
        <v>2</v>
      </c>
      <c r="B7" s="11" t="str">
        <f>IF(A7="","",VLOOKUP(A7,[7]令和4年度契約状況調査票!$F:$AW,4,FALSE))</f>
        <v>令和４年度総合健康診断業務
645名</v>
      </c>
      <c r="C7" s="12" t="str">
        <f>IF(A7="","",VLOOKUP(A7,[7]令和4年度契約状況調査票!$F:$AW,5,FALSE))</f>
        <v>支出負担行為担当官
金沢国税局総務部次長
中村　憲二
石川県金沢市広坂２－２－６０</v>
      </c>
      <c r="D7" s="13">
        <f>IF(A7="","",VLOOKUP(A7,[7]令和4年度契約状況調査票!$F:$AW,8,FALSE))</f>
        <v>44733</v>
      </c>
      <c r="E7" s="11" t="str">
        <f>IF(A7="","",VLOOKUP(A7,[7]令和4年度契約状況調査票!$F:$AW,9,FALSE))</f>
        <v>一般財団法人北陸予防医学協会
富山県高岡市金屋本町１－３</v>
      </c>
      <c r="F7" s="14">
        <f>IF(A7="","",VLOOKUP(A7,[7]令和4年度契約状況調査票!$F:$AW,10,FALSE))</f>
        <v>1230005005838</v>
      </c>
      <c r="G7" s="15" t="str">
        <f>IF(A7="","",VLOOKUP(A7,[7]令和4年度契約状況調査票!$F:$AW,30,FALSE))</f>
        <v>公募を実施し、申し込みのあった者のうち要件を満たす全ての者と契約したものであり、競争を許さないことから会計法29条の３第４項に該当するため。</v>
      </c>
      <c r="H7" s="16" t="str">
        <f>IF(A7="","",IF(VLOOKUP(A7,[7]令和4年度契約状況調査票!$F:$AW,15,FALSE)="他官署で調達手続きを実施のため","他官署で調達手続きを実施のため",IF(VLOOKUP(A7,[7]令和4年度契約状況調査票!$F:$AW,22,FALSE)="②同種の他の契約の予定価格を類推されるおそれがあるため公表しない","同種の他の契約の予定価格を類推されるおそれがあるため公表しない",IF(VLOOKUP(A7,[7]令和4年度契約状況調査票!$F:$AW,22,FALSE)="－","－",IF(VLOOKUP(A7,[7]令和4年度契約状況調査票!$F:$AW,6,FALSE)&lt;&gt;"",TEXT(VLOOKUP(A7,[7]令和4年度契約状況調査票!$F:$AW,15,FALSE),"#,##0円")&amp;CHAR(10)&amp;"(A)",VLOOKUP(A7,[7]令和4年度契約状況調査票!$F:$AW,15,FALSE))))))</f>
        <v>23,370,930円
(A)</v>
      </c>
      <c r="I7" s="16" t="str">
        <f>IF(A7="","",VLOOKUP(A7,[7]令和4年度契約状況調査票!$F:$AW,16,FALSE))</f>
        <v>@17,012円／回ほか</v>
      </c>
      <c r="J7" s="17" t="str">
        <f>IF(A7="","",IF(VLOOKUP(A7,[7]令和4年度契約状況調査票!$F:$AW,15,FALSE)="他官署で調達手続きを実施のため","－",IF(VLOOKUP(A7,[7]令和4年度契約状況調査票!$F:$AW,22,FALSE)="②同種の他の契約の予定価格を類推されるおそれがあるため公表しない","－",IF(VLOOKUP(A7,[7]令和4年度契約状況調査票!$F:$AW,22,FALSE)="－","－",IF(VLOOKUP(A7,[7]令和4年度契約状況調査票!$F:$AW,6,FALSE)&lt;&gt;"",TEXT(VLOOKUP(A7,[7]令和4年度契約状況調査票!$F:$AW,18,FALSE),"#.0%")&amp;CHAR(10)&amp;"(B/A×100)",VLOOKUP(A7,[7]令和4年度契約状況調査票!$F:$AW,18,FALSE))))))</f>
        <v>100%
(B/A×100）</v>
      </c>
      <c r="K7" s="18"/>
      <c r="L7" s="17" t="str">
        <f>IF(A7="","",IF(VLOOKUP(A7,[7]令和4年度契約状況調査票!$F:$AW,11,FALSE)="①公益社団法人","公社",IF(VLOOKUP(A7,[7]令和4年度契約状況調査票!$F:$AW,11,FALSE)="②公益財団法人","公財","")))</f>
        <v/>
      </c>
      <c r="M7" s="17">
        <f>IF(A7="","",VLOOKUP(A7,[7]令和4年度契約状況調査票!$F:$AW,12,FALSE))</f>
        <v>0</v>
      </c>
      <c r="N7" s="18" t="str">
        <f>IF(A7="","",IF(VLOOKUP(A7,[7]令和4年度契約状況調査票!$F:$AW,12,FALSE)="国所管",VLOOKUP(A7,[7]令和4年度契約状況調査票!$F:$AW,23,FALSE),""))</f>
        <v/>
      </c>
      <c r="O7" s="19" t="str">
        <f>IF(A7="","",IF(AND(Q7="○",P7="分担契約/単価契約"),"単価契約"&amp;CHAR(10)&amp;"予定調達総額 "&amp;TEXT(VLOOKUP(A7,[7]令和4年度契約状況調査票!$F:$AW,15,FALSE),"#,##0円")&amp;"(B)"&amp;CHAR(10)&amp;"分担契約"&amp;CHAR(10)&amp;VLOOKUP(A7,[7]令和4年度契約状況調査票!$F:$AW,31,FALSE),IF(AND(Q7="○",P7="分担契約"),"分担契約"&amp;CHAR(10)&amp;"契約総額 "&amp;TEXT(VLOOKUP(A7,[7]令和4年度契約状況調査票!$F:$AW,15,FALSE),"#,##0円")&amp;"(B)"&amp;CHAR(10)&amp;VLOOKUP(A7,[7]令和4年度契約状況調査票!$F:$AW,31,FALSE),(IF(P7="分担契約/単価契約","単価契約"&amp;CHAR(10)&amp;"予定調達総額 "&amp;TEXT(VLOOKUP(A7,[7]令和4年度契約状況調査票!$F:$AW,15,FALSE),"#,##0円")&amp;CHAR(10)&amp;"分担契約"&amp;CHAR(10)&amp;VLOOKUP(A7,[7]令和4年度契約状況調査票!$F:$AW,31,FALSE),IF(P7="分担契約","分担契約"&amp;CHAR(10)&amp;"契約総額 "&amp;TEXT(VLOOKUP(A7,[7]令和4年度契約状況調査票!$F:$AW,15,FALSE),"#,##0円")&amp;CHAR(10)&amp;VLOOKUP(A7,[7]令和4年度契約状況調査票!$F:$AW,31,FALSE),IF(P7="単価契約","単価契約"&amp;CHAR(10)&amp;"予定調達総額 "&amp;TEXT(VLOOKUP(A7,[7]令和4年度契約状況調査票!$F:$AW,15,FALSE),"#,##0円")&amp;CHAR(10)&amp;VLOOKUP(A7,[7]令和4年度契約状況調査票!$F:$AW,31,FALSE),VLOOKUP(A7,[7]令和4年度契約状況調査票!$F:$AW,31,FALSE))))))))</f>
        <v>単価契約
予定調達総額
23,370,930円
（B）</v>
      </c>
      <c r="P7" s="9" t="str">
        <f>IF(A7="","",VLOOKUP(A7,[7]令和4年度契約状況調査票!$F:$CE,52,FALSE))</f>
        <v>×</v>
      </c>
      <c r="Q7" s="9" t="str">
        <f>IF(A7="","",IF(VLOOKUP(A7,[7]令和4年度契約状況調査票!$F:$AW,13,FALSE)="他官署で調達手続きを実施のため","×",IF(VLOOKUP(A7,[7]令和4年度契約状況調査票!$F:$AW,20,FALSE)="②同種の他の契約の予定価格を類推されるおそれがあるため公表しない","×","○")))</f>
        <v>○</v>
      </c>
    </row>
    <row r="8" spans="1:17" s="9" customFormat="1" ht="120.75" customHeight="1">
      <c r="A8" s="10">
        <f>IF(MAX([7]令和4年度契約状況調査票!F7:F10)&gt;=ROW()-5,ROW()-5,"")</f>
        <v>3</v>
      </c>
      <c r="B8" s="11" t="str">
        <f>IF(A8="","",VLOOKUP(A8,[7]令和4年度契約状況調査票!$F:$AW,4,FALSE))</f>
        <v>令和４年度総合健康診断業務
645名</v>
      </c>
      <c r="C8" s="12" t="str">
        <f>IF(A8="","",VLOOKUP(A8,[7]令和4年度契約状況調査票!$F:$AW,5,FALSE))</f>
        <v>支出負担行為担当官
金沢国税局総務部次長
中村　憲二
石川県金沢市広坂２－２－６０</v>
      </c>
      <c r="D8" s="13">
        <f>IF(A8="","",VLOOKUP(A8,[7]令和4年度契約状況調査票!$F:$AW,8,FALSE))</f>
        <v>44733</v>
      </c>
      <c r="E8" s="11" t="str">
        <f>IF(A8="","",VLOOKUP(A8,[7]令和4年度契約状況調査票!$F:$AW,9,FALSE))</f>
        <v>医療法人社団紫蘭会サンシャインメドック
富山県高岡市西藤平蔵３１３</v>
      </c>
      <c r="F8" s="14">
        <f>IF(A8="","",VLOOKUP(A8,[7]令和4年度契約状況調査票!$F:$AW,10,FALSE))</f>
        <v>9230005005863</v>
      </c>
      <c r="G8" s="15" t="str">
        <f>IF(A8="","",VLOOKUP(A8,[7]令和4年度契約状況調査票!$F:$AW,30,FALSE))</f>
        <v>公募を実施し、申し込みのあった者のうち要件を満たす全ての者と契約したものであり、競争を許さないことから会計法29条の３第４項に該当するため。</v>
      </c>
      <c r="H8" s="16" t="str">
        <f>IF(A8="","",IF(VLOOKUP(A8,[7]令和4年度契約状況調査票!$F:$AW,15,FALSE)="他官署で調達手続きを実施のため","他官署で調達手続きを実施のため",IF(VLOOKUP(A8,[7]令和4年度契約状況調査票!$F:$AW,22,FALSE)="②同種の他の契約の予定価格を類推されるおそれがあるため公表しない","同種の他の契約の予定価格を類推されるおそれがあるため公表しない",IF(VLOOKUP(A8,[7]令和4年度契約状況調査票!$F:$AW,22,FALSE)="－","－",IF(VLOOKUP(A8,[7]令和4年度契約状況調査票!$F:$AW,6,FALSE)&lt;&gt;"",TEXT(VLOOKUP(A8,[7]令和4年度契約状況調査票!$F:$AW,15,FALSE),"#,##0円")&amp;CHAR(10)&amp;"(A)",VLOOKUP(A8,[7]令和4年度契約状況調査票!$F:$AW,15,FALSE))))))</f>
        <v>23,370,930円
(A)</v>
      </c>
      <c r="I8" s="17" t="str">
        <f>IF(A8="","",IF(VLOOKUP(A8,[7]令和4年度契約状況調査票!$F:$AW,13,FALSE)="他官署で調達手続きを実施のため","－",IF(VLOOKUP(A8,[7]令和4年度契約状況調査票!$F:$AW,20,FALSE)="②同種の他の契約の予定価格を類推されるおそれがあるため公表しない","－",IF(VLOOKUP(A8,[7]令和4年度契約状況調査票!$F:$AW,20,FALSE)="－","－",IF(VLOOKUP(A8,[7]令和4年度契約状況調査票!$F:$AW,6,FALSE)&lt;&gt;"",TEXT(VLOOKUP(A8,[7]令和4年度契約状況調査票!$F:$AW,16,FALSE),"#.0%")&amp;CHAR(10)&amp;"(B/A×100)",VLOOKUP(A8,[7]令和4年度契約状況調査票!$F:$AW,16,FALSE))))))</f>
        <v>@17,012円／回ほか</v>
      </c>
      <c r="J8" s="17" t="str">
        <f>IF(A8="","",IF(VLOOKUP(A8,[7]令和4年度契約状況調査票!$F:$AW,15,FALSE)="他官署で調達手続きを実施のため","－",IF(VLOOKUP(A8,[7]令和4年度契約状況調査票!$F:$AW,22,FALSE)="②同種の他の契約の予定価格を類推されるおそれがあるため公表しない","－",IF(VLOOKUP(A8,[7]令和4年度契約状況調査票!$F:$AW,22,FALSE)="－","－",IF(VLOOKUP(A8,[7]令和4年度契約状況調査票!$F:$AW,6,FALSE)&lt;&gt;"",TEXT(VLOOKUP(A8,[7]令和4年度契約状況調査票!$F:$AW,18,FALSE),"#.0%")&amp;CHAR(10)&amp;"(B/A×100)",VLOOKUP(A8,[7]令和4年度契約状況調査票!$F:$AW,18,FALSE))))))</f>
        <v>100%
(B/A×100）</v>
      </c>
      <c r="K8" s="17" t="str">
        <f>IF(A8="","",IF(VLOOKUP(A8,[7]令和4年度契約状況調査票!$F:$AW,26,FALSE)="①公益社団法人","公社",IF(VLOOKUP(A8,[7]令和4年度契約状況調査票!$F:$AW,26,FALSE)="②公益財団法人","公財","")))</f>
        <v/>
      </c>
      <c r="L8" s="17" t="str">
        <f>IF(A8="","",IF(VLOOKUP(A8,[7]令和4年度契約状況調査票!$F:$AW,11,FALSE)="①公益社団法人","公社",IF(VLOOKUP(A8,[7]令和4年度契約状況調査票!$F:$AW,11,FALSE)="②公益財団法人","公財","")))</f>
        <v/>
      </c>
      <c r="M8" s="17">
        <f>IF(A8="","",VLOOKUP(A8,[7]令和4年度契約状況調査票!$F:$AW,12,FALSE))</f>
        <v>0</v>
      </c>
      <c r="N8" s="18" t="str">
        <f>IF(A8="","",IF(VLOOKUP(A8,[7]令和4年度契約状況調査票!$F:$AW,12,FALSE)="国所管",VLOOKUP(A8,[7]令和4年度契約状況調査票!$F:$AW,23,FALSE),""))</f>
        <v/>
      </c>
      <c r="O8" s="19" t="str">
        <f>IF(A8="","",IF(AND(Q8="○",P8="分担契約/単価契約"),"単価契約"&amp;CHAR(10)&amp;"予定調達総額 "&amp;TEXT(VLOOKUP(A8,[7]令和4年度契約状況調査票!$F:$AW,15,FALSE),"#,##0円")&amp;"(B)"&amp;CHAR(10)&amp;"分担契約"&amp;CHAR(10)&amp;VLOOKUP(A8,[7]令和4年度契約状況調査票!$F:$AW,31,FALSE),IF(AND(Q8="○",P8="分担契約"),"分担契約"&amp;CHAR(10)&amp;"契約総額 "&amp;TEXT(VLOOKUP(A8,[7]令和4年度契約状況調査票!$F:$AW,15,FALSE),"#,##0円")&amp;"(B)"&amp;CHAR(10)&amp;VLOOKUP(A8,[7]令和4年度契約状況調査票!$F:$AW,31,FALSE),(IF(P8="分担契約/単価契約","単価契約"&amp;CHAR(10)&amp;"予定調達総額 "&amp;TEXT(VLOOKUP(A8,[7]令和4年度契約状況調査票!$F:$AW,15,FALSE),"#,##0円")&amp;CHAR(10)&amp;"分担契約"&amp;CHAR(10)&amp;VLOOKUP(A8,[7]令和4年度契約状況調査票!$F:$AW,31,FALSE),IF(P8="分担契約","分担契約"&amp;CHAR(10)&amp;"契約総額 "&amp;TEXT(VLOOKUP(A8,[7]令和4年度契約状況調査票!$F:$AW,15,FALSE),"#,##0円")&amp;CHAR(10)&amp;VLOOKUP(A8,[7]令和4年度契約状況調査票!$F:$AW,31,FALSE),IF(P8="単価契約","単価契約"&amp;CHAR(10)&amp;"予定調達総額 "&amp;TEXT(VLOOKUP(A8,[7]令和4年度契約状況調査票!$F:$AW,15,FALSE),"#,##0円")&amp;CHAR(10)&amp;VLOOKUP(A8,[7]令和4年度契約状況調査票!$F:$AW,31,FALSE),VLOOKUP(A8,[7]令和4年度契約状況調査票!$F:$AW,31,FALSE))))))))</f>
        <v>単価契約
予定調達総額
23,370,930円
（B）</v>
      </c>
      <c r="P8" s="9" t="str">
        <f>IF(A8="","",IF(VLOOKUP(A8,[7]令和4年度契約状況調査票!$F:$AW,13,FALSE)="他官署で調達手続きを実施のため","×",IF(VLOOKUP(A8,[7]令和4年度契約状況調査票!$F:$AW,20,FALSE)="②同種の他の契約の予定価格を類推されるおそれがあるため公表しない","×","○")))</f>
        <v>○</v>
      </c>
    </row>
    <row r="9" spans="1:17" s="9" customFormat="1" ht="120.75" customHeight="1">
      <c r="A9" s="10">
        <v>4</v>
      </c>
      <c r="B9" s="11" t="str">
        <f>IF(A9="","",VLOOKUP(A9,[7]令和4年度契約状況調査票!$F:$AW,4,FALSE))</f>
        <v>令和４年度総合健康診断業務
645名</v>
      </c>
      <c r="C9" s="12" t="str">
        <f>IF(A9="","",VLOOKUP(A9,[7]令和4年度契約状況調査票!$F:$AW,5,FALSE))</f>
        <v>支出負担行為担当官
金沢国税局総務部次長
中村　憲二
石川県金沢市広坂２－２－６０</v>
      </c>
      <c r="D9" s="13">
        <f>IF(A9="","",VLOOKUP(A9,[7]令和4年度契約状況調査票!$F:$AW,8,FALSE))</f>
        <v>44733</v>
      </c>
      <c r="E9" s="11" t="str">
        <f>IF(A9="","",VLOOKUP(A9,[7]令和4年度契約状況調査票!$F:$AW,9,FALSE))</f>
        <v>国家公務員共済組合連合会北陸病院
石川県金沢市泉が丘２－１３－４３</v>
      </c>
      <c r="F9" s="14" t="str">
        <f>IF(A9="","",VLOOKUP(A9,[7]令和4年度契約状況調査票!$F:$AW,10,FALSE))</f>
        <v>－</v>
      </c>
      <c r="G9" s="15" t="str">
        <f>IF(A9="","",VLOOKUP(A9,[7]令和4年度契約状況調査票!$F:$AW,30,FALSE))</f>
        <v>公募を実施し、申し込みのあった者のうち要件を満たす全ての者と契約したものであり、競争を許さないことから会計法29条の３第４項に該当するため。</v>
      </c>
      <c r="H9" s="16" t="str">
        <f>IF(A9="","",IF(VLOOKUP(A9,[7]令和4年度契約状況調査票!$F:$AW,15,FALSE)="他官署で調達手続きを実施のため","他官署で調達手続きを実施のため",IF(VLOOKUP(A9,[7]令和4年度契約状況調査票!$F:$AW,22,FALSE)="②同種の他の契約の予定価格を類推されるおそれがあるため公表しない","同種の他の契約の予定価格を類推されるおそれがあるため公表しない",IF(VLOOKUP(A9,[7]令和4年度契約状況調査票!$F:$AW,22,FALSE)="－","－",IF(VLOOKUP(A9,[7]令和4年度契約状況調査票!$F:$AW,6,FALSE)&lt;&gt;"",TEXT(VLOOKUP(A9,[7]令和4年度契約状況調査票!$F:$AW,15,FALSE),"#,##0円")&amp;CHAR(10)&amp;"(A)",VLOOKUP(A9,[7]令和4年度契約状況調査票!$F:$AW,15,FALSE))))))</f>
        <v>23,370,930円
(A)</v>
      </c>
      <c r="I9" s="17" t="str">
        <f>IF(A9="","",IF(VLOOKUP(A9,[7]令和4年度契約状況調査票!$F:$AW,13,FALSE)="他官署で調達手続きを実施のため","－",IF(VLOOKUP(A9,[7]令和4年度契約状況調査票!$F:$AW,20,FALSE)="②同種の他の契約の予定価格を類推されるおそれがあるため公表しない","－",IF(VLOOKUP(A9,[7]令和4年度契約状況調査票!$F:$AW,20,FALSE)="－","－",IF(VLOOKUP(A9,[7]令和4年度契約状況調査票!$F:$AW,6,FALSE)&lt;&gt;"",TEXT(VLOOKUP(A9,[7]令和4年度契約状況調査票!$F:$AW,16,FALSE),"#.0%")&amp;CHAR(10)&amp;"(B/A×100)",VLOOKUP(A9,[7]令和4年度契約状況調査票!$F:$AW,16,FALSE))))))</f>
        <v>@17,012円／回ほか</v>
      </c>
      <c r="J9" s="17" t="str">
        <f>IF(A9="","",IF(VLOOKUP(A9,[7]令和4年度契約状況調査票!$F:$AW,15,FALSE)="他官署で調達手続きを実施のため","－",IF(VLOOKUP(A9,[7]令和4年度契約状況調査票!$F:$AW,22,FALSE)="②同種の他の契約の予定価格を類推されるおそれがあるため公表しない","－",IF(VLOOKUP(A9,[7]令和4年度契約状況調査票!$F:$AW,22,FALSE)="－","－",IF(VLOOKUP(A9,[7]令和4年度契約状況調査票!$F:$AW,6,FALSE)&lt;&gt;"",TEXT(VLOOKUP(A9,[7]令和4年度契約状況調査票!$F:$AW,18,FALSE),"#.0%")&amp;CHAR(10)&amp;"(B/A×100)",VLOOKUP(A9,[7]令和4年度契約状況調査票!$F:$AW,18,FALSE))))))</f>
        <v>100%
(B/A×100）</v>
      </c>
      <c r="K9" s="17" t="str">
        <f>IF(A9="","",IF(VLOOKUP(A9,[7]令和4年度契約状況調査票!$F:$AW,26,FALSE)="①公益社団法人","公社",IF(VLOOKUP(A9,[7]令和4年度契約状況調査票!$F:$AW,26,FALSE)="②公益財団法人","公財","")))</f>
        <v/>
      </c>
      <c r="L9" s="17" t="str">
        <f>IF(A9="","",IF(VLOOKUP(A9,[7]令和4年度契約状況調査票!$F:$AW,11,FALSE)="①公益社団法人","公社",IF(VLOOKUP(A9,[7]令和4年度契約状況調査票!$F:$AW,11,FALSE)="②公益財団法人","公財","")))</f>
        <v/>
      </c>
      <c r="M9" s="17">
        <f>IF(A9="","",VLOOKUP(A9,[7]令和4年度契約状況調査票!$F:$AW,12,FALSE))</f>
        <v>0</v>
      </c>
      <c r="N9" s="18" t="str">
        <f>IF(A9="","",IF(VLOOKUP(A9,[7]令和4年度契約状況調査票!$F:$AW,12,FALSE)="国所管",VLOOKUP(A9,[7]令和4年度契約状況調査票!$F:$AW,23,FALSE),""))</f>
        <v/>
      </c>
      <c r="O9" s="19" t="str">
        <f>IF(A9="","",IF(AND(Q9="○",P9="分担契約/単価契約"),"単価契約"&amp;CHAR(10)&amp;"予定調達総額 "&amp;TEXT(VLOOKUP(A9,[7]令和4年度契約状況調査票!$F:$AW,15,FALSE),"#,##0円")&amp;"(B)"&amp;CHAR(10)&amp;"分担契約"&amp;CHAR(10)&amp;VLOOKUP(A9,[7]令和4年度契約状況調査票!$F:$AW,31,FALSE),IF(AND(Q9="○",P9="分担契約"),"分担契約"&amp;CHAR(10)&amp;"契約総額 "&amp;TEXT(VLOOKUP(A9,[7]令和4年度契約状況調査票!$F:$AW,15,FALSE),"#,##0円")&amp;"(B)"&amp;CHAR(10)&amp;VLOOKUP(A9,[7]令和4年度契約状況調査票!$F:$AW,31,FALSE),(IF(P9="分担契約/単価契約","単価契約"&amp;CHAR(10)&amp;"予定調達総額 "&amp;TEXT(VLOOKUP(A9,[7]令和4年度契約状況調査票!$F:$AW,15,FALSE),"#,##0円")&amp;CHAR(10)&amp;"分担契約"&amp;CHAR(10)&amp;VLOOKUP(A9,[7]令和4年度契約状況調査票!$F:$AW,31,FALSE),IF(P9="分担契約","分担契約"&amp;CHAR(10)&amp;"契約総額 "&amp;TEXT(VLOOKUP(A9,[7]令和4年度契約状況調査票!$F:$AW,15,FALSE),"#,##0円")&amp;CHAR(10)&amp;VLOOKUP(A9,[7]令和4年度契約状況調査票!$F:$AW,31,FALSE),IF(P9="単価契約","単価契約"&amp;CHAR(10)&amp;"予定調達総額 "&amp;TEXT(VLOOKUP(A9,[7]令和4年度契約状況調査票!$F:$AW,15,FALSE),"#,##0円")&amp;CHAR(10)&amp;VLOOKUP(A9,[7]令和4年度契約状況調査票!$F:$AW,31,FALSE),VLOOKUP(A9,[7]令和4年度契約状況調査票!$F:$AW,31,FALSE))))))))</f>
        <v>単価契約
予定調達総額
23,370,930円
（B）</v>
      </c>
      <c r="P9" s="9" t="str">
        <f>IF(A9="","",IF(VLOOKUP(A9,[7]令和4年度契約状況調査票!$F:$AW,13,FALSE)="他官署で調達手続きを実施のため","×",IF(VLOOKUP(A9,[7]令和4年度契約状況調査票!$F:$AW,20,FALSE)="②同種の他の契約の予定価格を類推されるおそれがあるため公表しない","×","○")))</f>
        <v>○</v>
      </c>
    </row>
    <row r="10" spans="1:17" s="9" customFormat="1" ht="120.75" customHeight="1">
      <c r="A10" s="10">
        <f>IF(MAX([7]令和4年度契約状況調査票!F9:F12)&gt;=ROW()-5,ROW()-5,"")</f>
        <v>5</v>
      </c>
      <c r="B10" s="11" t="str">
        <f>IF(A10="","",VLOOKUP(A10,[7]令和4年度契約状況調査票!$F:$AW,4,FALSE))</f>
        <v>令和４年度総合健康診断業務
645名</v>
      </c>
      <c r="C10" s="12" t="str">
        <f>IF(A10="","",VLOOKUP(A10,[7]令和4年度契約状況調査票!$F:$AW,5,FALSE))</f>
        <v>支出負担行為担当官
金沢国税局総務部次長
中村　憲二
石川県金沢市広坂２－２－６０</v>
      </c>
      <c r="D10" s="13">
        <f>IF(A10="","",VLOOKUP(A10,[7]令和4年度契約状況調査票!$F:$AW,8,FALSE))</f>
        <v>44733</v>
      </c>
      <c r="E10" s="11" t="str">
        <f>IF(A10="","",VLOOKUP(A10,[7]令和4年度契約状況調査票!$F:$AW,9,FALSE))</f>
        <v>社会福祉法人恩賜財団済生会支部石川県済生会
石川県金沢市赤土町ニ１３－６</v>
      </c>
      <c r="F10" s="14">
        <f>IF(A10="","",VLOOKUP(A10,[7]令和4年度契約状況調査票!$F:$AW,10,FALSE))</f>
        <v>3010405001696</v>
      </c>
      <c r="G10" s="15" t="str">
        <f>IF(A10="","",VLOOKUP(A10,[7]令和4年度契約状況調査票!$F:$AW,30,FALSE))</f>
        <v>公募を実施し、申し込みのあった者のうち要件を満たす全ての者と契約したものであり、競争を許さないことから会計法29条の３第４項に該当するため。</v>
      </c>
      <c r="H10" s="16" t="str">
        <f>IF(A10="","",IF(VLOOKUP(A10,[7]令和4年度契約状況調査票!$F:$AW,15,FALSE)="他官署で調達手続きを実施のため","他官署で調達手続きを実施のため",IF(VLOOKUP(A10,[7]令和4年度契約状況調査票!$F:$AW,22,FALSE)="②同種の他の契約の予定価格を類推されるおそれがあるため公表しない","同種の他の契約の予定価格を類推されるおそれがあるため公表しない",IF(VLOOKUP(A10,[7]令和4年度契約状況調査票!$F:$AW,22,FALSE)="－","－",IF(VLOOKUP(A10,[7]令和4年度契約状況調査票!$F:$AW,6,FALSE)&lt;&gt;"",TEXT(VLOOKUP(A10,[7]令和4年度契約状況調査票!$F:$AW,15,FALSE),"#,##0円")&amp;CHAR(10)&amp;"(A)",VLOOKUP(A10,[7]令和4年度契約状況調査票!$F:$AW,15,FALSE))))))</f>
        <v>23,370,930円
(A)</v>
      </c>
      <c r="I10" s="17" t="str">
        <f>IF(A10="","",IF(VLOOKUP(A10,[7]令和4年度契約状況調査票!$F:$AW,13,FALSE)="他官署で調達手続きを実施のため","－",IF(VLOOKUP(A10,[7]令和4年度契約状況調査票!$F:$AW,20,FALSE)="②同種の他の契約の予定価格を類推されるおそれがあるため公表しない","－",IF(VLOOKUP(A10,[7]令和4年度契約状況調査票!$F:$AW,20,FALSE)="－","－",IF(VLOOKUP(A10,[7]令和4年度契約状況調査票!$F:$AW,6,FALSE)&lt;&gt;"",TEXT(VLOOKUP(A10,[7]令和4年度契約状況調査票!$F:$AW,16,FALSE),"#.0%")&amp;CHAR(10)&amp;"(B/A×100)",VLOOKUP(A10,[7]令和4年度契約状況調査票!$F:$AW,16,FALSE))))))</f>
        <v>@17,012円／回ほか</v>
      </c>
      <c r="J10" s="17" t="str">
        <f>IF(A10="","",IF(VLOOKUP(A10,[7]令和4年度契約状況調査票!$F:$AW,15,FALSE)="他官署で調達手続きを実施のため","－",IF(VLOOKUP(A10,[7]令和4年度契約状況調査票!$F:$AW,22,FALSE)="②同種の他の契約の予定価格を類推されるおそれがあるため公表しない","－",IF(VLOOKUP(A10,[7]令和4年度契約状況調査票!$F:$AW,22,FALSE)="－","－",IF(VLOOKUP(A10,[7]令和4年度契約状況調査票!$F:$AW,6,FALSE)&lt;&gt;"",TEXT(VLOOKUP(A10,[7]令和4年度契約状況調査票!$F:$AW,18,FALSE),"#.0%")&amp;CHAR(10)&amp;"(B/A×100)",VLOOKUP(A10,[7]令和4年度契約状況調査票!$F:$AW,18,FALSE))))))</f>
        <v>100%
(B/A×100）</v>
      </c>
      <c r="K10" s="17" t="str">
        <f>IF(A10="","",IF(VLOOKUP(A10,[7]令和4年度契約状況調査票!$F:$AW,26,FALSE)="①公益社団法人","公社",IF(VLOOKUP(A10,[7]令和4年度契約状況調査票!$F:$AW,26,FALSE)="②公益財団法人","公財","")))</f>
        <v/>
      </c>
      <c r="L10" s="17" t="str">
        <f>IF(A10="","",IF(VLOOKUP(A10,[7]令和4年度契約状況調査票!$F:$AW,11,FALSE)="①公益社団法人","公社",IF(VLOOKUP(A10,[7]令和4年度契約状況調査票!$F:$AW,11,FALSE)="②公益財団法人","公財","")))</f>
        <v/>
      </c>
      <c r="M10" s="17">
        <f>IF(A10="","",VLOOKUP(A10,[7]令和4年度契約状況調査票!$F:$AW,12,FALSE))</f>
        <v>0</v>
      </c>
      <c r="N10" s="18" t="str">
        <f>IF(A10="","",IF(VLOOKUP(A10,[7]令和4年度契約状況調査票!$F:$AW,12,FALSE)="国所管",VLOOKUP(A10,[7]令和4年度契約状況調査票!$F:$AW,23,FALSE),""))</f>
        <v/>
      </c>
      <c r="O10" s="19" t="str">
        <f>IF(A10="","",IF(AND(Q10="○",P10="分担契約/単価契約"),"単価契約"&amp;CHAR(10)&amp;"予定調達総額 "&amp;TEXT(VLOOKUP(A10,[7]令和4年度契約状況調査票!$F:$AW,15,FALSE),"#,##0円")&amp;"(B)"&amp;CHAR(10)&amp;"分担契約"&amp;CHAR(10)&amp;VLOOKUP(A10,[7]令和4年度契約状況調査票!$F:$AW,31,FALSE),IF(AND(Q10="○",P10="分担契約"),"分担契約"&amp;CHAR(10)&amp;"契約総額 "&amp;TEXT(VLOOKUP(A10,[7]令和4年度契約状況調査票!$F:$AW,15,FALSE),"#,##0円")&amp;"(B)"&amp;CHAR(10)&amp;VLOOKUP(A10,[7]令和4年度契約状況調査票!$F:$AW,31,FALSE),(IF(P10="分担契約/単価契約","単価契約"&amp;CHAR(10)&amp;"予定調達総額 "&amp;TEXT(VLOOKUP(A10,[7]令和4年度契約状況調査票!$F:$AW,15,FALSE),"#,##0円")&amp;CHAR(10)&amp;"分担契約"&amp;CHAR(10)&amp;VLOOKUP(A10,[7]令和4年度契約状況調査票!$F:$AW,31,FALSE),IF(P10="分担契約","分担契約"&amp;CHAR(10)&amp;"契約総額 "&amp;TEXT(VLOOKUP(A10,[7]令和4年度契約状況調査票!$F:$AW,15,FALSE),"#,##0円")&amp;CHAR(10)&amp;VLOOKUP(A10,[7]令和4年度契約状況調査票!$F:$AW,31,FALSE),IF(P10="単価契約","単価契約"&amp;CHAR(10)&amp;"予定調達総額 "&amp;TEXT(VLOOKUP(A10,[7]令和4年度契約状況調査票!$F:$AW,15,FALSE),"#,##0円")&amp;CHAR(10)&amp;VLOOKUP(A10,[7]令和4年度契約状況調査票!$F:$AW,31,FALSE),VLOOKUP(A10,[7]令和4年度契約状況調査票!$F:$AW,31,FALSE))))))))</f>
        <v>単価契約
予定調達総額
23,370,930円
（B）</v>
      </c>
      <c r="P10" s="9" t="str">
        <f>IF(A10="","",IF(VLOOKUP(A10,[7]令和4年度契約状況調査票!$F:$AW,13,FALSE)="他官署で調達手続きを実施のため","×",IF(VLOOKUP(A10,[7]令和4年度契約状況調査票!$F:$AW,20,FALSE)="②同種の他の契約の予定価格を類推されるおそれがあるため公表しない","×","○")))</f>
        <v>○</v>
      </c>
    </row>
    <row r="11" spans="1:17" s="9" customFormat="1" ht="120.75" customHeight="1">
      <c r="A11" s="10">
        <v>6</v>
      </c>
      <c r="B11" s="11" t="str">
        <f>IF(A11="","",VLOOKUP(A11,[7]令和4年度契約状況調査票!$F:$AW,4,FALSE))</f>
        <v>令和４年度総合健康診断業務
645名</v>
      </c>
      <c r="C11" s="12" t="str">
        <f>IF(A11="","",VLOOKUP(A11,[7]令和4年度契約状況調査票!$F:$AW,5,FALSE))</f>
        <v>支出負担行為担当官
金沢国税局総務部次長
中村　憲二
石川県金沢市広坂２－２－６０</v>
      </c>
      <c r="D11" s="13">
        <f>IF(A11="","",VLOOKUP(A11,[7]令和4年度契約状況調査票!$F:$AW,8,FALSE))</f>
        <v>44733</v>
      </c>
      <c r="E11" s="11" t="str">
        <f>IF(A11="","",VLOOKUP(A11,[7]令和4年度契約状況調査票!$F:$AW,9,FALSE))</f>
        <v>一般財団法人石川県予防医学協会
石川県金沢市神野町東１１５</v>
      </c>
      <c r="F11" s="14">
        <f>IF(A11="","",VLOOKUP(A11,[7]令和4年度契約状況調査票!$F:$AW,10,FALSE))</f>
        <v>7220005000215</v>
      </c>
      <c r="G11" s="15" t="str">
        <f>IF(A11="","",VLOOKUP(A11,[7]令和4年度契約状況調査票!$F:$AW,30,FALSE))</f>
        <v>公募を実施し、申し込みのあった者のうち要件を満たす全ての者と契約したものであり、競争を許さないことから会計法29条の３第４項に該当するため。</v>
      </c>
      <c r="H11" s="16" t="str">
        <f>IF(A11="","",IF(VLOOKUP(A11,[7]令和4年度契約状況調査票!$F:$AW,15,FALSE)="他官署で調達手続きを実施のため","他官署で調達手続きを実施のため",IF(VLOOKUP(A11,[7]令和4年度契約状況調査票!$F:$AW,22,FALSE)="②同種の他の契約の予定価格を類推されるおそれがあるため公表しない","同種の他の契約の予定価格を類推されるおそれがあるため公表しない",IF(VLOOKUP(A11,[7]令和4年度契約状況調査票!$F:$AW,22,FALSE)="－","－",IF(VLOOKUP(A11,[7]令和4年度契約状況調査票!$F:$AW,6,FALSE)&lt;&gt;"",TEXT(VLOOKUP(A11,[7]令和4年度契約状況調査票!$F:$AW,15,FALSE),"#,##0円")&amp;CHAR(10)&amp;"(A)",VLOOKUP(A11,[7]令和4年度契約状況調査票!$F:$AW,15,FALSE))))))</f>
        <v>23,370,930円
(A)</v>
      </c>
      <c r="I11" s="17" t="str">
        <f>IF(A11="","",IF(VLOOKUP(A11,[7]令和4年度契約状況調査票!$F:$AW,13,FALSE)="他官署で調達手続きを実施のため","－",IF(VLOOKUP(A11,[7]令和4年度契約状況調査票!$F:$AW,20,FALSE)="②同種の他の契約の予定価格を類推されるおそれがあるため公表しない","－",IF(VLOOKUP(A11,[7]令和4年度契約状況調査票!$F:$AW,20,FALSE)="－","－",IF(VLOOKUP(A11,[7]令和4年度契約状況調査票!$F:$AW,6,FALSE)&lt;&gt;"",TEXT(VLOOKUP(A11,[7]令和4年度契約状況調査票!$F:$AW,16,FALSE),"#.0%")&amp;CHAR(10)&amp;"(B/A×100)",VLOOKUP(A11,[7]令和4年度契約状況調査票!$F:$AW,16,FALSE))))))</f>
        <v>@17,012円／回ほか</v>
      </c>
      <c r="J11" s="17" t="str">
        <f>IF(A11="","",IF(VLOOKUP(A11,[7]令和4年度契約状況調査票!$F:$AW,15,FALSE)="他官署で調達手続きを実施のため","－",IF(VLOOKUP(A11,[7]令和4年度契約状況調査票!$F:$AW,22,FALSE)="②同種の他の契約の予定価格を類推されるおそれがあるため公表しない","－",IF(VLOOKUP(A11,[7]令和4年度契約状況調査票!$F:$AW,22,FALSE)="－","－",IF(VLOOKUP(A11,[7]令和4年度契約状況調査票!$F:$AW,6,FALSE)&lt;&gt;"",TEXT(VLOOKUP(A11,[7]令和4年度契約状況調査票!$F:$AW,18,FALSE),"#.0%")&amp;CHAR(10)&amp;"(B/A×100)",VLOOKUP(A11,[7]令和4年度契約状況調査票!$F:$AW,18,FALSE))))))</f>
        <v>100%
(B/A×100）</v>
      </c>
      <c r="K11" s="17" t="str">
        <f>IF(A11="","",IF(VLOOKUP(A11,[7]令和4年度契約状況調査票!$F:$AW,26,FALSE)="①公益社団法人","公社",IF(VLOOKUP(A11,[7]令和4年度契約状況調査票!$F:$AW,26,FALSE)="②公益財団法人","公財","")))</f>
        <v/>
      </c>
      <c r="L11" s="17" t="str">
        <f>IF(A11="","",IF(VLOOKUP(A11,[7]令和4年度契約状況調査票!$F:$AW,11,FALSE)="①公益社団法人","公社",IF(VLOOKUP(A11,[7]令和4年度契約状況調査票!$F:$AW,11,FALSE)="②公益財団法人","公財","")))</f>
        <v/>
      </c>
      <c r="M11" s="17">
        <f>IF(A11="","",VLOOKUP(A11,[7]令和4年度契約状況調査票!$F:$AW,12,FALSE))</f>
        <v>0</v>
      </c>
      <c r="N11" s="18" t="str">
        <f>IF(A11="","",IF(VLOOKUP(A11,[7]令和4年度契約状況調査票!$F:$AW,12,FALSE)="国所管",VLOOKUP(A11,[7]令和4年度契約状況調査票!$F:$AW,23,FALSE),""))</f>
        <v/>
      </c>
      <c r="O11" s="19" t="str">
        <f>IF(A11="","",IF(AND(Q11="○",P11="分担契約/単価契約"),"単価契約"&amp;CHAR(10)&amp;"予定調達総額 "&amp;TEXT(VLOOKUP(A11,[7]令和4年度契約状況調査票!$F:$AW,15,FALSE),"#,##0円")&amp;"(B)"&amp;CHAR(10)&amp;"分担契約"&amp;CHAR(10)&amp;VLOOKUP(A11,[7]令和4年度契約状況調査票!$F:$AW,31,FALSE),IF(AND(Q11="○",P11="分担契約"),"分担契約"&amp;CHAR(10)&amp;"契約総額 "&amp;TEXT(VLOOKUP(A11,[7]令和4年度契約状況調査票!$F:$AW,15,FALSE),"#,##0円")&amp;"(B)"&amp;CHAR(10)&amp;VLOOKUP(A11,[7]令和4年度契約状況調査票!$F:$AW,31,FALSE),(IF(P11="分担契約/単価契約","単価契約"&amp;CHAR(10)&amp;"予定調達総額 "&amp;TEXT(VLOOKUP(A11,[7]令和4年度契約状況調査票!$F:$AW,15,FALSE),"#,##0円")&amp;CHAR(10)&amp;"分担契約"&amp;CHAR(10)&amp;VLOOKUP(A11,[7]令和4年度契約状況調査票!$F:$AW,31,FALSE),IF(P11="分担契約","分担契約"&amp;CHAR(10)&amp;"契約総額 "&amp;TEXT(VLOOKUP(A11,[7]令和4年度契約状況調査票!$F:$AW,15,FALSE),"#,##0円")&amp;CHAR(10)&amp;VLOOKUP(A11,[7]令和4年度契約状況調査票!$F:$AW,31,FALSE),IF(P11="単価契約","単価契約"&amp;CHAR(10)&amp;"予定調達総額 "&amp;TEXT(VLOOKUP(A11,[7]令和4年度契約状況調査票!$F:$AW,15,FALSE),"#,##0円")&amp;CHAR(10)&amp;VLOOKUP(A11,[7]令和4年度契約状況調査票!$F:$AW,31,FALSE),VLOOKUP(A11,[7]令和4年度契約状況調査票!$F:$AW,31,FALSE))))))))</f>
        <v>単価契約
予定調達総額
23,370,930円
（B）</v>
      </c>
      <c r="P11" s="9" t="str">
        <f>IF(A11="","",IF(VLOOKUP(A11,[7]令和4年度契約状況調査票!$F:$AW,13,FALSE)="他官署で調達手続きを実施のため","×",IF(VLOOKUP(A11,[7]令和4年度契約状況調査票!$F:$AW,20,FALSE)="②同種の他の契約の予定価格を類推されるおそれがあるため公表しない","×","○")))</f>
        <v>○</v>
      </c>
    </row>
    <row r="12" spans="1:17" s="9" customFormat="1" ht="120.75" customHeight="1">
      <c r="A12" s="10">
        <f>IF(MAX([7]令和4年度契約状況調査票!F11:F14)&gt;=ROW()-5,ROW()-5,"")</f>
        <v>7</v>
      </c>
      <c r="B12" s="11" t="str">
        <f>IF(A12="","",VLOOKUP(A12,[7]令和4年度契約状況調査票!$F:$AW,4,FALSE))</f>
        <v>令和４年度総合健康診断業務
645名</v>
      </c>
      <c r="C12" s="12" t="str">
        <f>IF(A12="","",VLOOKUP(A12,[7]令和4年度契約状況調査票!$F:$AW,5,FALSE))</f>
        <v>支出負担行為担当官
金沢国税局総務部次長
中村　憲二
石川県金沢市広坂２－２－６０</v>
      </c>
      <c r="D12" s="13">
        <f>IF(A12="","",VLOOKUP(A12,[7]令和4年度契約状況調査票!$F:$AW,8,FALSE))</f>
        <v>44733</v>
      </c>
      <c r="E12" s="11" t="str">
        <f>IF(A12="","",VLOOKUP(A12,[7]令和4年度契約状況調査票!$F:$AW,9,FALSE))</f>
        <v>特定医療法人社団勝木会やわたメディカルセンター
石川県小松市八幡イ１２－７</v>
      </c>
      <c r="F12" s="14">
        <f>IF(A12="","",VLOOKUP(A12,[7]令和4年度契約状況調査票!$F:$AW,10,FALSE))</f>
        <v>4220005003451</v>
      </c>
      <c r="G12" s="15" t="str">
        <f>IF(A12="","",VLOOKUP(A12,[7]令和4年度契約状況調査票!$F:$AW,30,FALSE))</f>
        <v>公募を実施し、申し込みのあった者のうち要件を満たす全ての者と契約したものであり、競争を許さないことから会計法29条の３第４項に該当するため。</v>
      </c>
      <c r="H12" s="16" t="str">
        <f>IF(A12="","",IF(VLOOKUP(A12,[7]令和4年度契約状況調査票!$F:$AW,15,FALSE)="他官署で調達手続きを実施のため","他官署で調達手続きを実施のため",IF(VLOOKUP(A12,[7]令和4年度契約状況調査票!$F:$AW,22,FALSE)="②同種の他の契約の予定価格を類推されるおそれがあるため公表しない","同種の他の契約の予定価格を類推されるおそれがあるため公表しない",IF(VLOOKUP(A12,[7]令和4年度契約状況調査票!$F:$AW,22,FALSE)="－","－",IF(VLOOKUP(A12,[7]令和4年度契約状況調査票!$F:$AW,6,FALSE)&lt;&gt;"",TEXT(VLOOKUP(A12,[7]令和4年度契約状況調査票!$F:$AW,15,FALSE),"#,##0円")&amp;CHAR(10)&amp;"(A)",VLOOKUP(A12,[7]令和4年度契約状況調査票!$F:$AW,15,FALSE))))))</f>
        <v>23,370,930円
(A)</v>
      </c>
      <c r="I12" s="17" t="str">
        <f>IF(A12="","",IF(VLOOKUP(A12,[7]令和4年度契約状況調査票!$F:$AW,13,FALSE)="他官署で調達手続きを実施のため","－",IF(VLOOKUP(A12,[7]令和4年度契約状況調査票!$F:$AW,20,FALSE)="②同種の他の契約の予定価格を類推されるおそれがあるため公表しない","－",IF(VLOOKUP(A12,[7]令和4年度契約状況調査票!$F:$AW,20,FALSE)="－","－",IF(VLOOKUP(A12,[7]令和4年度契約状況調査票!$F:$AW,6,FALSE)&lt;&gt;"",TEXT(VLOOKUP(A12,[7]令和4年度契約状況調査票!$F:$AW,16,FALSE),"#.0%")&amp;CHAR(10)&amp;"(B/A×100)",VLOOKUP(A12,[7]令和4年度契約状況調査票!$F:$AW,16,FALSE))))))</f>
        <v>@17,012円／回ほか</v>
      </c>
      <c r="J12" s="17" t="str">
        <f>IF(A12="","",IF(VLOOKUP(A12,[7]令和4年度契約状況調査票!$F:$AW,15,FALSE)="他官署で調達手続きを実施のため","－",IF(VLOOKUP(A12,[7]令和4年度契約状況調査票!$F:$AW,22,FALSE)="②同種の他の契約の予定価格を類推されるおそれがあるため公表しない","－",IF(VLOOKUP(A12,[7]令和4年度契約状況調査票!$F:$AW,22,FALSE)="－","－",IF(VLOOKUP(A12,[7]令和4年度契約状況調査票!$F:$AW,6,FALSE)&lt;&gt;"",TEXT(VLOOKUP(A12,[7]令和4年度契約状況調査票!$F:$AW,18,FALSE),"#.0%")&amp;CHAR(10)&amp;"(B/A×100)",VLOOKUP(A12,[7]令和4年度契約状況調査票!$F:$AW,18,FALSE))))))</f>
        <v>100%
(B/A×100）</v>
      </c>
      <c r="K12" s="17" t="str">
        <f>IF(A12="","",IF(VLOOKUP(A12,[7]令和4年度契約状況調査票!$F:$AW,26,FALSE)="①公益社団法人","公社",IF(VLOOKUP(A12,[7]令和4年度契約状況調査票!$F:$AW,26,FALSE)="②公益財団法人","公財","")))</f>
        <v/>
      </c>
      <c r="L12" s="17" t="str">
        <f>IF(A12="","",IF(VLOOKUP(A12,[7]令和4年度契約状況調査票!$F:$AW,11,FALSE)="①公益社団法人","公社",IF(VLOOKUP(A12,[7]令和4年度契約状況調査票!$F:$AW,11,FALSE)="②公益財団法人","公財","")))</f>
        <v/>
      </c>
      <c r="M12" s="17">
        <f>IF(A12="","",VLOOKUP(A12,[7]令和4年度契約状況調査票!$F:$AW,12,FALSE))</f>
        <v>0</v>
      </c>
      <c r="N12" s="18" t="str">
        <f>IF(A12="","",IF(VLOOKUP(A12,[7]令和4年度契約状況調査票!$F:$AW,12,FALSE)="国所管",VLOOKUP(A12,[7]令和4年度契約状況調査票!$F:$AW,23,FALSE),""))</f>
        <v/>
      </c>
      <c r="O12" s="19" t="str">
        <f>IF(A12="","",IF(AND(Q12="○",P12="分担契約/単価契約"),"単価契約"&amp;CHAR(10)&amp;"予定調達総額 "&amp;TEXT(VLOOKUP(A12,[7]令和4年度契約状況調査票!$F:$AW,15,FALSE),"#,##0円")&amp;"(B)"&amp;CHAR(10)&amp;"分担契約"&amp;CHAR(10)&amp;VLOOKUP(A12,[7]令和4年度契約状況調査票!$F:$AW,31,FALSE),IF(AND(Q12="○",P12="分担契約"),"分担契約"&amp;CHAR(10)&amp;"契約総額 "&amp;TEXT(VLOOKUP(A12,[7]令和4年度契約状況調査票!$F:$AW,15,FALSE),"#,##0円")&amp;"(B)"&amp;CHAR(10)&amp;VLOOKUP(A12,[7]令和4年度契約状況調査票!$F:$AW,31,FALSE),(IF(P12="分担契約/単価契約","単価契約"&amp;CHAR(10)&amp;"予定調達総額 "&amp;TEXT(VLOOKUP(A12,[7]令和4年度契約状況調査票!$F:$AW,15,FALSE),"#,##0円")&amp;CHAR(10)&amp;"分担契約"&amp;CHAR(10)&amp;VLOOKUP(A12,[7]令和4年度契約状況調査票!$F:$AW,31,FALSE),IF(P12="分担契約","分担契約"&amp;CHAR(10)&amp;"契約総額 "&amp;TEXT(VLOOKUP(A12,[7]令和4年度契約状況調査票!$F:$AW,15,FALSE),"#,##0円")&amp;CHAR(10)&amp;VLOOKUP(A12,[7]令和4年度契約状況調査票!$F:$AW,31,FALSE),IF(P12="単価契約","単価契約"&amp;CHAR(10)&amp;"予定調達総額 "&amp;TEXT(VLOOKUP(A12,[7]令和4年度契約状況調査票!$F:$AW,15,FALSE),"#,##0円")&amp;CHAR(10)&amp;VLOOKUP(A12,[7]令和4年度契約状況調査票!$F:$AW,31,FALSE),VLOOKUP(A12,[7]令和4年度契約状況調査票!$F:$AW,31,FALSE))))))))</f>
        <v>単価契約
予定調達総額
23,370,930円
（B）</v>
      </c>
      <c r="P12" s="9" t="str">
        <f>IF(A12="","",IF(VLOOKUP(A12,[7]令和4年度契約状況調査票!$F:$AW,13,FALSE)="他官署で調達手続きを実施のため","×",IF(VLOOKUP(A12,[7]令和4年度契約状況調査票!$F:$AW,20,FALSE)="②同種の他の契約の予定価格を類推されるおそれがあるため公表しない","×","○")))</f>
        <v>○</v>
      </c>
    </row>
    <row r="13" spans="1:17" s="9" customFormat="1" ht="120.75" customHeight="1">
      <c r="A13" s="10">
        <v>8</v>
      </c>
      <c r="B13" s="11" t="str">
        <f>IF(A13="","",VLOOKUP(A13,[7]令和4年度契約状況調査票!$F:$AW,4,FALSE))</f>
        <v>令和４年度総合健康診断業務
645名</v>
      </c>
      <c r="C13" s="12" t="str">
        <f>IF(A13="","",VLOOKUP(A13,[7]令和4年度契約状況調査票!$F:$AW,5,FALSE))</f>
        <v>支出負担行為担当官
金沢国税局総務部次長
中村　憲二
石川県金沢市広坂２－２－６０</v>
      </c>
      <c r="D13" s="13">
        <f>IF(A13="","",VLOOKUP(A13,[7]令和4年度契約状況調査票!$F:$AW,8,FALSE))</f>
        <v>44733</v>
      </c>
      <c r="E13" s="11" t="str">
        <f>IF(A13="","",VLOOKUP(A13,[7]令和4年度契約状況調査票!$F:$AW,9,FALSE))</f>
        <v>公益財団法人福井県労働衛生センター
福井県福井市日光１－３－１０</v>
      </c>
      <c r="F13" s="14">
        <f>IF(A13="","",VLOOKUP(A13,[7]令和4年度契約状況調査票!$F:$AW,10,FALSE))</f>
        <v>6210005000076</v>
      </c>
      <c r="G13" s="15" t="str">
        <f>IF(A13="","",VLOOKUP(A13,[7]令和4年度契約状況調査票!$F:$AW,30,FALSE))</f>
        <v>公募を実施し、申し込みのあった者のうち要件を満たす全ての者と契約したものであり、競争を許さないことから会計法29条の３第４項に該当するため。</v>
      </c>
      <c r="H13" s="16" t="str">
        <f>IF(A13="","",IF(VLOOKUP(A13,[7]令和4年度契約状況調査票!$F:$AW,15,FALSE)="他官署で調達手続きを実施のため","他官署で調達手続きを実施のため",IF(VLOOKUP(A13,[7]令和4年度契約状況調査票!$F:$AW,22,FALSE)="②同種の他の契約の予定価格を類推されるおそれがあるため公表しない","同種の他の契約の予定価格を類推されるおそれがあるため公表しない",IF(VLOOKUP(A13,[7]令和4年度契約状況調査票!$F:$AW,22,FALSE)="－","－",IF(VLOOKUP(A13,[7]令和4年度契約状況調査票!$F:$AW,6,FALSE)&lt;&gt;"",TEXT(VLOOKUP(A13,[7]令和4年度契約状況調査票!$F:$AW,15,FALSE),"#,##0円")&amp;CHAR(10)&amp;"(A)",VLOOKUP(A13,[7]令和4年度契約状況調査票!$F:$AW,15,FALSE))))))</f>
        <v>23,370,930円
(A)</v>
      </c>
      <c r="I13" s="17" t="str">
        <f>IF(A13="","",IF(VLOOKUP(A13,[7]令和4年度契約状況調査票!$F:$AW,13,FALSE)="他官署で調達手続きを実施のため","－",IF(VLOOKUP(A13,[7]令和4年度契約状況調査票!$F:$AW,20,FALSE)="②同種の他の契約の予定価格を類推されるおそれがあるため公表しない","－",IF(VLOOKUP(A13,[7]令和4年度契約状況調査票!$F:$AW,20,FALSE)="－","－",IF(VLOOKUP(A13,[7]令和4年度契約状況調査票!$F:$AW,6,FALSE)&lt;&gt;"",TEXT(VLOOKUP(A13,[7]令和4年度契約状況調査票!$F:$AW,16,FALSE),"#.0%")&amp;CHAR(10)&amp;"(B/A×100)",VLOOKUP(A13,[7]令和4年度契約状況調査票!$F:$AW,16,FALSE))))))</f>
        <v>@17,012円／回ほか</v>
      </c>
      <c r="J13" s="17" t="str">
        <f>IF(A13="","",IF(VLOOKUP(A13,[7]令和4年度契約状況調査票!$F:$AW,15,FALSE)="他官署で調達手続きを実施のため","－",IF(VLOOKUP(A13,[7]令和4年度契約状況調査票!$F:$AW,22,FALSE)="②同種の他の契約の予定価格を類推されるおそれがあるため公表しない","－",IF(VLOOKUP(A13,[7]令和4年度契約状況調査票!$F:$AW,22,FALSE)="－","－",IF(VLOOKUP(A13,[7]令和4年度契約状況調査票!$F:$AW,6,FALSE)&lt;&gt;"",TEXT(VLOOKUP(A13,[7]令和4年度契約状況調査票!$F:$AW,18,FALSE),"#.0%")&amp;CHAR(10)&amp;"(B/A×100)",VLOOKUP(A13,[7]令和4年度契約状況調査票!$F:$AW,18,FALSE))))))</f>
        <v>100%
(B/A×100）</v>
      </c>
      <c r="K13" s="17" t="str">
        <f>IF(A13="","",IF(VLOOKUP(A13,[7]令和4年度契約状況調査票!$F:$AW,26,FALSE)="①公益社団法人","公社",IF(VLOOKUP(A13,[7]令和4年度契約状況調査票!$F:$AW,26,FALSE)="②公益財団法人","公財","")))</f>
        <v/>
      </c>
      <c r="L13" s="17" t="str">
        <f>IF(A13="","",IF(VLOOKUP(A13,[7]令和4年度契約状況調査票!$F:$AW,11,FALSE)="①公益社団法人","公社",IF(VLOOKUP(A13,[7]令和4年度契約状況調査票!$F:$AW,11,FALSE)="②公益財団法人","公財","")))</f>
        <v>公財</v>
      </c>
      <c r="M13" s="17" t="str">
        <f>IF(A13="","",VLOOKUP(A13,[7]令和4年度契約状況調査票!$F:$AW,12,FALSE))</f>
        <v>都道府県所管</v>
      </c>
      <c r="N13" s="18" t="str">
        <f>IF(A13="","",IF(VLOOKUP(A13,[7]令和4年度契約状況調査票!$F:$AW,12,FALSE)="国所管",VLOOKUP(A13,[7]令和4年度契約状況調査票!$F:$AW,23,FALSE),""))</f>
        <v/>
      </c>
      <c r="O13" s="19" t="str">
        <f>IF(A13="","",IF(AND(Q13="○",P13="分担契約/単価契約"),"単価契約"&amp;CHAR(10)&amp;"予定調達総額 "&amp;TEXT(VLOOKUP(A13,[7]令和4年度契約状況調査票!$F:$AW,15,FALSE),"#,##0円")&amp;"(B)"&amp;CHAR(10)&amp;"分担契約"&amp;CHAR(10)&amp;VLOOKUP(A13,[7]令和4年度契約状況調査票!$F:$AW,31,FALSE),IF(AND(Q13="○",P13="分担契約"),"分担契約"&amp;CHAR(10)&amp;"契約総額 "&amp;TEXT(VLOOKUP(A13,[7]令和4年度契約状況調査票!$F:$AW,15,FALSE),"#,##0円")&amp;"(B)"&amp;CHAR(10)&amp;VLOOKUP(A13,[7]令和4年度契約状況調査票!$F:$AW,31,FALSE),(IF(P13="分担契約/単価契約","単価契約"&amp;CHAR(10)&amp;"予定調達総額 "&amp;TEXT(VLOOKUP(A13,[7]令和4年度契約状況調査票!$F:$AW,15,FALSE),"#,##0円")&amp;CHAR(10)&amp;"分担契約"&amp;CHAR(10)&amp;VLOOKUP(A13,[7]令和4年度契約状況調査票!$F:$AW,31,FALSE),IF(P13="分担契約","分担契約"&amp;CHAR(10)&amp;"契約総額 "&amp;TEXT(VLOOKUP(A13,[7]令和4年度契約状況調査票!$F:$AW,15,FALSE),"#,##0円")&amp;CHAR(10)&amp;VLOOKUP(A13,[7]令和4年度契約状況調査票!$F:$AW,31,FALSE),IF(P13="単価契約","単価契約"&amp;CHAR(10)&amp;"予定調達総額 "&amp;TEXT(VLOOKUP(A13,[7]令和4年度契約状況調査票!$F:$AW,15,FALSE),"#,##0円")&amp;CHAR(10)&amp;VLOOKUP(A13,[7]令和4年度契約状況調査票!$F:$AW,31,FALSE),VLOOKUP(A13,[7]令和4年度契約状況調査票!$F:$AW,31,FALSE))))))))</f>
        <v>単価契約
予定調達総額
23,370,930円
（B）</v>
      </c>
      <c r="P13" s="9" t="str">
        <f>IF(A13="","",IF(VLOOKUP(A13,[7]令和4年度契約状況調査票!$F:$AW,13,FALSE)="他官署で調達手続きを実施のため","×",IF(VLOOKUP(A13,[7]令和4年度契約状況調査票!$F:$AW,20,FALSE)="②同種の他の契約の予定価格を類推されるおそれがあるため公表しない","×","○")))</f>
        <v>○</v>
      </c>
    </row>
    <row r="14" spans="1:17" s="9" customFormat="1" ht="120.75" customHeight="1">
      <c r="A14" s="10">
        <f>IF(MAX([7]令和4年度契約状況調査票!F13:F16)&gt;=ROW()-5,ROW()-5,"")</f>
        <v>9</v>
      </c>
      <c r="B14" s="11" t="str">
        <f>IF(A14="","",VLOOKUP(A14,[7]令和4年度契約状況調査票!$F:$AW,4,FALSE))</f>
        <v>令和４年度総合健康診断業務
645名</v>
      </c>
      <c r="C14" s="12" t="str">
        <f>IF(A14="","",VLOOKUP(A14,[7]令和4年度契約状況調査票!$F:$AW,5,FALSE))</f>
        <v>支出負担行為担当官
金沢国税局総務部次長
中村　憲二
石川県金沢市広坂２－２－６０</v>
      </c>
      <c r="D14" s="13">
        <f>IF(A14="","",VLOOKUP(A14,[7]令和4年度契約状況調査票!$F:$AW,8,FALSE))</f>
        <v>44733</v>
      </c>
      <c r="E14" s="11" t="str">
        <f>IF(A14="","",VLOOKUP(A14,[7]令和4年度契約状況調査票!$F:$AW,9,FALSE))</f>
        <v>社会福祉法人恩賜財団済生会支部福井県済生会病院
福井県福井市和田中町舟橋７－１</v>
      </c>
      <c r="F14" s="14">
        <f>IF(A14="","",VLOOKUP(A14,[7]令和4年度契約状況調査票!$F:$AW,10,FALSE))</f>
        <v>3010405001696</v>
      </c>
      <c r="G14" s="15" t="str">
        <f>IF(A14="","",VLOOKUP(A14,[7]令和4年度契約状況調査票!$F:$AW,30,FALSE))</f>
        <v>公募を実施し、申し込みのあった者のうち要件を満たす全ての者と契約したものであり、競争を許さないことから会計法29条の３第４項に該当するため。</v>
      </c>
      <c r="H14" s="16" t="str">
        <f>IF(A14="","",IF(VLOOKUP(A14,[7]令和4年度契約状況調査票!$F:$AW,15,FALSE)="他官署で調達手続きを実施のため","他官署で調達手続きを実施のため",IF(VLOOKUP(A14,[7]令和4年度契約状況調査票!$F:$AW,22,FALSE)="②同種の他の契約の予定価格を類推されるおそれがあるため公表しない","同種の他の契約の予定価格を類推されるおそれがあるため公表しない",IF(VLOOKUP(A14,[7]令和4年度契約状況調査票!$F:$AW,22,FALSE)="－","－",IF(VLOOKUP(A14,[7]令和4年度契約状況調査票!$F:$AW,6,FALSE)&lt;&gt;"",TEXT(VLOOKUP(A14,[7]令和4年度契約状況調査票!$F:$AW,15,FALSE),"#,##0円")&amp;CHAR(10)&amp;"(A)",VLOOKUP(A14,[7]令和4年度契約状況調査票!$F:$AW,15,FALSE))))))</f>
        <v>23,370,930円
(A)</v>
      </c>
      <c r="I14" s="17" t="str">
        <f>IF(A14="","",IF(VLOOKUP(A14,[7]令和4年度契約状況調査票!$F:$AW,13,FALSE)="他官署で調達手続きを実施のため","－",IF(VLOOKUP(A14,[7]令和4年度契約状況調査票!$F:$AW,20,FALSE)="②同種の他の契約の予定価格を類推されるおそれがあるため公表しない","－",IF(VLOOKUP(A14,[7]令和4年度契約状況調査票!$F:$AW,20,FALSE)="－","－",IF(VLOOKUP(A14,[7]令和4年度契約状況調査票!$F:$AW,6,FALSE)&lt;&gt;"",TEXT(VLOOKUP(A14,[7]令和4年度契約状況調査票!$F:$AW,16,FALSE),"#.0%")&amp;CHAR(10)&amp;"(B/A×100)",VLOOKUP(A14,[7]令和4年度契約状況調査票!$F:$AW,16,FALSE))))))</f>
        <v>@17,012円／回ほか</v>
      </c>
      <c r="J14" s="17" t="str">
        <f>IF(A14="","",IF(VLOOKUP(A14,[7]令和4年度契約状況調査票!$F:$AW,15,FALSE)="他官署で調達手続きを実施のため","－",IF(VLOOKUP(A14,[7]令和4年度契約状況調査票!$F:$AW,22,FALSE)="②同種の他の契約の予定価格を類推されるおそれがあるため公表しない","－",IF(VLOOKUP(A14,[7]令和4年度契約状況調査票!$F:$AW,22,FALSE)="－","－",IF(VLOOKUP(A14,[7]令和4年度契約状況調査票!$F:$AW,6,FALSE)&lt;&gt;"",TEXT(VLOOKUP(A14,[7]令和4年度契約状況調査票!$F:$AW,18,FALSE),"#.0%")&amp;CHAR(10)&amp;"(B/A×100)",VLOOKUP(A14,[7]令和4年度契約状況調査票!$F:$AW,18,FALSE))))))</f>
        <v>100%
(B/A×100）</v>
      </c>
      <c r="K14" s="17" t="str">
        <f>IF(A14="","",IF(VLOOKUP(A14,[7]令和4年度契約状況調査票!$F:$AW,26,FALSE)="①公益社団法人","公社",IF(VLOOKUP(A14,[7]令和4年度契約状況調査票!$F:$AW,26,FALSE)="②公益財団法人","公財","")))</f>
        <v/>
      </c>
      <c r="L14" s="17" t="str">
        <f>IF(A14="","",IF(VLOOKUP(A14,[7]令和4年度契約状況調査票!$F:$AW,11,FALSE)="①公益社団法人","公社",IF(VLOOKUP(A14,[7]令和4年度契約状況調査票!$F:$AW,11,FALSE)="②公益財団法人","公財","")))</f>
        <v/>
      </c>
      <c r="M14" s="17">
        <f>IF(A14="","",VLOOKUP(A14,[7]令和4年度契約状況調査票!$F:$AW,12,FALSE))</f>
        <v>0</v>
      </c>
      <c r="N14" s="18" t="str">
        <f>IF(A14="","",IF(VLOOKUP(A14,[7]令和4年度契約状況調査票!$F:$AW,12,FALSE)="国所管",VLOOKUP(A14,[7]令和4年度契約状況調査票!$F:$AW,23,FALSE),""))</f>
        <v/>
      </c>
      <c r="O14" s="19" t="str">
        <f>IF(A14="","",IF(AND(Q14="○",P14="分担契約/単価契約"),"単価契約"&amp;CHAR(10)&amp;"予定調達総額 "&amp;TEXT(VLOOKUP(A14,[7]令和4年度契約状況調査票!$F:$AW,15,FALSE),"#,##0円")&amp;"(B)"&amp;CHAR(10)&amp;"分担契約"&amp;CHAR(10)&amp;VLOOKUP(A14,[7]令和4年度契約状況調査票!$F:$AW,31,FALSE),IF(AND(Q14="○",P14="分担契約"),"分担契約"&amp;CHAR(10)&amp;"契約総額 "&amp;TEXT(VLOOKUP(A14,[7]令和4年度契約状況調査票!$F:$AW,15,FALSE),"#,##0円")&amp;"(B)"&amp;CHAR(10)&amp;VLOOKUP(A14,[7]令和4年度契約状況調査票!$F:$AW,31,FALSE),(IF(P14="分担契約/単価契約","単価契約"&amp;CHAR(10)&amp;"予定調達総額 "&amp;TEXT(VLOOKUP(A14,[7]令和4年度契約状況調査票!$F:$AW,15,FALSE),"#,##0円")&amp;CHAR(10)&amp;"分担契約"&amp;CHAR(10)&amp;VLOOKUP(A14,[7]令和4年度契約状況調査票!$F:$AW,31,FALSE),IF(P14="分担契約","分担契約"&amp;CHAR(10)&amp;"契約総額 "&amp;TEXT(VLOOKUP(A14,[7]令和4年度契約状況調査票!$F:$AW,15,FALSE),"#,##0円")&amp;CHAR(10)&amp;VLOOKUP(A14,[7]令和4年度契約状況調査票!$F:$AW,31,FALSE),IF(P14="単価契約","単価契約"&amp;CHAR(10)&amp;"予定調達総額 "&amp;TEXT(VLOOKUP(A14,[7]令和4年度契約状況調査票!$F:$AW,15,FALSE),"#,##0円")&amp;CHAR(10)&amp;VLOOKUP(A14,[7]令和4年度契約状況調査票!$F:$AW,31,FALSE),VLOOKUP(A14,[7]令和4年度契約状況調査票!$F:$AW,31,FALSE))))))))</f>
        <v>単価契約
予定調達総額
23,370,930円
（B）</v>
      </c>
    </row>
    <row r="15" spans="1:17" s="9" customFormat="1" ht="120.75" customHeight="1">
      <c r="A15" s="10">
        <v>10</v>
      </c>
      <c r="B15" s="11" t="str">
        <f>IF(A15="","",VLOOKUP(A15,[7]令和4年度契約状況調査票!$F:$AW,4,FALSE))</f>
        <v>令和４年度総合健康診断業務
645名</v>
      </c>
      <c r="C15" s="12" t="str">
        <f>IF(A15="","",VLOOKUP(A15,[7]令和4年度契約状況調査票!$F:$AW,5,FALSE))</f>
        <v>支出負担行為担当官
金沢国税局総務部次長
中村　憲二
石川県金沢市広坂２－２－６０</v>
      </c>
      <c r="D15" s="13">
        <f>IF(A15="","",VLOOKUP(A15,[7]令和4年度契約状況調査票!$F:$AW,8,FALSE))</f>
        <v>44733</v>
      </c>
      <c r="E15" s="11" t="str">
        <f>IF(A15="","",VLOOKUP(A15,[7]令和4年度契約状況調査票!$F:$AW,9,FALSE))</f>
        <v>医療法人厚生会福井厚生病院
福井県福井市下六条町２０１</v>
      </c>
      <c r="F15" s="14">
        <f>IF(A15="","",VLOOKUP(A15,[7]令和4年度契約状況調査票!$F:$AW,10,FALSE))</f>
        <v>7210005000471</v>
      </c>
      <c r="G15" s="15" t="str">
        <f>IF(A15="","",VLOOKUP(A15,[7]令和4年度契約状況調査票!$F:$AW,30,FALSE))</f>
        <v>公募を実施し、申し込みのあった者のうち要件を満たす全ての者と契約したものであり、競争を許さないことから会計法29条の３第４項に該当するため。</v>
      </c>
      <c r="H15" s="16" t="str">
        <f>IF(A15="","",IF(VLOOKUP(A15,[7]令和4年度契約状況調査票!$F:$AW,15,FALSE)="他官署で調達手続きを実施のため","他官署で調達手続きを実施のため",IF(VLOOKUP(A15,[7]令和4年度契約状況調査票!$F:$AW,22,FALSE)="②同種の他の契約の予定価格を類推されるおそれがあるため公表しない","同種の他の契約の予定価格を類推されるおそれがあるため公表しない",IF(VLOOKUP(A15,[7]令和4年度契約状況調査票!$F:$AW,22,FALSE)="－","－",IF(VLOOKUP(A15,[7]令和4年度契約状況調査票!$F:$AW,6,FALSE)&lt;&gt;"",TEXT(VLOOKUP(A15,[7]令和4年度契約状況調査票!$F:$AW,15,FALSE),"#,##0円")&amp;CHAR(10)&amp;"(A)",VLOOKUP(A15,[7]令和4年度契約状況調査票!$F:$AW,15,FALSE))))))</f>
        <v>23,370,930円
(A)</v>
      </c>
      <c r="I15" s="17" t="str">
        <f>IF(A15="","",IF(VLOOKUP(A15,[7]令和4年度契約状況調査票!$F:$AW,13,FALSE)="他官署で調達手続きを実施のため","－",IF(VLOOKUP(A15,[7]令和4年度契約状況調査票!$F:$AW,20,FALSE)="②同種の他の契約の予定価格を類推されるおそれがあるため公表しない","－",IF(VLOOKUP(A15,[7]令和4年度契約状況調査票!$F:$AW,20,FALSE)="－","－",IF(VLOOKUP(A15,[7]令和4年度契約状況調査票!$F:$AW,6,FALSE)&lt;&gt;"",TEXT(VLOOKUP(A15,[7]令和4年度契約状況調査票!$F:$AW,16,FALSE),"#.0%")&amp;CHAR(10)&amp;"(B/A×100)",VLOOKUP(A15,[7]令和4年度契約状況調査票!$F:$AW,16,FALSE))))))</f>
        <v>@17,012円／回ほか</v>
      </c>
      <c r="J15" s="17" t="str">
        <f>IF(A15="","",IF(VLOOKUP(A15,[7]令和4年度契約状況調査票!$F:$AW,15,FALSE)="他官署で調達手続きを実施のため","－",IF(VLOOKUP(A15,[7]令和4年度契約状況調査票!$F:$AW,22,FALSE)="②同種の他の契約の予定価格を類推されるおそれがあるため公表しない","－",IF(VLOOKUP(A15,[7]令和4年度契約状況調査票!$F:$AW,22,FALSE)="－","－",IF(VLOOKUP(A15,[7]令和4年度契約状況調査票!$F:$AW,6,FALSE)&lt;&gt;"",TEXT(VLOOKUP(A15,[7]令和4年度契約状況調査票!$F:$AW,18,FALSE),"#.0%")&amp;CHAR(10)&amp;"(B/A×100)",VLOOKUP(A15,[7]令和4年度契約状況調査票!$F:$AW,18,FALSE))))))</f>
        <v>100%
(B/A×100）</v>
      </c>
      <c r="K15" s="17" t="str">
        <f>IF(A15="","",IF(VLOOKUP(A15,[7]令和4年度契約状況調査票!$F:$AW,26,FALSE)="①公益社団法人","公社",IF(VLOOKUP(A15,[7]令和4年度契約状況調査票!$F:$AW,26,FALSE)="②公益財団法人","公財","")))</f>
        <v/>
      </c>
      <c r="L15" s="17" t="str">
        <f>IF(A15="","",IF(VLOOKUP(A15,[7]令和4年度契約状況調査票!$F:$AW,11,FALSE)="①公益社団法人","公社",IF(VLOOKUP(A15,[7]令和4年度契約状況調査票!$F:$AW,11,FALSE)="②公益財団法人","公財","")))</f>
        <v/>
      </c>
      <c r="M15" s="17">
        <f>IF(A15="","",VLOOKUP(A15,[7]令和4年度契約状況調査票!$F:$AW,12,FALSE))</f>
        <v>0</v>
      </c>
      <c r="N15" s="18" t="str">
        <f>IF(A15="","",IF(VLOOKUP(A15,[7]令和4年度契約状況調査票!$F:$AW,12,FALSE)="国所管",VLOOKUP(A15,[7]令和4年度契約状況調査票!$F:$AW,23,FALSE),""))</f>
        <v/>
      </c>
      <c r="O15" s="19" t="str">
        <f>IF(A15="","",IF(AND(Q15="○",P15="分担契約/単価契約"),"単価契約"&amp;CHAR(10)&amp;"予定調達総額 "&amp;TEXT(VLOOKUP(A15,[7]令和4年度契約状況調査票!$F:$AW,15,FALSE),"#,##0円")&amp;"(B)"&amp;CHAR(10)&amp;"分担契約"&amp;CHAR(10)&amp;VLOOKUP(A15,[7]令和4年度契約状況調査票!$F:$AW,31,FALSE),IF(AND(Q15="○",P15="分担契約"),"分担契約"&amp;CHAR(10)&amp;"契約総額 "&amp;TEXT(VLOOKUP(A15,[7]令和4年度契約状況調査票!$F:$AW,15,FALSE),"#,##0円")&amp;"(B)"&amp;CHAR(10)&amp;VLOOKUP(A15,[7]令和4年度契約状況調査票!$F:$AW,31,FALSE),(IF(P15="分担契約/単価契約","単価契約"&amp;CHAR(10)&amp;"予定調達総額 "&amp;TEXT(VLOOKUP(A15,[7]令和4年度契約状況調査票!$F:$AW,15,FALSE),"#,##0円")&amp;CHAR(10)&amp;"分担契約"&amp;CHAR(10)&amp;VLOOKUP(A15,[7]令和4年度契約状況調査票!$F:$AW,31,FALSE),IF(P15="分担契約","分担契約"&amp;CHAR(10)&amp;"契約総額 "&amp;TEXT(VLOOKUP(A15,[7]令和4年度契約状況調査票!$F:$AW,15,FALSE),"#,##0円")&amp;CHAR(10)&amp;VLOOKUP(A15,[7]令和4年度契約状況調査票!$F:$AW,31,FALSE),IF(P15="単価契約","単価契約"&amp;CHAR(10)&amp;"予定調達総額 "&amp;TEXT(VLOOKUP(A15,[7]令和4年度契約状況調査票!$F:$AW,15,FALSE),"#,##0円")&amp;CHAR(10)&amp;VLOOKUP(A15,[7]令和4年度契約状況調査票!$F:$AW,31,FALSE),VLOOKUP(A15,[7]令和4年度契約状況調査票!$F:$AW,31,FALSE))))))))</f>
        <v>単価契約
予定調達総額
23,370,930円
（B）</v>
      </c>
    </row>
    <row r="16" spans="1:17" s="9" customFormat="1" ht="120.75" customHeight="1">
      <c r="A16" s="10">
        <v>11</v>
      </c>
      <c r="B16" s="11" t="str">
        <f>IF(A16="","",VLOOKUP(A16,[7]令和4年度契約状況調査票!$F:$AW,4,FALSE))</f>
        <v>令和４年度総合健康診断業務
645名</v>
      </c>
      <c r="C16" s="12" t="str">
        <f>IF(A16="","",VLOOKUP(A16,[7]令和4年度契約状況調査票!$F:$AW,5,FALSE))</f>
        <v>支出負担行為担当官
金沢国税局総務部次長
中村　憲二
石川県金沢市広坂２－２－６０</v>
      </c>
      <c r="D16" s="13">
        <f>IF(A16="","",VLOOKUP(A16,[7]令和4年度契約状況調査票!$F:$AW,8,FALSE))</f>
        <v>44733</v>
      </c>
      <c r="E16" s="11" t="str">
        <f>IF(A16="","",VLOOKUP(A16,[7]令和4年度契約状況調査票!$F:$AW,9,FALSE))</f>
        <v>医療法人社団ホスピィー浦田クリニック
富山県魚津市本江１－２６</v>
      </c>
      <c r="F16" s="14">
        <f>IF(A16="","",VLOOKUP(A16,[7]令和4年度契約状況調査票!$F:$AW,10,FALSE))</f>
        <v>3230005003559</v>
      </c>
      <c r="G16" s="15" t="str">
        <f>IF(A16="","",VLOOKUP(A16,[7]令和4年度契約状況調査票!$F:$AW,30,FALSE))</f>
        <v>公募を実施し、申し込みのあった者のうち要件を満たす全ての者と契約したものであり、競争を許さないことから会計法29条の３第４項に該当するため。</v>
      </c>
      <c r="H16" s="16" t="str">
        <f>IF(A16="","",IF(VLOOKUP(A16,[7]令和4年度契約状況調査票!$F:$AW,15,FALSE)="他官署で調達手続きを実施のため","他官署で調達手続きを実施のため",IF(VLOOKUP(A16,[7]令和4年度契約状況調査票!$F:$AW,22,FALSE)="②同種の他の契約の予定価格を類推されるおそれがあるため公表しない","同種の他の契約の予定価格を類推されるおそれがあるため公表しない",IF(VLOOKUP(A16,[7]令和4年度契約状況調査票!$F:$AW,22,FALSE)="－","－",IF(VLOOKUP(A16,[7]令和4年度契約状況調査票!$F:$AW,6,FALSE)&lt;&gt;"",TEXT(VLOOKUP(A16,[7]令和4年度契約状況調査票!$F:$AW,15,FALSE),"#,##0円")&amp;CHAR(10)&amp;"(A)",VLOOKUP(A16,[7]令和4年度契約状況調査票!$F:$AW,15,FALSE))))))</f>
        <v>23,370,930円
(A)</v>
      </c>
      <c r="I16" s="17" t="str">
        <f>IF(A16="","",IF(VLOOKUP(A16,[7]令和4年度契約状況調査票!$F:$AW,13,FALSE)="他官署で調達手続きを実施のため","－",IF(VLOOKUP(A16,[7]令和4年度契約状況調査票!$F:$AW,20,FALSE)="②同種の他の契約の予定価格を類推されるおそれがあるため公表しない","－",IF(VLOOKUP(A16,[7]令和4年度契約状況調査票!$F:$AW,20,FALSE)="－","－",IF(VLOOKUP(A16,[7]令和4年度契約状況調査票!$F:$AW,6,FALSE)&lt;&gt;"",TEXT(VLOOKUP(A16,[7]令和4年度契約状況調査票!$F:$AW,16,FALSE),"#.0%")&amp;CHAR(10)&amp;"(B/A×100)",VLOOKUP(A16,[7]令和4年度契約状況調査票!$F:$AW,16,FALSE))))))</f>
        <v>@17,012円／回ほか</v>
      </c>
      <c r="J16" s="17" t="str">
        <f>IF(A16="","",IF(VLOOKUP(A16,[7]令和4年度契約状況調査票!$F:$AW,15,FALSE)="他官署で調達手続きを実施のため","－",IF(VLOOKUP(A16,[7]令和4年度契約状況調査票!$F:$AW,22,FALSE)="②同種の他の契約の予定価格を類推されるおそれがあるため公表しない","－",IF(VLOOKUP(A16,[7]令和4年度契約状況調査票!$F:$AW,22,FALSE)="－","－",IF(VLOOKUP(A16,[7]令和4年度契約状況調査票!$F:$AW,6,FALSE)&lt;&gt;"",TEXT(VLOOKUP(A16,[7]令和4年度契約状況調査票!$F:$AW,18,FALSE),"#.0%")&amp;CHAR(10)&amp;"(B/A×100)",VLOOKUP(A16,[7]令和4年度契約状況調査票!$F:$AW,18,FALSE))))))</f>
        <v>100%
(B/A×100）</v>
      </c>
      <c r="K16" s="17" t="str">
        <f>IF(A16="","",IF(VLOOKUP(A16,[7]令和4年度契約状況調査票!$F:$AW,26,FALSE)="①公益社団法人","公社",IF(VLOOKUP(A16,[7]令和4年度契約状況調査票!$F:$AW,26,FALSE)="②公益財団法人","公財","")))</f>
        <v/>
      </c>
      <c r="L16" s="17" t="str">
        <f>IF(A16="","",IF(VLOOKUP(A16,[7]令和4年度契約状況調査票!$F:$AW,11,FALSE)="①公益社団法人","公社",IF(VLOOKUP(A16,[7]令和4年度契約状況調査票!$F:$AW,11,FALSE)="②公益財団法人","公財","")))</f>
        <v/>
      </c>
      <c r="M16" s="17">
        <f>IF(A16="","",VLOOKUP(A16,[7]令和4年度契約状況調査票!$F:$AW,12,FALSE))</f>
        <v>0</v>
      </c>
      <c r="N16" s="18" t="str">
        <f>IF(A16="","",IF(VLOOKUP(A16,[7]令和4年度契約状況調査票!$F:$AW,12,FALSE)="国所管",VLOOKUP(A16,[7]令和4年度契約状況調査票!$F:$AW,23,FALSE),""))</f>
        <v/>
      </c>
      <c r="O16" s="19" t="str">
        <f>IF(A16="","",IF(AND(Q16="○",P16="分担契約/単価契約"),"単価契約"&amp;CHAR(10)&amp;"予定調達総額 "&amp;TEXT(VLOOKUP(A16,[7]令和4年度契約状況調査票!$F:$AW,15,FALSE),"#,##0円")&amp;"(B)"&amp;CHAR(10)&amp;"分担契約"&amp;CHAR(10)&amp;VLOOKUP(A16,[7]令和4年度契約状況調査票!$F:$AW,31,FALSE),IF(AND(Q16="○",P16="分担契約"),"分担契約"&amp;CHAR(10)&amp;"契約総額 "&amp;TEXT(VLOOKUP(A16,[7]令和4年度契約状況調査票!$F:$AW,15,FALSE),"#,##0円")&amp;"(B)"&amp;CHAR(10)&amp;VLOOKUP(A16,[7]令和4年度契約状況調査票!$F:$AW,31,FALSE),(IF(P16="分担契約/単価契約","単価契約"&amp;CHAR(10)&amp;"予定調達総額 "&amp;TEXT(VLOOKUP(A16,[7]令和4年度契約状況調査票!$F:$AW,15,FALSE),"#,##0円")&amp;CHAR(10)&amp;"分担契約"&amp;CHAR(10)&amp;VLOOKUP(A16,[7]令和4年度契約状況調査票!$F:$AW,31,FALSE),IF(P16="分担契約","分担契約"&amp;CHAR(10)&amp;"契約総額 "&amp;TEXT(VLOOKUP(A16,[7]令和4年度契約状況調査票!$F:$AW,15,FALSE),"#,##0円")&amp;CHAR(10)&amp;VLOOKUP(A16,[7]令和4年度契約状況調査票!$F:$AW,31,FALSE),IF(P16="単価契約","単価契約"&amp;CHAR(10)&amp;"予定調達総額 "&amp;TEXT(VLOOKUP(A16,[7]令和4年度契約状況調査票!$F:$AW,15,FALSE),"#,##0円")&amp;CHAR(10)&amp;VLOOKUP(A16,[7]令和4年度契約状況調査票!$F:$AW,31,FALSE),VLOOKUP(A16,[7]令和4年度契約状況調査票!$F:$AW,31,FALSE))))))))</f>
        <v>単価契約
予定調達総額
23,370,930円
（B）</v>
      </c>
    </row>
    <row r="17" spans="1:16" s="9" customFormat="1" ht="120.75" customHeight="1">
      <c r="A17" s="10">
        <v>12</v>
      </c>
      <c r="B17" s="11" t="str">
        <f>IF(A17="","",VLOOKUP(A17,[7]令和4年度契約状況調査票!$F:$AW,4,FALSE))</f>
        <v>令和４年度総合健康診断業務
645名</v>
      </c>
      <c r="C17" s="12" t="str">
        <f>IF(A17="","",VLOOKUP(A17,[7]令和4年度契約状況調査票!$F:$AW,5,FALSE))</f>
        <v>支出負担行為担当官
金沢国税局総務部次長
中村　憲二
石川県金沢市広坂２－２－６０</v>
      </c>
      <c r="D17" s="13">
        <f>IF(A17="","",VLOOKUP(A17,[7]令和4年度契約状況調査票!$F:$AW,8,FALSE))</f>
        <v>44733</v>
      </c>
      <c r="E17" s="11" t="str">
        <f>IF(A17="","",VLOOKUP(A17,[7]令和4年度契約状況調査票!$F:$AW,9,FALSE))</f>
        <v>医療法人社団博友会金沢西病院
石川県金沢市駅西本町６－１５－４１</v>
      </c>
      <c r="F17" s="14">
        <f>IF(A17="","",VLOOKUP(A17,[7]令和4年度契約状況調査票!$F:$AW,10,FALSE))</f>
        <v>9220005001871</v>
      </c>
      <c r="G17" s="15" t="str">
        <f>IF(A17="","",VLOOKUP(A17,[7]令和4年度契約状況調査票!$F:$AW,30,FALSE))</f>
        <v>公募を実施し、申し込みのあった者のうち要件を満たす全ての者と契約したものであり、競争を許さないことから会計法29条の３第４項に該当するため。</v>
      </c>
      <c r="H17" s="16" t="str">
        <f>IF(A17="","",IF(VLOOKUP(A17,[7]令和4年度契約状況調査票!$F:$AW,15,FALSE)="他官署で調達手続きを実施のため","他官署で調達手続きを実施のため",IF(VLOOKUP(A17,[7]令和4年度契約状況調査票!$F:$AW,22,FALSE)="②同種の他の契約の予定価格を類推されるおそれがあるため公表しない","同種の他の契約の予定価格を類推されるおそれがあるため公表しない",IF(VLOOKUP(A17,[7]令和4年度契約状況調査票!$F:$AW,22,FALSE)="－","－",IF(VLOOKUP(A17,[7]令和4年度契約状況調査票!$F:$AW,6,FALSE)&lt;&gt;"",TEXT(VLOOKUP(A17,[7]令和4年度契約状況調査票!$F:$AW,15,FALSE),"#,##0円")&amp;CHAR(10)&amp;"(A)",VLOOKUP(A17,[7]令和4年度契約状況調査票!$F:$AW,15,FALSE))))))</f>
        <v>23,370,930円
(A)</v>
      </c>
      <c r="I17" s="17" t="str">
        <f>IF(A17="","",IF(VLOOKUP(A17,[7]令和4年度契約状況調査票!$F:$AW,13,FALSE)="他官署で調達手続きを実施のため","－",IF(VLOOKUP(A17,[7]令和4年度契約状況調査票!$F:$AW,20,FALSE)="②同種の他の契約の予定価格を類推されるおそれがあるため公表しない","－",IF(VLOOKUP(A17,[7]令和4年度契約状況調査票!$F:$AW,20,FALSE)="－","－",IF(VLOOKUP(A17,[7]令和4年度契約状況調査票!$F:$AW,6,FALSE)&lt;&gt;"",TEXT(VLOOKUP(A17,[7]令和4年度契約状況調査票!$F:$AW,16,FALSE),"#.0%")&amp;CHAR(10)&amp;"(B/A×100)",VLOOKUP(A17,[7]令和4年度契約状況調査票!$F:$AW,16,FALSE))))))</f>
        <v>@17,012円／回ほか</v>
      </c>
      <c r="J17" s="17" t="str">
        <f>IF(A17="","",IF(VLOOKUP(A17,[7]令和4年度契約状況調査票!$F:$AW,15,FALSE)="他官署で調達手続きを実施のため","－",IF(VLOOKUP(A17,[7]令和4年度契約状況調査票!$F:$AW,22,FALSE)="②同種の他の契約の予定価格を類推されるおそれがあるため公表しない","－",IF(VLOOKUP(A17,[7]令和4年度契約状況調査票!$F:$AW,22,FALSE)="－","－",IF(VLOOKUP(A17,[7]令和4年度契約状況調査票!$F:$AW,6,FALSE)&lt;&gt;"",TEXT(VLOOKUP(A17,[7]令和4年度契約状況調査票!$F:$AW,18,FALSE),"#.0%")&amp;CHAR(10)&amp;"(B/A×100)",VLOOKUP(A17,[7]令和4年度契約状況調査票!$F:$AW,18,FALSE))))))</f>
        <v>100%
(B/A×100）</v>
      </c>
      <c r="K17" s="17" t="str">
        <f>IF(A17="","",IF(VLOOKUP(A17,[7]令和4年度契約状況調査票!$F:$AW,26,FALSE)="①公益社団法人","公社",IF(VLOOKUP(A17,[7]令和4年度契約状況調査票!$F:$AW,26,FALSE)="②公益財団法人","公財","")))</f>
        <v/>
      </c>
      <c r="L17" s="17" t="str">
        <f>IF(A17="","",IF(VLOOKUP(A17,[7]令和4年度契約状況調査票!$F:$AW,11,FALSE)="①公益社団法人","公社",IF(VLOOKUP(A17,[7]令和4年度契約状況調査票!$F:$AW,11,FALSE)="②公益財団法人","公財","")))</f>
        <v/>
      </c>
      <c r="M17" s="17">
        <f>IF(A17="","",VLOOKUP(A17,[7]令和4年度契約状況調査票!$F:$AW,12,FALSE))</f>
        <v>0</v>
      </c>
      <c r="N17" s="18" t="str">
        <f>IF(A17="","",IF(VLOOKUP(A17,[7]令和4年度契約状況調査票!$F:$AW,12,FALSE)="国所管",VLOOKUP(A17,[7]令和4年度契約状況調査票!$F:$AW,23,FALSE),""))</f>
        <v/>
      </c>
      <c r="O17" s="19" t="str">
        <f>IF(A17="","",IF(AND(Q17="○",P17="分担契約/単価契約"),"単価契約"&amp;CHAR(10)&amp;"予定調達総額 "&amp;TEXT(VLOOKUP(A17,[7]令和4年度契約状況調査票!$F:$AW,15,FALSE),"#,##0円")&amp;"(B)"&amp;CHAR(10)&amp;"分担契約"&amp;CHAR(10)&amp;VLOOKUP(A17,[7]令和4年度契約状況調査票!$F:$AW,31,FALSE),IF(AND(Q17="○",P17="分担契約"),"分担契約"&amp;CHAR(10)&amp;"契約総額 "&amp;TEXT(VLOOKUP(A17,[7]令和4年度契約状況調査票!$F:$AW,15,FALSE),"#,##0円")&amp;"(B)"&amp;CHAR(10)&amp;VLOOKUP(A17,[7]令和4年度契約状況調査票!$F:$AW,31,FALSE),(IF(P17="分担契約/単価契約","単価契約"&amp;CHAR(10)&amp;"予定調達総額 "&amp;TEXT(VLOOKUP(A17,[7]令和4年度契約状況調査票!$F:$AW,15,FALSE),"#,##0円")&amp;CHAR(10)&amp;"分担契約"&amp;CHAR(10)&amp;VLOOKUP(A17,[7]令和4年度契約状況調査票!$F:$AW,31,FALSE),IF(P17="分担契約","分担契約"&amp;CHAR(10)&amp;"契約総額 "&amp;TEXT(VLOOKUP(A17,[7]令和4年度契約状況調査票!$F:$AW,15,FALSE),"#,##0円")&amp;CHAR(10)&amp;VLOOKUP(A17,[7]令和4年度契約状況調査票!$F:$AW,31,FALSE),IF(P17="単価契約","単価契約"&amp;CHAR(10)&amp;"予定調達総額 "&amp;TEXT(VLOOKUP(A17,[7]令和4年度契約状況調査票!$F:$AW,15,FALSE),"#,##0円")&amp;CHAR(10)&amp;VLOOKUP(A17,[7]令和4年度契約状況調査票!$F:$AW,31,FALSE),VLOOKUP(A17,[7]令和4年度契約状況調査票!$F:$AW,31,FALSE))))))))</f>
        <v>単価契約
予定調達総額
23,370,930円
（B）</v>
      </c>
    </row>
    <row r="18" spans="1:16" s="9" customFormat="1" ht="60" customHeight="1">
      <c r="A18" s="10"/>
      <c r="B18" s="11" t="str">
        <f>IF(A18="","",VLOOKUP(A18,[7]令和4年度契約状況調査票!$F:$AW,4,FALSE))</f>
        <v/>
      </c>
      <c r="C18" s="12" t="s">
        <v>16</v>
      </c>
      <c r="D18" s="13" t="str">
        <f>IF(A18="","",VLOOKUP(A18,[7]令和4年度契約状況調査票!$F:$AW,8,FALSE))</f>
        <v/>
      </c>
      <c r="E18" s="11" t="str">
        <f>IF(A18="","",VLOOKUP(A18,[7]令和4年度契約状況調査票!$F:$AW,9,FALSE))</f>
        <v/>
      </c>
      <c r="F18" s="14" t="str">
        <f>IF(A18="","",VLOOKUP(A18,[7]令和4年度契約状況調査票!$F:$AW,10,FALSE))</f>
        <v/>
      </c>
      <c r="G18" s="15" t="str">
        <f>IF(A18="","",VLOOKUP(A18,[7]令和4年度契約状況調査票!$F:$AW,30,FALSE))</f>
        <v/>
      </c>
      <c r="H18" s="16" t="str">
        <f>IF(A18="","",IF(VLOOKUP(A18,[7]令和4年度契約状況調査票!$F:$AW,13,FALSE)="他官署で調達手続きを実施のため","他官署で調達手続きを実施のため",IF(VLOOKUP(A18,[7]令和4年度契約状況調査票!$F:$AW,20,FALSE)="②同種の他の契約の予定価格を類推されるおそれがあるため公表しない","同種の他の契約の予定価格を類推されるおそれがあるため公表しない",IF(VLOOKUP(A18,[7]令和4年度契約状況調査票!$F:$AW,20,FALSE)="－","－",IF(VLOOKUP(A18,[7]令和4年度契約状況調査票!$F:$AW,6,FALSE)&lt;&gt;"",TEXT(VLOOKUP(A18,[7]令和4年度契約状況調査票!$F:$AW,13,FALSE),"#,##0円")&amp;CHAR(10)&amp;"(A)",VLOOKUP(A18,[7]令和4年度契約状況調査票!$F:$AW,13,FALSE))))))</f>
        <v/>
      </c>
      <c r="I18" s="16" t="str">
        <f>IF(A18="","",VLOOKUP(A18,[7]令和4年度契約状況調査票!$F:$AW,14,FALSE))</f>
        <v/>
      </c>
      <c r="J18" s="17" t="str">
        <f>IF(A18="","",IF(VLOOKUP(A18,[7]令和4年度契約状況調査票!$F:$AW,13,FALSE)="他官署で調達手続きを実施のため","－",IF(VLOOKUP(A18,[7]令和4年度契約状況調査票!$F:$AW,20,FALSE)="②同種の他の契約の予定価格を類推されるおそれがあるため公表しない","－",IF(VLOOKUP(A18,[7]令和4年度契約状況調査票!$F:$AW,20,FALSE)="－","－",IF(VLOOKUP(A18,[7]令和4年度契約状況調査票!$F:$AW,6,FALSE)&lt;&gt;"",TEXT(VLOOKUP(A18,[7]令和4年度契約状況調査票!$F:$AW,16,FALSE),"#.0%")&amp;CHAR(10)&amp;"(B/A×100)",VLOOKUP(A18,[7]令和4年度契約状況調査票!$F:$AW,16,FALSE))))))</f>
        <v/>
      </c>
      <c r="K18" s="18"/>
      <c r="L18" s="17" t="str">
        <f>IF(A18="","",IF(VLOOKUP(A18,[7]令和4年度契約状況調査票!$F:$AW,26,FALSE)="①公益社団法人","公社",IF(VLOOKUP(A18,[7]令和4年度契約状況調査票!$F:$AW,26,FALSE)="②公益財団法人","公財","")))</f>
        <v/>
      </c>
      <c r="M18" s="17" t="str">
        <f>IF(A18="","",VLOOKUP(A18,[7]令和4年度契約状況調査票!$F:$AW,27,FALSE))</f>
        <v/>
      </c>
      <c r="N18" s="18" t="str">
        <f>IF(A18="","",IF(VLOOKUP(A18,[7]令和4年度契約状況調査票!$F:$AW,12,FALSE)="国所管",VLOOKUP(A18,[7]令和4年度契約状況調査票!$F:$AW,23,FALSE),""))</f>
        <v/>
      </c>
      <c r="O18" s="19" t="str">
        <f>IF(A18="","",IF(AND(Q18="○",P18="分担契約/単価契約"),"単価契約"&amp;CHAR(10)&amp;"予定調達総額 "&amp;TEXT(VLOOKUP(A18,[7]令和4年度契約状況調査票!$F:$AW,15,FALSE),"#,##0円")&amp;"(B)"&amp;CHAR(10)&amp;"分担契約"&amp;CHAR(10)&amp;VLOOKUP(A18,[7]令和4年度契約状況調査票!$F:$AW,31,FALSE),IF(AND(Q18="○",P18="分担契約"),"分担契約"&amp;CHAR(10)&amp;"契約総額 "&amp;TEXT(VLOOKUP(A18,[7]令和4年度契約状況調査票!$F:$AW,15,FALSE),"#,##0円")&amp;"(B)"&amp;CHAR(10)&amp;VLOOKUP(A18,[7]令和4年度契約状況調査票!$F:$AW,31,FALSE),(IF(P18="分担契約/単価契約","単価契約"&amp;CHAR(10)&amp;"予定調達総額 "&amp;TEXT(VLOOKUP(A18,[7]令和4年度契約状況調査票!$F:$AW,15,FALSE),"#,##0円")&amp;CHAR(10)&amp;"分担契約"&amp;CHAR(10)&amp;VLOOKUP(A18,[7]令和4年度契約状況調査票!$F:$AW,31,FALSE),IF(P18="分担契約","分担契約"&amp;CHAR(10)&amp;"契約総額 "&amp;TEXT(VLOOKUP(A18,[7]令和4年度契約状況調査票!$F:$AW,15,FALSE),"#,##0円")&amp;CHAR(10)&amp;VLOOKUP(A18,[7]令和4年度契約状況調査票!$F:$AW,31,FALSE),IF(P18="単価契約","単価契約"&amp;CHAR(10)&amp;"予定調達総額 "&amp;TEXT(VLOOKUP(A18,[7]令和4年度契約状況調査票!$F:$AW,15,FALSE),"#,##0円")&amp;CHAR(10)&amp;VLOOKUP(A18,[7]令和4年度契約状況調査票!$F:$AW,31,FALSE),VLOOKUP(A18,[7]令和4年度契約状況調査票!$F:$AW,31,FALSE))))))))</f>
        <v/>
      </c>
      <c r="P18" s="9" t="str">
        <f>IF(A18="","",VLOOKUP(A18,[7]令和4年度契約状況調査票!$F:$CE,52,FALSE))</f>
        <v/>
      </c>
    </row>
    <row r="19" spans="1:16" s="9" customFormat="1" ht="96.75" customHeight="1">
      <c r="A19" s="10" t="str">
        <f>IF(MAX([7]令和4年度契約状況調査票!F9:F29)&gt;=ROW()-5,ROW()-5,"")</f>
        <v/>
      </c>
      <c r="B19" s="11" t="str">
        <f>IF(A19="","",VLOOKUP(A19,[7]令和4年度契約状況調査票!$F:$AW,4,FALSE))</f>
        <v/>
      </c>
      <c r="C19" s="12" t="str">
        <f>IF(A19="","",VLOOKUP(A19,[7]令和4年度契約状況調査票!$F:$AW,5,FALSE))</f>
        <v/>
      </c>
      <c r="D19" s="13" t="str">
        <f>IF(A19="","",VLOOKUP(A19,[7]令和4年度契約状況調査票!$F:$AW,8,FALSE))</f>
        <v/>
      </c>
      <c r="E19" s="11" t="str">
        <f>IF(A19="","",VLOOKUP(A19,[7]令和4年度契約状況調査票!$F:$AW,9,FALSE))</f>
        <v/>
      </c>
      <c r="F19" s="14" t="str">
        <f>IF(A19="","",VLOOKUP(A19,[7]令和4年度契約状況調査票!$F:$AW,10,FALSE))</f>
        <v/>
      </c>
      <c r="G19" s="15" t="str">
        <f>IF(A19="","",VLOOKUP(A19,[7]令和4年度契約状況調査票!$F:$AW,30,FALSE))</f>
        <v/>
      </c>
      <c r="H19" s="16" t="str">
        <f>IF(A19="","",IF(VLOOKUP(A19,[7]令和4年度契約状況調査票!$F:$AW,13,FALSE)="他官署で調達手続きを実施のため","他官署で調達手続きを実施のため",IF(VLOOKUP(A19,[7]令和4年度契約状況調査票!$F:$AW,20,FALSE)="②同種の他の契約の予定価格を類推されるおそれがあるため公表しない","同種の他の契約の予定価格を類推されるおそれがあるため公表しない",IF(VLOOKUP(A19,[7]令和4年度契約状況調査票!$F:$AW,20,FALSE)="－","－",IF(VLOOKUP(A19,[7]令和4年度契約状況調査票!$F:$AW,6,FALSE)&lt;&gt;"",TEXT(VLOOKUP(A19,[7]令和4年度契約状況調査票!$F:$AW,13,FALSE),"#,##0円")&amp;CHAR(10)&amp;"(A)",VLOOKUP(A19,[7]令和4年度契約状況調査票!$F:$AW,13,FALSE))))))</f>
        <v/>
      </c>
      <c r="I19" s="16" t="str">
        <f>IF(A19="","",VLOOKUP(A19,[7]令和4年度契約状況調査票!$F:$AW,14,FALSE))</f>
        <v/>
      </c>
      <c r="J19" s="17" t="str">
        <f>IF(A19="","",IF(VLOOKUP(A19,[7]令和4年度契約状況調査票!$F:$AW,13,FALSE)="他官署で調達手続きを実施のため","－",IF(VLOOKUP(A19,[7]令和4年度契約状況調査票!$F:$AW,20,FALSE)="②同種の他の契約の予定価格を類推されるおそれがあるため公表しない","－",IF(VLOOKUP(A19,[7]令和4年度契約状況調査票!$F:$AW,20,FALSE)="－","－",IF(VLOOKUP(A19,[7]令和4年度契約状況調査票!$F:$AW,6,FALSE)&lt;&gt;"",TEXT(VLOOKUP(A19,[7]令和4年度契約状況調査票!$F:$AW,16,FALSE),"#.0%")&amp;CHAR(10)&amp;"(B/A×100)",VLOOKUP(A19,[7]令和4年度契約状況調査票!$F:$AW,16,FALSE))))))</f>
        <v/>
      </c>
      <c r="K19" s="18"/>
      <c r="L19" s="17" t="str">
        <f>IF(A19="","",IF(VLOOKUP(A19,[7]令和4年度契約状況調査票!$F:$AW,26,FALSE)="①公益社団法人","公社",IF(VLOOKUP(A19,[7]令和4年度契約状況調査票!$F:$AW,26,FALSE)="②公益財団法人","公財","")))</f>
        <v/>
      </c>
      <c r="M19" s="17" t="str">
        <f>IF(A19="","",VLOOKUP(A19,[7]令和4年度契約状況調査票!$F:$AW,27,FALSE))</f>
        <v/>
      </c>
      <c r="N19" s="18" t="str">
        <f>IF(A19="","",IF(VLOOKUP(A19,[7]令和4年度契約状況調査票!$F:$AW,12,FALSE)="国所管",VLOOKUP(A19,[7]令和4年度契約状況調査票!$F:$AW,23,FALSE),""))</f>
        <v/>
      </c>
      <c r="O19" s="19" t="str">
        <f>IF(A19="","",IF(AND(Q19="○",P19="分担契約/単価契約"),"単価契約"&amp;CHAR(10)&amp;"予定調達総額 "&amp;TEXT(VLOOKUP(A19,[7]令和4年度契約状況調査票!$F:$AW,15,FALSE),"#,##0円")&amp;"(B)"&amp;CHAR(10)&amp;"分担契約"&amp;CHAR(10)&amp;VLOOKUP(A19,[7]令和4年度契約状況調査票!$F:$AW,31,FALSE),IF(AND(Q19="○",P19="分担契約"),"分担契約"&amp;CHAR(10)&amp;"契約総額 "&amp;TEXT(VLOOKUP(A19,[7]令和4年度契約状況調査票!$F:$AW,15,FALSE),"#,##0円")&amp;"(B)"&amp;CHAR(10)&amp;VLOOKUP(A19,[7]令和4年度契約状況調査票!$F:$AW,31,FALSE),(IF(P19="分担契約/単価契約","単価契約"&amp;CHAR(10)&amp;"予定調達総額 "&amp;TEXT(VLOOKUP(A19,[7]令和4年度契約状況調査票!$F:$AW,15,FALSE),"#,##0円")&amp;CHAR(10)&amp;"分担契約"&amp;CHAR(10)&amp;VLOOKUP(A19,[7]令和4年度契約状況調査票!$F:$AW,31,FALSE),IF(P19="分担契約","分担契約"&amp;CHAR(10)&amp;"契約総額 "&amp;TEXT(VLOOKUP(A19,[7]令和4年度契約状況調査票!$F:$AW,15,FALSE),"#,##0円")&amp;CHAR(10)&amp;VLOOKUP(A19,[7]令和4年度契約状況調査票!$F:$AW,31,FALSE),IF(P19="単価契約","単価契約"&amp;CHAR(10)&amp;"予定調達総額 "&amp;TEXT(VLOOKUP(A19,[7]令和4年度契約状況調査票!$F:$AW,15,FALSE),"#,##0円")&amp;CHAR(10)&amp;VLOOKUP(A19,[7]令和4年度契約状況調査票!$F:$AW,31,FALSE),VLOOKUP(A19,[7]令和4年度契約状況調査票!$F:$AW,31,FALSE))))))))</f>
        <v/>
      </c>
      <c r="P19" s="9" t="str">
        <f>IF(A19="","",VLOOKUP(A19,[7]令和4年度契約状況調査票!$F:$CE,52,FALSE))</f>
        <v/>
      </c>
    </row>
    <row r="20" spans="1:16" s="9" customFormat="1" ht="120.75" customHeight="1">
      <c r="A20" s="10" t="str">
        <f>IF(MAX([7]令和4年度契約状況調査票!F9:F30)&gt;=ROW()-5,ROW()-5,"")</f>
        <v/>
      </c>
      <c r="B20" s="11" t="str">
        <f>IF(A20="","",VLOOKUP(A20,[7]令和4年度契約状況調査票!$F:$AW,4,FALSE))</f>
        <v/>
      </c>
      <c r="C20" s="12" t="str">
        <f>IF(A20="","",VLOOKUP(A20,[7]令和4年度契約状況調査票!$F:$AW,5,FALSE))</f>
        <v/>
      </c>
      <c r="D20" s="13" t="str">
        <f>IF(A20="","",VLOOKUP(A20,[7]令和4年度契約状況調査票!$F:$AW,8,FALSE))</f>
        <v/>
      </c>
      <c r="E20" s="11" t="str">
        <f>IF(A20="","",VLOOKUP(A20,[7]令和4年度契約状況調査票!$F:$AW,9,FALSE))</f>
        <v/>
      </c>
      <c r="F20" s="14" t="str">
        <f>IF(A20="","",VLOOKUP(A20,[7]令和4年度契約状況調査票!$F:$AW,10,FALSE))</f>
        <v/>
      </c>
      <c r="G20" s="15" t="str">
        <f>IF(A20="","",VLOOKUP(A20,[7]令和4年度契約状況調査票!$F:$AW,30,FALSE))</f>
        <v/>
      </c>
      <c r="H20" s="16" t="str">
        <f>IF(A20="","",IF(VLOOKUP(A20,[7]令和4年度契約状況調査票!$F:$AW,13,FALSE)="他官署で調達手続きを実施のため","他官署で調達手続きを実施のため",IF(VLOOKUP(A20,[7]令和4年度契約状況調査票!$F:$AW,20,FALSE)="②同種の他の契約の予定価格を類推されるおそれがあるため公表しない","同種の他の契約の予定価格を類推されるおそれがあるため公表しない",IF(VLOOKUP(A20,[7]令和4年度契約状況調査票!$F:$AW,20,FALSE)="－","－",IF(VLOOKUP(A20,[7]令和4年度契約状況調査票!$F:$AW,6,FALSE)&lt;&gt;"",TEXT(VLOOKUP(A20,[7]令和4年度契約状況調査票!$F:$AW,13,FALSE),"#,##0円")&amp;CHAR(10)&amp;"(A)",VLOOKUP(A20,[7]令和4年度契約状況調査票!$F:$AW,13,FALSE))))))</f>
        <v/>
      </c>
      <c r="I20" s="16" t="str">
        <f>IF(A20="","",VLOOKUP(A20,[7]令和4年度契約状況調査票!$F:$AW,14,FALSE))</f>
        <v/>
      </c>
      <c r="J20" s="17" t="str">
        <f>IF(A20="","",IF(VLOOKUP(A20,[7]令和4年度契約状況調査票!$F:$AW,13,FALSE)="他官署で調達手続きを実施のため","－",IF(VLOOKUP(A20,[7]令和4年度契約状況調査票!$F:$AW,20,FALSE)="②同種の他の契約の予定価格を類推されるおそれがあるため公表しない","－",IF(VLOOKUP(A20,[7]令和4年度契約状況調査票!$F:$AW,20,FALSE)="－","－",IF(VLOOKUP(A20,[7]令和4年度契約状況調査票!$F:$AW,6,FALSE)&lt;&gt;"",TEXT(VLOOKUP(A20,[7]令和4年度契約状況調査票!$F:$AW,16,FALSE),"#.0%")&amp;CHAR(10)&amp;"(B/A×100)",VLOOKUP(A20,[7]令和4年度契約状況調査票!$F:$AW,16,FALSE))))))</f>
        <v/>
      </c>
      <c r="K20" s="18"/>
      <c r="L20" s="17" t="str">
        <f>IF(A20="","",IF(VLOOKUP(A20,[7]令和4年度契約状況調査票!$F:$AW,26,FALSE)="①公益社団法人","公社",IF(VLOOKUP(A20,[7]令和4年度契約状況調査票!$F:$AW,26,FALSE)="②公益財団法人","公財","")))</f>
        <v/>
      </c>
      <c r="M20" s="17" t="str">
        <f>IF(A20="","",VLOOKUP(A20,[7]令和4年度契約状況調査票!$F:$AW,27,FALSE))</f>
        <v/>
      </c>
      <c r="N20" s="18" t="str">
        <f>IF(A20="","",IF(VLOOKUP(A20,[7]令和4年度契約状況調査票!$F:$AW,12,FALSE)="国所管",VLOOKUP(A20,[7]令和4年度契約状況調査票!$F:$AW,23,FALSE),""))</f>
        <v/>
      </c>
      <c r="O20" s="19" t="str">
        <f>IF(A20="","",IF(AND(Q20="○",P20="分担契約/単価契約"),"単価契約"&amp;CHAR(10)&amp;"予定調達総額 "&amp;TEXT(VLOOKUP(A20,[7]令和4年度契約状況調査票!$F:$AW,15,FALSE),"#,##0円")&amp;"(B)"&amp;CHAR(10)&amp;"分担契約"&amp;CHAR(10)&amp;VLOOKUP(A20,[7]令和4年度契約状況調査票!$F:$AW,31,FALSE),IF(AND(Q20="○",P20="分担契約"),"分担契約"&amp;CHAR(10)&amp;"契約総額 "&amp;TEXT(VLOOKUP(A20,[7]令和4年度契約状況調査票!$F:$AW,15,FALSE),"#,##0円")&amp;"(B)"&amp;CHAR(10)&amp;VLOOKUP(A20,[7]令和4年度契約状況調査票!$F:$AW,31,FALSE),(IF(P20="分担契約/単価契約","単価契約"&amp;CHAR(10)&amp;"予定調達総額 "&amp;TEXT(VLOOKUP(A20,[7]令和4年度契約状況調査票!$F:$AW,15,FALSE),"#,##0円")&amp;CHAR(10)&amp;"分担契約"&amp;CHAR(10)&amp;VLOOKUP(A20,[7]令和4年度契約状況調査票!$F:$AW,31,FALSE),IF(P20="分担契約","分担契約"&amp;CHAR(10)&amp;"契約総額 "&amp;TEXT(VLOOKUP(A20,[7]令和4年度契約状況調査票!$F:$AW,15,FALSE),"#,##0円")&amp;CHAR(10)&amp;VLOOKUP(A20,[7]令和4年度契約状況調査票!$F:$AW,31,FALSE),IF(P20="単価契約","単価契約"&amp;CHAR(10)&amp;"予定調達総額 "&amp;TEXT(VLOOKUP(A20,[7]令和4年度契約状況調査票!$F:$AW,15,FALSE),"#,##0円")&amp;CHAR(10)&amp;VLOOKUP(A20,[7]令和4年度契約状況調査票!$F:$AW,31,FALSE),VLOOKUP(A20,[7]令和4年度契約状況調査票!$F:$AW,31,FALSE))))))))</f>
        <v/>
      </c>
      <c r="P20" s="9" t="str">
        <f>IF(A20="","",VLOOKUP(A20,[7]令和4年度契約状況調査票!$F:$CE,52,FALSE))</f>
        <v/>
      </c>
    </row>
    <row r="21" spans="1:16" s="9" customFormat="1" ht="86.25" customHeight="1">
      <c r="A21" s="10" t="str">
        <f>IF(MAX([7]令和4年度契約状況調査票!F9:F31)&gt;=ROW()-5,ROW()-5,"")</f>
        <v/>
      </c>
      <c r="B21" s="11" t="str">
        <f>IF(A21="","",VLOOKUP(A21,[7]令和4年度契約状況調査票!$F:$AW,4,FALSE))</f>
        <v/>
      </c>
      <c r="C21" s="12" t="str">
        <f>IF(A21="","",VLOOKUP(A21,[7]令和4年度契約状況調査票!$F:$AW,5,FALSE))</f>
        <v/>
      </c>
      <c r="D21" s="13" t="str">
        <f>IF(A21="","",VLOOKUP(A21,[7]令和4年度契約状況調査票!$F:$AW,8,FALSE))</f>
        <v/>
      </c>
      <c r="E21" s="11" t="str">
        <f>IF(A21="","",VLOOKUP(A21,[7]令和4年度契約状況調査票!$F:$AW,9,FALSE))</f>
        <v/>
      </c>
      <c r="F21" s="14" t="str">
        <f>IF(A21="","",VLOOKUP(A21,[7]令和4年度契約状況調査票!$F:$AW,10,FALSE))</f>
        <v/>
      </c>
      <c r="G21" s="15" t="str">
        <f>IF(A21="","",VLOOKUP(A21,[7]令和4年度契約状況調査票!$F:$AW,30,FALSE))</f>
        <v/>
      </c>
      <c r="H21" s="16" t="str">
        <f>IF(A21="","",IF(VLOOKUP(A21,[7]令和4年度契約状況調査票!$F:$AW,13,FALSE)="他官署で調達手続きを実施のため","他官署で調達手続きを実施のため",IF(VLOOKUP(A21,[7]令和4年度契約状況調査票!$F:$AW,20,FALSE)="②同種の他の契約の予定価格を類推されるおそれがあるため公表しない","同種の他の契約の予定価格を類推されるおそれがあるため公表しない",IF(VLOOKUP(A21,[7]令和4年度契約状況調査票!$F:$AW,20,FALSE)="－","－",IF(VLOOKUP(A21,[7]令和4年度契約状況調査票!$F:$AW,6,FALSE)&lt;&gt;"",TEXT(VLOOKUP(A21,[7]令和4年度契約状況調査票!$F:$AW,13,FALSE),"#,##0円")&amp;CHAR(10)&amp;"(A)",VLOOKUP(A21,[7]令和4年度契約状況調査票!$F:$AW,13,FALSE))))))</f>
        <v/>
      </c>
      <c r="I21" s="16" t="str">
        <f>IF(A21="","",VLOOKUP(A21,[7]令和4年度契約状況調査票!$F:$AW,14,FALSE))</f>
        <v/>
      </c>
      <c r="J21" s="17" t="str">
        <f>IF(A21="","",IF(VLOOKUP(A21,[7]令和4年度契約状況調査票!$F:$AW,13,FALSE)="他官署で調達手続きを実施のため","－",IF(VLOOKUP(A21,[7]令和4年度契約状況調査票!$F:$AW,20,FALSE)="②同種の他の契約の予定価格を類推されるおそれがあるため公表しない","－",IF(VLOOKUP(A21,[7]令和4年度契約状況調査票!$F:$AW,20,FALSE)="－","－",IF(VLOOKUP(A21,[7]令和4年度契約状況調査票!$F:$AW,6,FALSE)&lt;&gt;"",TEXT(VLOOKUP(A21,[7]令和4年度契約状況調査票!$F:$AW,16,FALSE),"#.0%")&amp;CHAR(10)&amp;"(B/A×100)",VLOOKUP(A21,[7]令和4年度契約状況調査票!$F:$AW,16,FALSE))))))</f>
        <v/>
      </c>
      <c r="K21" s="18"/>
      <c r="L21" s="17" t="str">
        <f>IF(A21="","",IF(VLOOKUP(A21,[7]令和4年度契約状況調査票!$F:$AW,26,FALSE)="①公益社団法人","公社",IF(VLOOKUP(A21,[7]令和4年度契約状況調査票!$F:$AW,26,FALSE)="②公益財団法人","公財","")))</f>
        <v/>
      </c>
      <c r="M21" s="17" t="str">
        <f>IF(A21="","",VLOOKUP(A21,[7]令和4年度契約状況調査票!$F:$AW,27,FALSE))</f>
        <v/>
      </c>
      <c r="N21" s="18" t="str">
        <f>IF(A21="","",IF(VLOOKUP(A21,[7]令和4年度契約状況調査票!$F:$AW,12,FALSE)="国所管",VLOOKUP(A21,[7]令和4年度契約状況調査票!$F:$AW,23,FALSE),""))</f>
        <v/>
      </c>
      <c r="O21" s="19" t="str">
        <f>IF(A21="","",IF(AND(Q21="○",P21="分担契約/単価契約"),"単価契約"&amp;CHAR(10)&amp;"予定調達総額 "&amp;TEXT(VLOOKUP(A21,[7]令和4年度契約状況調査票!$F:$AW,15,FALSE),"#,##0円")&amp;"(B)"&amp;CHAR(10)&amp;"分担契約"&amp;CHAR(10)&amp;VLOOKUP(A21,[7]令和4年度契約状況調査票!$F:$AW,31,FALSE),IF(AND(Q21="○",P21="分担契約"),"分担契約"&amp;CHAR(10)&amp;"契約総額 "&amp;TEXT(VLOOKUP(A21,[7]令和4年度契約状況調査票!$F:$AW,15,FALSE),"#,##0円")&amp;"(B)"&amp;CHAR(10)&amp;VLOOKUP(A21,[7]令和4年度契約状況調査票!$F:$AW,31,FALSE),(IF(P21="分担契約/単価契約","単価契約"&amp;CHAR(10)&amp;"予定調達総額 "&amp;TEXT(VLOOKUP(A21,[7]令和4年度契約状況調査票!$F:$AW,15,FALSE),"#,##0円")&amp;CHAR(10)&amp;"分担契約"&amp;CHAR(10)&amp;VLOOKUP(A21,[7]令和4年度契約状況調査票!$F:$AW,31,FALSE),IF(P21="分担契約","分担契約"&amp;CHAR(10)&amp;"契約総額 "&amp;TEXT(VLOOKUP(A21,[7]令和4年度契約状況調査票!$F:$AW,15,FALSE),"#,##0円")&amp;CHAR(10)&amp;VLOOKUP(A21,[7]令和4年度契約状況調査票!$F:$AW,31,FALSE),IF(P21="単価契約","単価契約"&amp;CHAR(10)&amp;"予定調達総額 "&amp;TEXT(VLOOKUP(A21,[7]令和4年度契約状況調査票!$F:$AW,15,FALSE),"#,##0円")&amp;CHAR(10)&amp;VLOOKUP(A21,[7]令和4年度契約状況調査票!$F:$AW,31,FALSE),VLOOKUP(A21,[7]令和4年度契約状況調査票!$F:$AW,31,FALSE))))))))</f>
        <v/>
      </c>
      <c r="P21" s="9" t="str">
        <f>IF(A21="","",VLOOKUP(A21,[7]令和4年度契約状況調査票!$F:$CE,52,FALSE))</f>
        <v/>
      </c>
    </row>
    <row r="22" spans="1:16" s="9" customFormat="1" ht="102" customHeight="1">
      <c r="A22" s="10" t="str">
        <f>IF(MAX([7]令和4年度契約状況調査票!F9:F32)&gt;=ROW()-5,ROW()-5,"")</f>
        <v/>
      </c>
      <c r="B22" s="11" t="str">
        <f>IF(A22="","",VLOOKUP(A22,[7]令和4年度契約状況調査票!$F:$AW,4,FALSE))</f>
        <v/>
      </c>
      <c r="C22" s="12" t="str">
        <f>IF(A22="","",VLOOKUP(A22,[7]令和4年度契約状況調査票!$F:$AW,5,FALSE))</f>
        <v/>
      </c>
      <c r="D22" s="13" t="str">
        <f>IF(A22="","",VLOOKUP(A22,[7]令和4年度契約状況調査票!$F:$AW,8,FALSE))</f>
        <v/>
      </c>
      <c r="E22" s="11" t="str">
        <f>IF(A22="","",VLOOKUP(A22,[7]令和4年度契約状況調査票!$F:$AW,9,FALSE))</f>
        <v/>
      </c>
      <c r="F22" s="14" t="str">
        <f>IF(A22="","",VLOOKUP(A22,[7]令和4年度契約状況調査票!$F:$AW,10,FALSE))</f>
        <v/>
      </c>
      <c r="G22" s="15" t="str">
        <f>IF(A22="","",VLOOKUP(A22,[7]令和4年度契約状況調査票!$F:$AW,30,FALSE))</f>
        <v/>
      </c>
      <c r="H22" s="16" t="str">
        <f>IF(A22="","",IF(VLOOKUP(A22,[7]令和4年度契約状況調査票!$F:$AW,13,FALSE)="他官署で調達手続きを実施のため","他官署で調達手続きを実施のため",IF(VLOOKUP(A22,[7]令和4年度契約状況調査票!$F:$AW,20,FALSE)="②同種の他の契約の予定価格を類推されるおそれがあるため公表しない","同種の他の契約の予定価格を類推されるおそれがあるため公表しない",IF(VLOOKUP(A22,[7]令和4年度契約状況調査票!$F:$AW,20,FALSE)="－","－",IF(VLOOKUP(A22,[7]令和4年度契約状況調査票!$F:$AW,6,FALSE)&lt;&gt;"",TEXT(VLOOKUP(A22,[7]令和4年度契約状況調査票!$F:$AW,13,FALSE),"#,##0円")&amp;CHAR(10)&amp;"(A)",VLOOKUP(A22,[7]令和4年度契約状況調査票!$F:$AW,13,FALSE))))))</f>
        <v/>
      </c>
      <c r="I22" s="16" t="str">
        <f>IF(A22="","",VLOOKUP(A22,[7]令和4年度契約状況調査票!$F:$AW,14,FALSE))</f>
        <v/>
      </c>
      <c r="J22" s="17" t="str">
        <f>IF(A22="","",IF(VLOOKUP(A22,[7]令和4年度契約状況調査票!$F:$AW,13,FALSE)="他官署で調達手続きを実施のため","－",IF(VLOOKUP(A22,[7]令和4年度契約状況調査票!$F:$AW,20,FALSE)="②同種の他の契約の予定価格を類推されるおそれがあるため公表しない","－",IF(VLOOKUP(A22,[7]令和4年度契約状況調査票!$F:$AW,20,FALSE)="－","－",IF(VLOOKUP(A22,[7]令和4年度契約状況調査票!$F:$AW,6,FALSE)&lt;&gt;"",TEXT(VLOOKUP(A22,[7]令和4年度契約状況調査票!$F:$AW,16,FALSE),"#.0%")&amp;CHAR(10)&amp;"(B/A×100)",VLOOKUP(A22,[7]令和4年度契約状況調査票!$F:$AW,16,FALSE))))))</f>
        <v/>
      </c>
      <c r="K22" s="18"/>
      <c r="L22" s="17" t="str">
        <f>IF(A22="","",IF(VLOOKUP(A22,[7]令和4年度契約状況調査票!$F:$AW,26,FALSE)="①公益社団法人","公社",IF(VLOOKUP(A22,[7]令和4年度契約状況調査票!$F:$AW,26,FALSE)="②公益財団法人","公財","")))</f>
        <v/>
      </c>
      <c r="M22" s="17" t="str">
        <f>IF(A22="","",VLOOKUP(A22,[7]令和4年度契約状況調査票!$F:$AW,27,FALSE))</f>
        <v/>
      </c>
      <c r="N22" s="18" t="str">
        <f>IF(A22="","",IF(VLOOKUP(A22,[7]令和4年度契約状況調査票!$F:$AW,12,FALSE)="国所管",VLOOKUP(A22,[7]令和4年度契約状況調査票!$F:$AW,23,FALSE),""))</f>
        <v/>
      </c>
      <c r="O22" s="19" t="str">
        <f>IF(A22="","",IF(AND(Q22="○",P22="分担契約/単価契約"),"単価契約"&amp;CHAR(10)&amp;"予定調達総額 "&amp;TEXT(VLOOKUP(A22,[7]令和4年度契約状況調査票!$F:$AW,15,FALSE),"#,##0円")&amp;"(B)"&amp;CHAR(10)&amp;"分担契約"&amp;CHAR(10)&amp;VLOOKUP(A22,[7]令和4年度契約状況調査票!$F:$AW,31,FALSE),IF(AND(Q22="○",P22="分担契約"),"分担契約"&amp;CHAR(10)&amp;"契約総額 "&amp;TEXT(VLOOKUP(A22,[7]令和4年度契約状況調査票!$F:$AW,15,FALSE),"#,##0円")&amp;"(B)"&amp;CHAR(10)&amp;VLOOKUP(A22,[7]令和4年度契約状況調査票!$F:$AW,31,FALSE),(IF(P22="分担契約/単価契約","単価契約"&amp;CHAR(10)&amp;"予定調達総額 "&amp;TEXT(VLOOKUP(A22,[7]令和4年度契約状況調査票!$F:$AW,15,FALSE),"#,##0円")&amp;CHAR(10)&amp;"分担契約"&amp;CHAR(10)&amp;VLOOKUP(A22,[7]令和4年度契約状況調査票!$F:$AW,31,FALSE),IF(P22="分担契約","分担契約"&amp;CHAR(10)&amp;"契約総額 "&amp;TEXT(VLOOKUP(A22,[7]令和4年度契約状況調査票!$F:$AW,15,FALSE),"#,##0円")&amp;CHAR(10)&amp;VLOOKUP(A22,[7]令和4年度契約状況調査票!$F:$AW,31,FALSE),IF(P22="単価契約","単価契約"&amp;CHAR(10)&amp;"予定調達総額 "&amp;TEXT(VLOOKUP(A22,[7]令和4年度契約状況調査票!$F:$AW,15,FALSE),"#,##0円")&amp;CHAR(10)&amp;VLOOKUP(A22,[7]令和4年度契約状況調査票!$F:$AW,31,FALSE),VLOOKUP(A22,[7]令和4年度契約状況調査票!$F:$AW,31,FALSE))))))))</f>
        <v/>
      </c>
      <c r="P22" s="9" t="str">
        <f>IF(A22="","",VLOOKUP(A22,[7]令和4年度契約状況調査票!$F:$CE,52,FALSE))</f>
        <v/>
      </c>
    </row>
    <row r="23" spans="1:16" s="9" customFormat="1" ht="120.75" customHeight="1">
      <c r="A23" s="10" t="str">
        <f>IF(MAX([7]令和4年度契約状況調査票!F9:F33)&gt;=ROW()-5,ROW()-5,"")</f>
        <v/>
      </c>
      <c r="B23" s="11" t="str">
        <f>IF(A23="","",VLOOKUP(A23,[7]令和4年度契約状況調査票!$F:$AW,4,FALSE))</f>
        <v/>
      </c>
      <c r="C23" s="12" t="str">
        <f>IF(A23="","",VLOOKUP(A23,[7]令和4年度契約状況調査票!$F:$AW,5,FALSE))</f>
        <v/>
      </c>
      <c r="D23" s="13" t="str">
        <f>IF(A23="","",VLOOKUP(A23,[7]令和4年度契約状況調査票!$F:$AW,8,FALSE))</f>
        <v/>
      </c>
      <c r="E23" s="11" t="str">
        <f>IF(A23="","",VLOOKUP(A23,[7]令和4年度契約状況調査票!$F:$AW,9,FALSE))</f>
        <v/>
      </c>
      <c r="F23" s="14" t="str">
        <f>IF(A23="","",VLOOKUP(A23,[7]令和4年度契約状況調査票!$F:$AW,10,FALSE))</f>
        <v/>
      </c>
      <c r="G23" s="15" t="str">
        <f>IF(A23="","",VLOOKUP(A23,[7]令和4年度契約状況調査票!$F:$AW,30,FALSE))</f>
        <v/>
      </c>
      <c r="H23" s="16" t="str">
        <f>IF(A23="","",IF(VLOOKUP(A23,[7]令和4年度契約状況調査票!$F:$AW,13,FALSE)="他官署で調達手続きを実施のため","他官署で調達手続きを実施のため",IF(VLOOKUP(A23,[7]令和4年度契約状況調査票!$F:$AW,20,FALSE)="②同種の他の契約の予定価格を類推されるおそれがあるため公表しない","同種の他の契約の予定価格を類推されるおそれがあるため公表しない",IF(VLOOKUP(A23,[7]令和4年度契約状況調査票!$F:$AW,20,FALSE)="－","－",IF(VLOOKUP(A23,[7]令和4年度契約状況調査票!$F:$AW,6,FALSE)&lt;&gt;"",TEXT(VLOOKUP(A23,[7]令和4年度契約状況調査票!$F:$AW,13,FALSE),"#,##0円")&amp;CHAR(10)&amp;"(A)",VLOOKUP(A23,[7]令和4年度契約状況調査票!$F:$AW,13,FALSE))))))</f>
        <v/>
      </c>
      <c r="I23" s="16" t="str">
        <f>IF(A23="","",VLOOKUP(A23,[7]令和4年度契約状況調査票!$F:$AW,14,FALSE))</f>
        <v/>
      </c>
      <c r="J23" s="17" t="str">
        <f>IF(A23="","",IF(VLOOKUP(A23,[7]令和4年度契約状況調査票!$F:$AW,13,FALSE)="他官署で調達手続きを実施のため","－",IF(VLOOKUP(A23,[7]令和4年度契約状況調査票!$F:$AW,20,FALSE)="②同種の他の契約の予定価格を類推されるおそれがあるため公表しない","－",IF(VLOOKUP(A23,[7]令和4年度契約状況調査票!$F:$AW,20,FALSE)="－","－",IF(VLOOKUP(A23,[7]令和4年度契約状況調査票!$F:$AW,6,FALSE)&lt;&gt;"",TEXT(VLOOKUP(A23,[7]令和4年度契約状況調査票!$F:$AW,16,FALSE),"#.0%")&amp;CHAR(10)&amp;"(B/A×100)",VLOOKUP(A23,[7]令和4年度契約状況調査票!$F:$AW,16,FALSE))))))</f>
        <v/>
      </c>
      <c r="K23" s="18"/>
      <c r="L23" s="17" t="str">
        <f>IF(A23="","",IF(VLOOKUP(A23,[7]令和4年度契約状況調査票!$F:$AW,26,FALSE)="①公益社団法人","公社",IF(VLOOKUP(A23,[7]令和4年度契約状況調査票!$F:$AW,26,FALSE)="②公益財団法人","公財","")))</f>
        <v/>
      </c>
      <c r="M23" s="17" t="str">
        <f>IF(A23="","",VLOOKUP(A23,[7]令和4年度契約状況調査票!$F:$AW,27,FALSE))</f>
        <v/>
      </c>
      <c r="N23" s="18" t="str">
        <f>IF(A23="","",IF(VLOOKUP(A23,[7]令和4年度契約状況調査票!$F:$AW,12,FALSE)="国所管",VLOOKUP(A23,[7]令和4年度契約状況調査票!$F:$AW,23,FALSE),""))</f>
        <v/>
      </c>
      <c r="O23" s="19" t="str">
        <f>IF(A23="","",IF(AND(Q23="○",P23="分担契約/単価契約"),"単価契約"&amp;CHAR(10)&amp;"予定調達総額 "&amp;TEXT(VLOOKUP(A23,[7]令和4年度契約状況調査票!$F:$AW,15,FALSE),"#,##0円")&amp;"(B)"&amp;CHAR(10)&amp;"分担契約"&amp;CHAR(10)&amp;VLOOKUP(A23,[7]令和4年度契約状況調査票!$F:$AW,31,FALSE),IF(AND(Q23="○",P23="分担契約"),"分担契約"&amp;CHAR(10)&amp;"契約総額 "&amp;TEXT(VLOOKUP(A23,[7]令和4年度契約状況調査票!$F:$AW,15,FALSE),"#,##0円")&amp;"(B)"&amp;CHAR(10)&amp;VLOOKUP(A23,[7]令和4年度契約状況調査票!$F:$AW,31,FALSE),(IF(P23="分担契約/単価契約","単価契約"&amp;CHAR(10)&amp;"予定調達総額 "&amp;TEXT(VLOOKUP(A23,[7]令和4年度契約状況調査票!$F:$AW,15,FALSE),"#,##0円")&amp;CHAR(10)&amp;"分担契約"&amp;CHAR(10)&amp;VLOOKUP(A23,[7]令和4年度契約状況調査票!$F:$AW,31,FALSE),IF(P23="分担契約","分担契約"&amp;CHAR(10)&amp;"契約総額 "&amp;TEXT(VLOOKUP(A23,[7]令和4年度契約状況調査票!$F:$AW,15,FALSE),"#,##0円")&amp;CHAR(10)&amp;VLOOKUP(A23,[7]令和4年度契約状況調査票!$F:$AW,31,FALSE),IF(P23="単価契約","単価契約"&amp;CHAR(10)&amp;"予定調達総額 "&amp;TEXT(VLOOKUP(A23,[7]令和4年度契約状況調査票!$F:$AW,15,FALSE),"#,##0円")&amp;CHAR(10)&amp;VLOOKUP(A23,[7]令和4年度契約状況調査票!$F:$AW,31,FALSE),VLOOKUP(A23,[7]令和4年度契約状況調査票!$F:$AW,31,FALSE))))))))</f>
        <v/>
      </c>
      <c r="P23" s="9" t="str">
        <f>IF(A23="","",VLOOKUP(A23,[7]令和4年度契約状況調査票!$F:$CE,52,FALSE))</f>
        <v/>
      </c>
    </row>
    <row r="24" spans="1:16" s="9" customFormat="1" ht="60" customHeight="1">
      <c r="A24" s="10" t="str">
        <f>IF(MAX([7]令和4年度契約状況調査票!F9:F34)&gt;=ROW()-5,ROW()-5,"")</f>
        <v/>
      </c>
      <c r="B24" s="11" t="str">
        <f>IF(A24="","",VLOOKUP(A24,[7]令和4年度契約状況調査票!$F:$AW,4,FALSE))</f>
        <v/>
      </c>
      <c r="C24" s="12" t="str">
        <f>IF(A24="","",VLOOKUP(A24,[7]令和4年度契約状況調査票!$F:$AW,5,FALSE))</f>
        <v/>
      </c>
      <c r="D24" s="13" t="str">
        <f>IF(A24="","",VLOOKUP(A24,[7]令和4年度契約状況調査票!$F:$AW,8,FALSE))</f>
        <v/>
      </c>
      <c r="E24" s="11" t="str">
        <f>IF(A24="","",VLOOKUP(A24,[7]令和4年度契約状況調査票!$F:$AW,9,FALSE))</f>
        <v/>
      </c>
      <c r="F24" s="14" t="str">
        <f>IF(A24="","",VLOOKUP(A24,[7]令和4年度契約状況調査票!$F:$AW,10,FALSE))</f>
        <v/>
      </c>
      <c r="G24" s="15" t="str">
        <f>IF(A24="","",VLOOKUP(A24,[7]令和4年度契約状況調査票!$F:$AW,30,FALSE))</f>
        <v/>
      </c>
      <c r="H24" s="16" t="str">
        <f>IF(A24="","",IF(VLOOKUP(A24,[7]令和4年度契約状況調査票!$F:$AW,13,FALSE)="他官署で調達手続きを実施のため","他官署で調達手続きを実施のため",IF(VLOOKUP(A24,[7]令和4年度契約状況調査票!$F:$AW,20,FALSE)="②同種の他の契約の予定価格を類推されるおそれがあるため公表しない","同種の他の契約の予定価格を類推されるおそれがあるため公表しない",IF(VLOOKUP(A24,[7]令和4年度契約状況調査票!$F:$AW,20,FALSE)="－","－",IF(VLOOKUP(A24,[7]令和4年度契約状況調査票!$F:$AW,6,FALSE)&lt;&gt;"",TEXT(VLOOKUP(A24,[7]令和4年度契約状況調査票!$F:$AW,13,FALSE),"#,##0円")&amp;CHAR(10)&amp;"(A)",VLOOKUP(A24,[7]令和4年度契約状況調査票!$F:$AW,13,FALSE))))))</f>
        <v/>
      </c>
      <c r="I24" s="16" t="str">
        <f>IF(A24="","",VLOOKUP(A24,[7]令和4年度契約状況調査票!$F:$AW,14,FALSE))</f>
        <v/>
      </c>
      <c r="J24" s="17" t="str">
        <f>IF(A24="","",IF(VLOOKUP(A24,[7]令和4年度契約状況調査票!$F:$AW,13,FALSE)="他官署で調達手続きを実施のため","－",IF(VLOOKUP(A24,[7]令和4年度契約状況調査票!$F:$AW,20,FALSE)="②同種の他の契約の予定価格を類推されるおそれがあるため公表しない","－",IF(VLOOKUP(A24,[7]令和4年度契約状況調査票!$F:$AW,20,FALSE)="－","－",IF(VLOOKUP(A24,[7]令和4年度契約状況調査票!$F:$AW,6,FALSE)&lt;&gt;"",TEXT(VLOOKUP(A24,[7]令和4年度契約状況調査票!$F:$AW,16,FALSE),"#.0%")&amp;CHAR(10)&amp;"(B/A×100)",VLOOKUP(A24,[7]令和4年度契約状況調査票!$F:$AW,16,FALSE))))))</f>
        <v/>
      </c>
      <c r="K24" s="18"/>
      <c r="L24" s="17" t="str">
        <f>IF(A24="","",IF(VLOOKUP(A24,[7]令和4年度契約状況調査票!$F:$AW,26,FALSE)="①公益社団法人","公社",IF(VLOOKUP(A24,[7]令和4年度契約状況調査票!$F:$AW,26,FALSE)="②公益財団法人","公財","")))</f>
        <v/>
      </c>
      <c r="M24" s="17" t="str">
        <f>IF(A24="","",VLOOKUP(A24,[7]令和4年度契約状況調査票!$F:$AW,27,FALSE))</f>
        <v/>
      </c>
      <c r="N24" s="18" t="str">
        <f>IF(A24="","",IF(VLOOKUP(A24,[7]令和4年度契約状況調査票!$F:$AW,12,FALSE)="国所管",VLOOKUP(A24,[7]令和4年度契約状況調査票!$F:$AW,23,FALSE),""))</f>
        <v/>
      </c>
      <c r="O24" s="19" t="str">
        <f>IF(A24="","",IF(AND(Q24="○",P24="分担契約/単価契約"),"単価契約"&amp;CHAR(10)&amp;"予定調達総額 "&amp;TEXT(VLOOKUP(A24,[7]令和4年度契約状況調査票!$F:$AW,15,FALSE),"#,##0円")&amp;"(B)"&amp;CHAR(10)&amp;"分担契約"&amp;CHAR(10)&amp;VLOOKUP(A24,[7]令和4年度契約状況調査票!$F:$AW,31,FALSE),IF(AND(Q24="○",P24="分担契約"),"分担契約"&amp;CHAR(10)&amp;"契約総額 "&amp;TEXT(VLOOKUP(A24,[7]令和4年度契約状況調査票!$F:$AW,15,FALSE),"#,##0円")&amp;"(B)"&amp;CHAR(10)&amp;VLOOKUP(A24,[7]令和4年度契約状況調査票!$F:$AW,31,FALSE),(IF(P24="分担契約/単価契約","単価契約"&amp;CHAR(10)&amp;"予定調達総額 "&amp;TEXT(VLOOKUP(A24,[7]令和4年度契約状況調査票!$F:$AW,15,FALSE),"#,##0円")&amp;CHAR(10)&amp;"分担契約"&amp;CHAR(10)&amp;VLOOKUP(A24,[7]令和4年度契約状況調査票!$F:$AW,31,FALSE),IF(P24="分担契約","分担契約"&amp;CHAR(10)&amp;"契約総額 "&amp;TEXT(VLOOKUP(A24,[7]令和4年度契約状況調査票!$F:$AW,15,FALSE),"#,##0円")&amp;CHAR(10)&amp;VLOOKUP(A24,[7]令和4年度契約状況調査票!$F:$AW,31,FALSE),IF(P24="単価契約","単価契約"&amp;CHAR(10)&amp;"予定調達総額 "&amp;TEXT(VLOOKUP(A24,[7]令和4年度契約状況調査票!$F:$AW,15,FALSE),"#,##0円")&amp;CHAR(10)&amp;VLOOKUP(A24,[7]令和4年度契約状況調査票!$F:$AW,31,FALSE),VLOOKUP(A24,[7]令和4年度契約状況調査票!$F:$AW,31,FALSE))))))))</f>
        <v/>
      </c>
      <c r="P24" s="9" t="str">
        <f>IF(A24="","",VLOOKUP(A24,[7]令和4年度契約状況調査票!$F:$CE,52,FALSE))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24"/>
    <dataValidation operator="greaterThanOrEqual" allowBlank="1" showInputMessage="1" showErrorMessage="1" errorTitle="注意" error="プルダウンメニューから選択して下さい_x000a_" sqref="G6:G24"/>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2022-12-01T05:29:42Z</cp:lastPrinted>
  <dcterms:created xsi:type="dcterms:W3CDTF">2022-11-30T06:30:44Z</dcterms:created>
  <dcterms:modified xsi:type="dcterms:W3CDTF">2022-12-01T09:52:26Z</dcterms:modified>
</cp:coreProperties>
</file>