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5\"/>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別紙様式４!$A$5:$O$12</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O12" i="1" s="1"/>
  <c r="G11" i="1"/>
  <c r="A11" i="1"/>
  <c r="O11" i="1" s="1"/>
  <c r="P10" i="1"/>
  <c r="A10" i="1"/>
  <c r="O10" i="1" s="1"/>
  <c r="A9" i="1"/>
  <c r="O9" i="1" s="1"/>
  <c r="A8" i="1"/>
  <c r="O8" i="1" s="1"/>
  <c r="H7" i="1"/>
  <c r="A7" i="1"/>
  <c r="O7" i="1" s="1"/>
  <c r="A6" i="1"/>
  <c r="N6" i="1" s="1"/>
  <c r="B6" i="1" l="1"/>
  <c r="I7" i="1"/>
  <c r="C8" i="1"/>
  <c r="C11" i="1"/>
  <c r="M11" i="1"/>
  <c r="D12" i="1"/>
  <c r="G6" i="1"/>
  <c r="P6" i="1"/>
  <c r="H6" i="1"/>
  <c r="L11" i="1"/>
  <c r="C12" i="1"/>
  <c r="C6" i="1"/>
  <c r="J6" i="1"/>
  <c r="B7" i="1"/>
  <c r="N7" i="1"/>
  <c r="D8" i="1"/>
  <c r="D6" i="1"/>
  <c r="M6" i="1"/>
  <c r="D7" i="1"/>
  <c r="P7" i="1"/>
  <c r="L8" i="1"/>
  <c r="G10" i="1"/>
  <c r="D11" i="1"/>
  <c r="P11" i="1"/>
  <c r="L12" i="1"/>
  <c r="M8" i="1"/>
  <c r="M12" i="1"/>
  <c r="H10" i="1"/>
  <c r="Q10" i="1"/>
  <c r="F6" i="1"/>
  <c r="L6" i="1"/>
  <c r="Q6" i="1"/>
  <c r="O6" i="1" s="1"/>
  <c r="E7" i="1"/>
  <c r="L7" i="1"/>
  <c r="Q7" i="1"/>
  <c r="G8" i="1"/>
  <c r="P8" i="1"/>
  <c r="D9" i="1"/>
  <c r="M9" i="1"/>
  <c r="C10" i="1"/>
  <c r="L10" i="1"/>
  <c r="H11" i="1"/>
  <c r="Q11" i="1"/>
  <c r="G12" i="1"/>
  <c r="P12" i="1"/>
  <c r="H9" i="1"/>
  <c r="Q9" i="1"/>
  <c r="C9" i="1"/>
  <c r="L9" i="1"/>
  <c r="G7" i="1"/>
  <c r="M7" i="1"/>
  <c r="H8" i="1"/>
  <c r="Q8" i="1"/>
  <c r="G9" i="1"/>
  <c r="P9" i="1"/>
  <c r="D10" i="1"/>
  <c r="M10" i="1"/>
  <c r="H12" i="1"/>
  <c r="Q12" i="1"/>
  <c r="E8" i="1"/>
  <c r="I8" i="1"/>
  <c r="N8" i="1"/>
  <c r="E9" i="1"/>
  <c r="I9" i="1"/>
  <c r="N9" i="1"/>
  <c r="E10" i="1"/>
  <c r="I10" i="1"/>
  <c r="N10" i="1"/>
  <c r="E11" i="1"/>
  <c r="I11" i="1"/>
  <c r="N11" i="1"/>
  <c r="E12" i="1"/>
  <c r="I12" i="1"/>
  <c r="N12" i="1"/>
  <c r="E6" i="1"/>
  <c r="I6" i="1"/>
  <c r="F7" i="1"/>
  <c r="J7" i="1"/>
  <c r="B8" i="1"/>
  <c r="F8" i="1"/>
  <c r="J8" i="1"/>
  <c r="B9" i="1"/>
  <c r="F9" i="1"/>
  <c r="J9" i="1"/>
  <c r="B10" i="1"/>
  <c r="F10" i="1"/>
  <c r="J10" i="1"/>
  <c r="B11" i="1"/>
  <c r="F11" i="1"/>
  <c r="J11" i="1"/>
  <c r="B12" i="1"/>
  <c r="F12" i="1"/>
  <c r="J12"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<sst xmlns="http://schemas.openxmlformats.org/spreadsheetml/2006/main" count="17" uniqueCount="17">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</sst>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1;&#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（5月分）</v>
          </cell>
          <cell r="O1"/>
          <cell r="T1"/>
          <cell r="V1"/>
          <cell r="AB1"/>
          <cell r="AC1"/>
          <cell r="AK1"/>
          <cell r="AL1"/>
          <cell r="AM1"/>
          <cell r="AN1"/>
          <cell r="AO1"/>
          <cell r="AP1"/>
          <cell r="AQ1"/>
          <cell r="AR1"/>
          <cell r="AS1"/>
          <cell r="AT1"/>
          <cell r="AU1"/>
          <cell r="AV1"/>
          <cell r="AW1"/>
          <cell r="AX1"/>
          <cell r="AY1"/>
          <cell r="AZ1"/>
          <cell r="BA1"/>
          <cell r="BJ1"/>
        </row>
        <row r="2">
          <cell r="G2"/>
          <cell r="H2"/>
          <cell r="I2">
            <v>5</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v>
          </cell>
          <cell r="BE4">
            <v>0</v>
          </cell>
          <cell r="BF4">
            <v>0</v>
          </cell>
          <cell r="BG4">
            <v>0</v>
          </cell>
          <cell r="BH4"/>
          <cell r="BI4"/>
          <cell r="BJ4"/>
          <cell r="BK4"/>
          <cell r="BL4"/>
          <cell r="BM4"/>
          <cell r="BN4"/>
          <cell r="BO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Dg061</v>
          </cell>
          <cell r="H6" t="str">
            <v>⑦物品等購入</v>
          </cell>
          <cell r="I6" t="str">
            <v>令和4年度金沢駅西合同庁舎冷暖房用白灯油の調達
40,000リットル</v>
          </cell>
          <cell r="J6" t="str">
            <v>支出負担行為担当官
金沢国税局総務部次長
中村　憲二
石川県金沢市広坂２－２－６０
ほか８官署等</v>
          </cell>
          <cell r="K6" t="str">
            <v>③合庁</v>
          </cell>
          <cell r="L6" t="str">
            <v>○</v>
          </cell>
          <cell r="M6">
            <v>44694</v>
          </cell>
          <cell r="N6" t="str">
            <v>北星産業株式会社
石川県金沢市片町２－３－１７</v>
          </cell>
          <cell r="O6">
            <v>4220001006037</v>
          </cell>
          <cell r="P6" t="str">
            <v>⑥その他の法人等</v>
          </cell>
          <cell r="Q6"/>
          <cell r="R6" t="str">
            <v>①一般競争入札</v>
          </cell>
          <cell r="S6"/>
          <cell r="T6">
            <v>4826800</v>
          </cell>
          <cell r="U6" t="str">
            <v>＠90.2円/リットル</v>
          </cell>
          <cell r="V6">
            <v>3608000</v>
          </cell>
          <cell r="W6">
            <v>0.747</v>
          </cell>
          <cell r="X6"/>
          <cell r="Y6"/>
          <cell r="Z6" t="str">
            <v>×</v>
          </cell>
          <cell r="AA6" t="str">
            <v>②同種の他の契約の予定価格を類推されるおそれがあるため公表しない</v>
          </cell>
          <cell r="AB6">
            <v>2</v>
          </cell>
          <cell r="AC6">
            <v>0</v>
          </cell>
          <cell r="AD6" t="str">
            <v>○</v>
          </cell>
          <cell r="AE6"/>
          <cell r="AF6" t="str">
            <v>×</v>
          </cell>
          <cell r="AG6"/>
          <cell r="AH6"/>
          <cell r="AI6"/>
          <cell r="AJ6" t="str">
            <v>分担契約
分担予定額
1,887,344円
単価契約
予定調達総額
3,608,000円</v>
          </cell>
          <cell r="AK6"/>
          <cell r="AL6"/>
          <cell r="AM6"/>
          <cell r="AN6"/>
          <cell r="AO6"/>
          <cell r="AP6"/>
          <cell r="AQ6"/>
          <cell r="AR6"/>
          <cell r="AS6"/>
          <cell r="AT6"/>
          <cell r="AU6"/>
          <cell r="AV6"/>
          <cell r="AW6"/>
          <cell r="AX6"/>
          <cell r="AY6"/>
          <cell r="AZ6"/>
          <cell r="BA6"/>
          <cell r="BB6"/>
          <cell r="BC6" t="str">
            <v>年間支払金額(自官署のみ)</v>
          </cell>
          <cell r="BD6" t="str">
            <v>○</v>
          </cell>
          <cell r="BE6" t="str">
            <v>×</v>
          </cell>
          <cell r="BF6" t="str">
            <v>×</v>
          </cell>
          <cell r="BG6" t="str">
            <v>×</v>
          </cell>
          <cell r="BH6" t="str">
            <v/>
          </cell>
          <cell r="BI6" t="str">
            <v>⑦物品等購入</v>
          </cell>
          <cell r="BJ6" t="str">
            <v>分担契約/単価契約</v>
          </cell>
          <cell r="BK6"/>
          <cell r="BL6" t="str">
            <v/>
          </cell>
          <cell r="BM6" t="str">
            <v>○</v>
          </cell>
          <cell r="BN6" t="b">
            <v>1</v>
          </cell>
          <cell r="BO6" t="b">
            <v>1</v>
          </cell>
        </row>
        <row r="7">
          <cell r="F7" t="str">
            <v/>
          </cell>
          <cell r="G7" t="str">
            <v>Dg062</v>
          </cell>
          <cell r="H7" t="str">
            <v>⑦物品等購入</v>
          </cell>
          <cell r="I7" t="str">
            <v>令和4年度七尾西湊合同庁舎冷暖房用白灯油の調達
23,000リットル</v>
          </cell>
          <cell r="J7" t="str">
            <v>支出負担行為担当官
金沢国税局総務部次長
中村　憲二
石川県金沢市広坂２－２－６０
ほか１官署</v>
          </cell>
          <cell r="K7" t="str">
            <v>③合庁</v>
          </cell>
          <cell r="L7" t="str">
            <v>○</v>
          </cell>
          <cell r="M7">
            <v>44694</v>
          </cell>
          <cell r="N7" t="str">
            <v>株式会社オガタ
石川県七尾市馬出町ハ５１－２７</v>
          </cell>
          <cell r="O7">
            <v>7220001015290</v>
          </cell>
          <cell r="P7" t="str">
            <v>⑥その他の法人等</v>
          </cell>
          <cell r="Q7"/>
          <cell r="R7" t="str">
            <v>①一般競争入札</v>
          </cell>
          <cell r="S7"/>
          <cell r="T7">
            <v>2775410</v>
          </cell>
          <cell r="U7" t="str">
            <v>＠111.1円/リットル</v>
          </cell>
          <cell r="V7">
            <v>2555300</v>
          </cell>
          <cell r="W7">
            <v>0.92</v>
          </cell>
          <cell r="X7"/>
          <cell r="Y7"/>
          <cell r="Z7" t="str">
            <v>×</v>
          </cell>
          <cell r="AA7" t="str">
            <v>②同種の他の契約の予定価格を類推されるおそれがあるため公表しない</v>
          </cell>
          <cell r="AB7">
            <v>2</v>
          </cell>
          <cell r="AC7">
            <v>0</v>
          </cell>
          <cell r="AD7" t="str">
            <v>○</v>
          </cell>
          <cell r="AE7"/>
          <cell r="AF7" t="str">
            <v>×</v>
          </cell>
          <cell r="AG7"/>
          <cell r="AH7"/>
          <cell r="AI7"/>
          <cell r="AJ7" t="str">
            <v>分担契約
分担予定額　1,522,958円
単価契約
予定調達総額
2,555,300円</v>
          </cell>
          <cell r="AK7"/>
          <cell r="AL7"/>
          <cell r="AM7"/>
          <cell r="AN7"/>
          <cell r="AO7"/>
          <cell r="AP7"/>
          <cell r="AQ7"/>
          <cell r="AR7"/>
          <cell r="AS7"/>
          <cell r="AT7"/>
          <cell r="AU7"/>
          <cell r="AV7"/>
          <cell r="AW7"/>
          <cell r="AX7"/>
          <cell r="AY7"/>
          <cell r="AZ7"/>
          <cell r="BA7"/>
          <cell r="BB7"/>
          <cell r="BC7" t="str">
            <v>年間支払金額(自官署のみ)</v>
          </cell>
          <cell r="BD7" t="str">
            <v>○</v>
          </cell>
          <cell r="BE7" t="str">
            <v>×</v>
          </cell>
          <cell r="BF7" t="str">
            <v>×</v>
          </cell>
          <cell r="BG7" t="str">
            <v>×</v>
          </cell>
          <cell r="BH7" t="str">
            <v/>
          </cell>
          <cell r="BI7" t="str">
            <v>⑦物品等購入</v>
          </cell>
          <cell r="BJ7" t="str">
            <v>分担契約/単価契約</v>
          </cell>
          <cell r="BK7"/>
          <cell r="BL7" t="str">
            <v/>
          </cell>
          <cell r="BM7" t="str">
            <v>○</v>
          </cell>
          <cell r="BN7" t="b">
            <v>1</v>
          </cell>
          <cell r="BO7" t="b">
            <v>1</v>
          </cell>
        </row>
        <row r="8">
          <cell r="F8" t="str">
            <v/>
          </cell>
          <cell r="G8" t="str">
            <v>Dg063</v>
          </cell>
          <cell r="H8" t="str">
            <v>⑦物品等購入</v>
          </cell>
          <cell r="I8" t="str">
            <v>令和4年度魚津合同庁舎冷暖房用白灯油の調達
29,000リットル</v>
          </cell>
          <cell r="J8" t="str">
            <v>支出負担行為担当官
金沢国税局総務部次長
中村　憲二
石川県金沢市広坂２－２－６０
ほか３官署</v>
          </cell>
          <cell r="K8" t="str">
            <v>③合庁</v>
          </cell>
          <cell r="L8" t="str">
            <v>○</v>
          </cell>
          <cell r="M8">
            <v>44694</v>
          </cell>
          <cell r="N8" t="str">
            <v>丸三石油株式会社
富山県滑川市柳原７７－２３</v>
          </cell>
          <cell r="O8">
            <v>1230001007904</v>
          </cell>
          <cell r="P8" t="str">
            <v>⑥その他の法人等</v>
          </cell>
          <cell r="Q8"/>
          <cell r="R8" t="str">
            <v>①一般競争入札</v>
          </cell>
          <cell r="S8"/>
          <cell r="T8">
            <v>3521760</v>
          </cell>
          <cell r="U8" t="str">
            <v>＠103.81円/リットル</v>
          </cell>
          <cell r="V8">
            <v>3010722</v>
          </cell>
          <cell r="W8">
            <v>0.85399999999999998</v>
          </cell>
          <cell r="X8"/>
          <cell r="Y8"/>
          <cell r="Z8" t="str">
            <v>×</v>
          </cell>
          <cell r="AA8" t="str">
            <v>②同種の他の契約の予定価格を類推されるおそれがあるため公表しない</v>
          </cell>
          <cell r="AB8">
            <v>2</v>
          </cell>
          <cell r="AC8">
            <v>0</v>
          </cell>
          <cell r="AD8" t="str">
            <v>○</v>
          </cell>
          <cell r="AE8"/>
          <cell r="AF8" t="str">
            <v>×</v>
          </cell>
          <cell r="AG8"/>
          <cell r="AH8"/>
          <cell r="AI8"/>
          <cell r="AJ8" t="str">
            <v>分担契約
分担予定額　1,658,606円
単価契約
予定調達総額
3,010,722円</v>
          </cell>
          <cell r="AK8"/>
          <cell r="AL8"/>
          <cell r="AM8"/>
          <cell r="AN8"/>
          <cell r="AO8"/>
          <cell r="AP8"/>
          <cell r="AQ8"/>
          <cell r="AR8"/>
          <cell r="AS8"/>
          <cell r="AT8"/>
          <cell r="AU8"/>
          <cell r="AV8"/>
          <cell r="AW8"/>
          <cell r="AX8"/>
          <cell r="AY8"/>
          <cell r="AZ8"/>
          <cell r="BA8"/>
          <cell r="BB8"/>
          <cell r="BC8" t="str">
            <v>年間支払金額(自官署のみ)</v>
          </cell>
          <cell r="BD8" t="str">
            <v>○</v>
          </cell>
          <cell r="BE8" t="str">
            <v>×</v>
          </cell>
          <cell r="BF8" t="str">
            <v>×</v>
          </cell>
          <cell r="BG8" t="str">
            <v>×</v>
          </cell>
          <cell r="BH8" t="str">
            <v/>
          </cell>
          <cell r="BI8" t="str">
            <v>⑦物品等購入</v>
          </cell>
          <cell r="BJ8" t="str">
            <v>分担契約/単価契約</v>
          </cell>
          <cell r="BK8"/>
          <cell r="BL8" t="str">
            <v/>
          </cell>
          <cell r="BM8" t="str">
            <v>○</v>
          </cell>
          <cell r="BN8" t="b">
            <v>1</v>
          </cell>
          <cell r="BO8" t="b">
            <v>1</v>
          </cell>
        </row>
        <row r="9">
          <cell r="F9">
            <v>1</v>
          </cell>
          <cell r="G9" t="str">
            <v>Dg064</v>
          </cell>
          <cell r="H9" t="str">
            <v>④電力</v>
          </cell>
          <cell r="I9" t="str">
            <v>金沢広坂合同庁舎ほか12庁舎で使用する電力の供給
3,422,500kwh</v>
          </cell>
          <cell r="J9" t="str">
            <v>支出負担行為担当官
金沢国税局総務部次長
中村　憲二
石川県金沢市広坂２－２－６０
ほか１４官署等</v>
          </cell>
          <cell r="K9" t="str">
            <v>③合庁</v>
          </cell>
          <cell r="L9" t="str">
            <v>○</v>
          </cell>
          <cell r="M9">
            <v>44700</v>
          </cell>
          <cell r="N9" t="str">
            <v>北陸電力送配電株式会社
富山県富山市桜橋通り３番１号</v>
          </cell>
          <cell r="O9">
            <v>4230001017826</v>
          </cell>
          <cell r="P9" t="str">
            <v>⑥その他の法人等</v>
          </cell>
          <cell r="Q9"/>
          <cell r="R9" t="str">
            <v>④随意契約（企画競争無し）</v>
          </cell>
          <cell r="S9"/>
          <cell r="T9">
            <v>85182629</v>
          </cell>
          <cell r="U9" t="str">
            <v>@1,900.80円/kwほか</v>
          </cell>
          <cell r="V9">
            <v>85182629</v>
          </cell>
          <cell r="W9">
            <v>0.71899999999999997</v>
          </cell>
          <cell r="X9"/>
          <cell r="Y9"/>
          <cell r="Z9" t="str">
            <v>○</v>
          </cell>
          <cell r="AA9" t="str">
            <v>②同種の他の契約の予定価格を類推されるおそれがあるため公表しない</v>
          </cell>
          <cell r="AB9">
            <v>0</v>
          </cell>
          <cell r="AC9"/>
          <cell r="AD9" t="str">
            <v>○</v>
          </cell>
          <cell r="AE9"/>
          <cell r="AF9" t="str">
            <v>×</v>
          </cell>
          <cell r="AG9"/>
          <cell r="AH9" t="str">
            <v>⑭予決令第99条の2（競争に付しても入札者がないとき、又は再度の入札をしても落札者がないとき）</v>
          </cell>
          <cell r="AI9" t="str">
            <v>一般競争入札において入札者がいない又は再度の入札を実施しても、落札者となるべき者がいないことから、会計法第29条の３第５項及び予決令第99の２に該当するため。</v>
          </cell>
          <cell r="AJ9" t="str">
            <v>全額を当局にて負担</v>
          </cell>
          <cell r="AK9"/>
          <cell r="AL9"/>
          <cell r="AM9"/>
          <cell r="AN9"/>
          <cell r="AO9"/>
          <cell r="AP9"/>
          <cell r="AQ9"/>
          <cell r="AR9"/>
          <cell r="AS9"/>
          <cell r="AT9"/>
          <cell r="AU9"/>
          <cell r="AV9"/>
          <cell r="AW9"/>
          <cell r="AX9"/>
          <cell r="AY9"/>
          <cell r="AZ9"/>
          <cell r="BA9"/>
          <cell r="BB9"/>
          <cell r="BC9" t="str">
            <v>年間支払金額(自官署のみ)</v>
          </cell>
          <cell r="BD9" t="str">
            <v>○</v>
          </cell>
          <cell r="BE9" t="str">
            <v>×</v>
          </cell>
          <cell r="BF9" t="str">
            <v>×</v>
          </cell>
          <cell r="BG9" t="str">
            <v>×</v>
          </cell>
          <cell r="BH9" t="str">
            <v/>
          </cell>
          <cell r="BI9" t="str">
            <v>④電力</v>
          </cell>
          <cell r="BJ9" t="str">
            <v>分担契約/単価契約</v>
          </cell>
          <cell r="BK9"/>
          <cell r="BL9">
            <v>1</v>
          </cell>
          <cell r="BM9" t="str">
            <v>○</v>
          </cell>
          <cell r="BN9" t="b">
            <v>1</v>
          </cell>
          <cell r="BO9" t="b">
            <v>1</v>
          </cell>
        </row>
        <row r="10">
          <cell r="F10" t="str">
            <v/>
          </cell>
          <cell r="G10" t="str">
            <v>Dg065</v>
          </cell>
          <cell r="H10" t="str">
            <v>⑩役務</v>
          </cell>
          <cell r="I10" t="str">
            <v>年末調整等関係書類の封入等業務
114,020件</v>
          </cell>
          <cell r="J10" t="str">
            <v>支出負担行為担当官
金沢国税局総務部次長
中村　憲二
石川県金沢市広坂２－２－６０</v>
          </cell>
          <cell r="K10"/>
          <cell r="L10"/>
          <cell r="M10">
            <v>44706</v>
          </cell>
          <cell r="N10" t="str">
            <v>株式会社グロップ
岡山県岡山市中区さい東町２－２－５</v>
          </cell>
          <cell r="O10">
            <v>6260001002220</v>
          </cell>
          <cell r="P10" t="str">
            <v>⑥その他の法人等</v>
          </cell>
          <cell r="Q10"/>
          <cell r="R10" t="str">
            <v>①一般競争入札</v>
          </cell>
          <cell r="S10"/>
          <cell r="T10">
            <v>8960777</v>
          </cell>
          <cell r="U10" t="str">
            <v>@62.7円／件</v>
          </cell>
          <cell r="V10">
            <v>7149054</v>
          </cell>
          <cell r="W10">
            <v>0.79700000000000004</v>
          </cell>
          <cell r="X10"/>
          <cell r="Y10"/>
          <cell r="Z10" t="str">
            <v>×</v>
          </cell>
          <cell r="AA10" t="str">
            <v>②同種の他の契約の予定価格を類推されるおそれがあるため公表しない</v>
          </cell>
          <cell r="AB10">
            <v>1</v>
          </cell>
          <cell r="AC10">
            <v>0</v>
          </cell>
          <cell r="AD10" t="str">
            <v>○</v>
          </cell>
          <cell r="AE10"/>
          <cell r="AF10" t="str">
            <v>×</v>
          </cell>
          <cell r="AG10"/>
          <cell r="AH10"/>
          <cell r="AI10"/>
          <cell r="AJ10" t="str">
            <v>単価契約
予定調達総額
7,149,054円</v>
          </cell>
          <cell r="AK10"/>
          <cell r="AL10"/>
          <cell r="AM10"/>
          <cell r="AN10"/>
          <cell r="AO10"/>
          <cell r="AP10"/>
          <cell r="AQ10"/>
          <cell r="AR10" t="str">
            <v>△</v>
          </cell>
          <cell r="AS10"/>
          <cell r="AT10"/>
          <cell r="AU10"/>
          <cell r="AV10" t="str">
            <v>⑧人材の確保や体制整備に時間が足りないと判断している可能性があるもの</v>
          </cell>
          <cell r="AW10"/>
          <cell r="AX10"/>
          <cell r="AY10"/>
          <cell r="AZ10"/>
          <cell r="BA10"/>
          <cell r="BB10"/>
          <cell r="BC10" t="str">
            <v>年間支払金額</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Zeros="0" tabSelected="1" view="pageBreakPreview" topLeftCell="B1" zoomScale="80" zoomScaleNormal="100" zoomScaleSheetLayoutView="80" workbookViewId="0">
      <selection activeCell="P1" sqref="P1:Q1048576"/>
    </sheetView>
  </sheetViews>
  <sheetFormatPr defaultColWidth="9" defaultRowHeight="11.25"/>
  <cols>
    <col min="1" max="1" width="0" style="2" hidden="1" customWidth="1"/>
    <col min="2" max="2" width="30.62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38.75" customHeight="1">
      <c r="A6" s="10">
        <f>IF(MAX([7]令和4年度契約状況調査票!F5:F12)&gt;=ROW()-5,ROW()-5,"")</f>
        <v>1</v>
      </c>
      <c r="B6" s="11" t="str">
        <f>IF(A6="","",VLOOKUP(A6,[7]令和4年度契約状況調査票!$F:$AW,4,FALSE))</f>
        <v>金沢広坂合同庁舎ほか12庁舎で使用する電力の供給
3,422,500kwh</v>
      </c>
      <c r="C6" s="12" t="str">
        <f>IF(A6="","",VLOOKUP(A6,[7]令和4年度契約状況調査票!$F:$AW,5,FALSE))</f>
        <v>支出負担行為担当官
金沢国税局総務部次長
中村　憲二
石川県金沢市広坂２－２－６０
ほか１４官署等</v>
      </c>
      <c r="D6" s="13">
        <f>IF(A6="","",VLOOKUP(A6,[7]令和4年度契約状況調査票!$F:$AW,8,FALSE))</f>
        <v>44700</v>
      </c>
      <c r="E6" s="11" t="str">
        <f>IF(A6="","",VLOOKUP(A6,[7]令和4年度契約状況調査票!$F:$AW,9,FALSE))</f>
        <v>北陸電力送配電株式会社
富山県富山市桜橋通り３番１号</v>
      </c>
      <c r="F6" s="14">
        <f>IF(A6="","",VLOOKUP(A6,[7]令和4年度契約状況調査票!$F:$AW,10,FALSE))</f>
        <v>4230001017826</v>
      </c>
      <c r="G6" s="15" t="str">
        <f>IF(A6="","",VLOOKUP(A6,[7]令和4年度契約状況調査票!$F:$AW,30,FALSE))</f>
        <v>一般競争入札において入札者がいない又は再度の入札を実施しても、落札者となるべき者がいないことから、会計法第29条の３第５項及び予決令第99の２に該当するため。</v>
      </c>
      <c r="H6" s="16" t="str">
        <f>IF(A6="","",IF(VLOOKUP(A6,[7]令和4年度契約状況調査票!$F:$AW,15,FALSE)="他官署で調達手続きを実施のため","他官署で調達手続きを実施のため",IF(VLOOKUP(A6,[7]令和4年度契約状況調査票!$F:$AW,22,FALSE)="②同種の他の契約の予定価格を類推されるおそれがあるため公表しない","同種の他の契約の予定価格を類推されるおそれがあるため公表しない",IF(VLOOKUP(A6,[7]令和4年度契約状況調査票!$F:$AW,22,FALSE)="－","－",IF(VLOOKUP(A6,[7]令和4年度契約状況調査票!$F:$AW,6,FALSE)&lt;&gt;"",TEXT(VLOOKUP(A6,[7]令和4年度契約状況調査票!$F:$AW,15,FALSE),"#,##0円")&amp;CHAR(10)&amp;"(A)",VLOOKUP(A6,[7]令和4年度契約状況調査票!$F:$AW,15,FALSE))))))</f>
        <v>同種の他の契約の予定価格を類推されるおそれがあるため公表しない</v>
      </c>
      <c r="I6" s="16" t="str">
        <f>IF(A6="","",VLOOKUP(A6,[7]令和4年度契約状況調査票!$F:$AW,16,FALSE))</f>
        <v>@1,900.80円/kwほか</v>
      </c>
      <c r="J6" s="17" t="str">
        <f>IF(A6="","",IF(VLOOKUP(A6,[7]令和4年度契約状況調査票!$F:$AW,15,FALSE)="他官署で調達手続きを実施のため","－",IF(VLOOKUP(A6,[7]令和4年度契約状況調査票!$F:$AW,22,FALSE)="②同種の他の契約の予定価格を類推されるおそれがあるため公表しない","－",IF(VLOOKUP(A6,[7]令和4年度契約状況調査票!$F:$AW,22,FALSE)="－","－",IF(VLOOKUP(A6,[7]令和4年度契約状況調査票!$F:$AW,6,FALSE)&lt;&gt;"",TEXT(VLOOKUP(A6,[7]令和4年度契約状況調査票!$F:$AW,18,FALSE),"#.0%")&amp;CHAR(10)&amp;"(B/A×100)",VLOOKUP(A6,[7]令和4年度契約状況調査票!$F:$AW,18,FALSE))))))</f>
        <v>－</v>
      </c>
      <c r="K6" s="18"/>
      <c r="L6" s="17" t="str">
        <f>IF(A6="","",IF(VLOOKUP(A6,[7]令和4年度契約状況調査票!$F:$AW,11,FALSE)="①公益社団法人","公社",IF(VLOOKUP(A6,[7]令和4年度契約状況調査票!$F:$AW,11,FALSE)="②公益財団法人","公財","")))</f>
        <v/>
      </c>
      <c r="M6" s="17">
        <f>IF(A6="","",VLOOKUP(A6,[7]令和4年度契約状況調査票!$F:$AW,12,FALSE))</f>
        <v>0</v>
      </c>
      <c r="N6" s="18" t="str">
        <f>IF(A6="","",IF(VLOOKUP(A6,[7]令和4年度契約状況調査票!$F:$AW,12,FALSE)="国所管",VLOOKUP(A6,[7]令和4年度契約状況調査票!$F:$AW,23,FALSE),""))</f>
        <v/>
      </c>
      <c r="O6" s="19" t="str">
        <f>IF(A6="","",IF(AND(Q6="○",P6="分担契約/単価契約"),"単価契約"&amp;CHAR(10)&amp;"予定調達総額 "&amp;TEXT(VLOOKUP(A6,[7]令和4年度契約状況調査票!$F:$AW,15,FALSE),"#,##0円")&amp;"(B)"&amp;CHAR(10)&amp;"分担契約"&amp;CHAR(10)&amp;VLOOKUP(A6,[7]令和4年度契約状況調査票!$F:$AW,31,FALSE),IF(AND(Q6="○",P6="分担契約"),"分担契約"&amp;CHAR(10)&amp;"契約総額 "&amp;TEXT(VLOOKUP(A6,[7]令和4年度契約状況調査票!$F:$AW,15,FALSE),"#,##0円")&amp;"(B)"&amp;CHAR(10)&amp;VLOOKUP(A6,[7]令和4年度契約状況調査票!$F:$AW,31,FALSE),(IF(P6="分担契約/単価契約","単価契約"&amp;CHAR(10)&amp;"予定調達総額 "&amp;TEXT(VLOOKUP(A6,[7]令和4年度契約状況調査票!$F:$AW,15,FALSE),"#,##0円")&amp;CHAR(10)&amp;"分担契約"&amp;CHAR(10)&amp;VLOOKUP(A6,[7]令和4年度契約状況調査票!$F:$AW,31,FALSE),IF(P6="分担契約","分担契約"&amp;CHAR(10)&amp;"契約総額 "&amp;TEXT(VLOOKUP(A6,[7]令和4年度契約状況調査票!$F:$AW,15,FALSE),"#,##0円")&amp;CHAR(10)&amp;VLOOKUP(A6,[7]令和4年度契約状況調査票!$F:$AW,31,FALSE),IF(P6="単価契約","単価契約"&amp;CHAR(10)&amp;"予定調達総額 "&amp;TEXT(VLOOKUP(A6,[7]令和4年度契約状況調査票!$F:$AW,15,FALSE),"#,##0円")&amp;CHAR(10)&amp;VLOOKUP(A6,[7]令和4年度契約状況調査票!$F:$AW,31,FALSE),VLOOKUP(A6,[7]令和4年度契約状況調査票!$F:$AW,31,FALSE))))))))</f>
        <v>全額を当局にて負担</v>
      </c>
      <c r="P6" s="9" t="str">
        <f>IF(A6="","",VLOOKUP(A6,[7]令和4年度契約状況調査票!$F:$CE,52,FALSE))</f>
        <v>×</v>
      </c>
      <c r="Q6" s="9" t="str">
        <f>IF(A6="","",IF(VLOOKUP(A6,[7]令和4年度契約状況調査票!$F:$AW,13,FALSE)="他官署で調達手続きを実施のため","×",IF(VLOOKUP(A6,[7]令和4年度契約状況調査票!$F:$AW,20,FALSE)="②同種の他の契約の予定価格を類推されるおそれがあるため公表しない","×","○")))</f>
        <v>○</v>
      </c>
    </row>
    <row r="7" spans="1:17" s="9" customFormat="1" ht="135" customHeight="1">
      <c r="A7" s="10" t="str">
        <f>IF(MAX([7]令和4年度契約状況調査票!F10:F13)&gt;=ROW()-5,ROW()-5,"")</f>
        <v/>
      </c>
      <c r="B7" s="11" t="str">
        <f>IF(A7="","",VLOOKUP(A7,[7]令和4年度契約状況調査票!$F:$AW,4,FALSE))</f>
        <v/>
      </c>
      <c r="C7" s="12" t="s">
        <v>16</v>
      </c>
      <c r="D7" s="13" t="str">
        <f>IF(A7="","",VLOOKUP(A7,[7]令和4年度契約状況調査票!$F:$AW,8,FALSE))</f>
        <v/>
      </c>
      <c r="E7" s="11" t="str">
        <f>IF(A7="","",VLOOKUP(A7,[7]令和4年度契約状況調査票!$F:$AW,9,FALSE))</f>
        <v/>
      </c>
      <c r="F7" s="14" t="str">
        <f>IF(A7="","",VLOOKUP(A7,[7]令和4年度契約状況調査票!$F:$AW,10,FALSE))</f>
        <v/>
      </c>
      <c r="G7" s="15" t="str">
        <f>IF(A7="","",VLOOKUP(A7,[7]令和4年度契約状況調査票!$F:$AW,30,FALSE))</f>
        <v/>
      </c>
      <c r="H7" s="16" t="str">
        <f>IF(A7="","",IF(VLOOKUP(A7,[7]令和4年度契約状況調査票!$F:$AW,15,FALSE)="他官署で調達手続きを実施のため","他官署で調達手続きを実施のため",IF(VLOOKUP(A7,[7]令和4年度契約状況調査票!$F:$AW,22,FALSE)="②同種の他の契約の予定価格を類推されるおそれがあるため公表しない","同種の他の契約の予定価格を類推されるおそれがあるため公表しない",IF(VLOOKUP(A7,[7]令和4年度契約状況調査票!$F:$AW,22,FALSE)="－","－",IF(VLOOKUP(A7,[7]令和4年度契約状況調査票!$F:$AW,6,FALSE)&lt;&gt;"",TEXT(VLOOKUP(A7,[7]令和4年度契約状況調査票!$F:$AW,15,FALSE),"#,##0円")&amp;CHAR(10)&amp;"(A)",VLOOKUP(A7,[7]令和4年度契約状況調査票!$F:$AW,15,FALSE))))))</f>
        <v/>
      </c>
      <c r="I7" s="16" t="str">
        <f>IF(A7="","",VLOOKUP(A7,[7]令和4年度契約状況調査票!$F:$AW,16,FALSE))</f>
        <v/>
      </c>
      <c r="J7" s="17" t="str">
        <f>IF(A7="","",IF(VLOOKUP(A7,[7]令和4年度契約状況調査票!$F:$AW,15,FALSE)="他官署で調達手続きを実施のため","－",IF(VLOOKUP(A7,[7]令和4年度契約状況調査票!$F:$AW,22,FALSE)="②同種の他の契約の予定価格を類推されるおそれがあるため公表しない","－",IF(VLOOKUP(A7,[7]令和4年度契約状況調査票!$F:$AW,22,FALSE)="－","－",IF(VLOOKUP(A7,[7]令和4年度契約状況調査票!$F:$AW,6,FALSE)&lt;&gt;"",TEXT(VLOOKUP(A7,[7]令和4年度契約状況調査票!$F:$AW,18,FALSE),"#.0%")&amp;CHAR(10)&amp;"(B/A×100)",VLOOKUP(A7,[7]令和4年度契約状況調査票!$F:$AW,18,FALSE))))))</f>
        <v/>
      </c>
      <c r="K7" s="18"/>
      <c r="L7" s="17" t="str">
        <f>IF(A7="","",IF(VLOOKUP(A7,[7]令和4年度契約状況調査票!$F:$AW,11,FALSE)="①公益社団法人","公社",IF(VLOOKUP(A7,[7]令和4年度契約状況調査票!$F:$AW,11,FALSE)="②公益財団法人","公財","")))</f>
        <v/>
      </c>
      <c r="M7" s="17" t="str">
        <f>IF(A7="","",VLOOKUP(A7,[7]令和4年度契約状況調査票!$F:$AW,12,FALSE))</f>
        <v/>
      </c>
      <c r="N7" s="18" t="str">
        <f>IF(A7="","",IF(VLOOKUP(A7,[7]令和4年度契約状況調査票!$F:$AW,12,FALSE)="国所管",VLOOKUP(A7,[7]令和4年度契約状況調査票!$F:$AW,23,FALSE),""))</f>
        <v/>
      </c>
      <c r="O7" s="19" t="str">
        <f>IF(A7="","",IF(AND(Q7="○",P7="分担契約/単価契約"),"単価契約"&amp;CHAR(10)&amp;"予定調達総額 "&amp;TEXT(VLOOKUP(A7,[7]令和4年度契約状況調査票!$F:$AW,15,FALSE),"#,##0円")&amp;"(B)"&amp;CHAR(10)&amp;"分担契約"&amp;CHAR(10)&amp;VLOOKUP(A7,[7]令和4年度契約状況調査票!$F:$AW,31,FALSE),IF(AND(Q7="○",P7="分担契約"),"分担契約"&amp;CHAR(10)&amp;"契約総額 "&amp;TEXT(VLOOKUP(A7,[7]令和4年度契約状況調査票!$F:$AW,15,FALSE),"#,##0円")&amp;"(B)"&amp;CHAR(10)&amp;VLOOKUP(A7,[7]令和4年度契約状況調査票!$F:$AW,31,FALSE),(IF(P7="分担契約/単価契約","単価契約"&amp;CHAR(10)&amp;"予定調達総額 "&amp;TEXT(VLOOKUP(A7,[7]令和4年度契約状況調査票!$F:$AW,15,FALSE),"#,##0円")&amp;CHAR(10)&amp;"分担契約"&amp;CHAR(10)&amp;VLOOKUP(A7,[7]令和4年度契約状況調査票!$F:$AW,31,FALSE),IF(P7="分担契約","分担契約"&amp;CHAR(10)&amp;"契約総額 "&amp;TEXT(VLOOKUP(A7,[7]令和4年度契約状況調査票!$F:$AW,15,FALSE),"#,##0円")&amp;CHAR(10)&amp;VLOOKUP(A7,[7]令和4年度契約状況調査票!$F:$AW,31,FALSE),IF(P7="単価契約","単価契約"&amp;CHAR(10)&amp;"予定調達総額 "&amp;TEXT(VLOOKUP(A7,[7]令和4年度契約状況調査票!$F:$AW,15,FALSE),"#,##0円")&amp;CHAR(10)&amp;VLOOKUP(A7,[7]令和4年度契約状況調査票!$F:$AW,31,FALSE),VLOOKUP(A7,[7]令和4年度契約状況調査票!$F:$AW,31,FALSE))))))))</f>
        <v/>
      </c>
      <c r="P7" s="9" t="str">
        <f>IF(A7="","",VLOOKUP(A7,[7]令和4年度契約状況調査票!$F:$CE,52,FALSE))</f>
        <v/>
      </c>
      <c r="Q7" s="9" t="str">
        <f>IF(A7="","",IF(VLOOKUP(A7,[7]令和4年度契約状況調査票!$F:$AW,13,FALSE)="他官署で調達手続きを実施のため","×",IF(VLOOKUP(A7,[7]令和4年度契約状況調査票!$F:$AW,20,FALSE)="②同種の他の契約の予定価格を類推されるおそれがあるため公表しない","×","○")))</f>
        <v/>
      </c>
    </row>
    <row r="8" spans="1:17" s="9" customFormat="1" ht="105" customHeight="1">
      <c r="A8" s="10" t="str">
        <f>IF(MAX([7]令和4年度契約状況調査票!F9:F14)&gt;=ROW()-5,ROW()-5,"")</f>
        <v/>
      </c>
      <c r="B8" s="11" t="str">
        <f>IF(A8="","",VLOOKUP(A8,[7]令和4年度契約状況調査票!$F:$AW,4,FALSE))</f>
        <v/>
      </c>
      <c r="C8" s="12" t="str">
        <f>IF(A8="","",VLOOKUP(A8,[7]令和4年度契約状況調査票!$F:$AW,5,FALSE))</f>
        <v/>
      </c>
      <c r="D8" s="13" t="str">
        <f>IF(A8="","",VLOOKUP(A8,[7]令和4年度契約状況調査票!$F:$AW,8,FALSE))</f>
        <v/>
      </c>
      <c r="E8" s="11" t="str">
        <f>IF(A8="","",VLOOKUP(A8,[7]令和4年度契約状況調査票!$F:$AW,9,FALSE))</f>
        <v/>
      </c>
      <c r="F8" s="14" t="str">
        <f>IF(A8="","",VLOOKUP(A8,[7]令和4年度契約状況調査票!$F:$AW,10,FALSE))</f>
        <v/>
      </c>
      <c r="G8" s="15" t="str">
        <f>IF(A8="","",VLOOKUP(A8,[7]令和4年度契約状況調査票!$F:$AW,30,FALSE))</f>
        <v/>
      </c>
      <c r="H8" s="16" t="str">
        <f>IF(A8="","",IF(VLOOKUP(A8,[7]令和4年度契約状況調査票!$F:$AW,13,FALSE)="他官署で調達手続きを実施のため","他官署で調達手続きを実施のため",IF(VLOOKUP(A8,[7]令和4年度契約状況調査票!$F:$AW,20,FALSE)="②同種の他の契約の予定価格を類推されるおそれがあるため公表しない","同種の他の契約の予定価格を類推されるおそれがあるため公表しない",IF(VLOOKUP(A8,[7]令和4年度契約状況調査票!$F:$AW,20,FALSE)="－","－",IF(VLOOKUP(A8,[7]令和4年度契約状況調査票!$F:$AW,6,FALSE)&lt;&gt;"",TEXT(VLOOKUP(A8,[7]令和4年度契約状況調査票!$F:$AW,13,FALSE),"#,##0円")&amp;CHAR(10)&amp;"(A)",VLOOKUP(A8,[7]令和4年度契約状況調査票!$F:$AW,13,FALSE))))))</f>
        <v/>
      </c>
      <c r="I8" s="16" t="str">
        <f>IF(A8="","",VLOOKUP(A8,[7]令和4年度契約状況調査票!$F:$AW,14,FALSE))</f>
        <v/>
      </c>
      <c r="J8" s="17" t="str">
        <f>IF(A8="","",IF(VLOOKUP(A8,[7]令和4年度契約状況調査票!$F:$AW,13,FALSE)="他官署で調達手続きを実施のため","－",IF(VLOOKUP(A8,[7]令和4年度契約状況調査票!$F:$AW,20,FALSE)="②同種の他の契約の予定価格を類推されるおそれがあるため公表しない","－",IF(VLOOKUP(A8,[7]令和4年度契約状況調査票!$F:$AW,20,FALSE)="－","－",IF(VLOOKUP(A8,[7]令和4年度契約状況調査票!$F:$AW,6,FALSE)&lt;&gt;"",TEXT(VLOOKUP(A8,[7]令和4年度契約状況調査票!$F:$AW,16,FALSE),"#.0%")&amp;CHAR(10)&amp;"(B/A×100)",VLOOKUP(A8,[7]令和4年度契約状況調査票!$F:$AW,16,FALSE))))))</f>
        <v/>
      </c>
      <c r="K8" s="18"/>
      <c r="L8" s="17" t="str">
        <f>IF(A8="","",IF(VLOOKUP(A8,[7]令和4年度契約状況調査票!$F:$AW,26,FALSE)="①公益社団法人","公社",IF(VLOOKUP(A8,[7]令和4年度契約状況調査票!$F:$AW,26,FALSE)="②公益財団法人","公財","")))</f>
        <v/>
      </c>
      <c r="M8" s="17" t="str">
        <f>IF(A8="","",VLOOKUP(A8,[7]令和4年度契約状況調査票!$F:$AW,27,FALSE))</f>
        <v/>
      </c>
      <c r="N8" s="18" t="str">
        <f>IF(A8="","",IF(VLOOKUP(A8,[7]令和4年度契約状況調査票!$F:$AW,12,FALSE)="国所管",VLOOKUP(A8,[7]令和4年度契約状況調査票!$F:$AW,23,FALSE),""))</f>
        <v/>
      </c>
      <c r="O8" s="19" t="str">
        <f>IF(A8="","",IF(AND(Q8="○",P8="分担契約/単価契約"),"単価契約"&amp;CHAR(10)&amp;"予定調達総額 "&amp;TEXT(VLOOKUP(A8,[7]令和4年度契約状況調査票!$F:$AW,15,FALSE),"#,##0円")&amp;"(B)"&amp;CHAR(10)&amp;"分担契約"&amp;CHAR(10)&amp;VLOOKUP(A8,[7]令和4年度契約状況調査票!$F:$AW,31,FALSE),IF(AND(Q8="○",P8="分担契約"),"分担契約"&amp;CHAR(10)&amp;"契約総額 "&amp;TEXT(VLOOKUP(A8,[7]令和4年度契約状況調査票!$F:$AW,15,FALSE),"#,##0円")&amp;"(B)"&amp;CHAR(10)&amp;VLOOKUP(A8,[7]令和4年度契約状況調査票!$F:$AW,31,FALSE),(IF(P8="分担契約/単価契約","単価契約"&amp;CHAR(10)&amp;"予定調達総額 "&amp;TEXT(VLOOKUP(A8,[7]令和4年度契約状況調査票!$F:$AW,15,FALSE),"#,##0円")&amp;CHAR(10)&amp;"分担契約"&amp;CHAR(10)&amp;VLOOKUP(A8,[7]令和4年度契約状況調査票!$F:$AW,31,FALSE),IF(P8="分担契約","分担契約"&amp;CHAR(10)&amp;"契約総額 "&amp;TEXT(VLOOKUP(A8,[7]令和4年度契約状況調査票!$F:$AW,15,FALSE),"#,##0円")&amp;CHAR(10)&amp;VLOOKUP(A8,[7]令和4年度契約状況調査票!$F:$AW,31,FALSE),IF(P8="単価契約","単価契約"&amp;CHAR(10)&amp;"予定調達総額 "&amp;TEXT(VLOOKUP(A8,[7]令和4年度契約状況調査票!$F:$AW,15,FALSE),"#,##0円")&amp;CHAR(10)&amp;VLOOKUP(A8,[7]令和4年度契約状況調査票!$F:$AW,31,FALSE),VLOOKUP(A8,[7]令和4年度契約状況調査票!$F:$AW,31,FALSE))))))))</f>
        <v/>
      </c>
      <c r="P8" s="9" t="str">
        <f>IF(A8="","",VLOOKUP(A8,[7]令和4年度契約状況調査票!$F:$CE,52,FALSE))</f>
        <v/>
      </c>
      <c r="Q8" s="9" t="str">
        <f>IF(A8="","",IF(VLOOKUP(A8,[7]令和4年度契約状況調査票!$F:$AW,13,FALSE)="他官署で調達手続きを実施のため","×",IF(VLOOKUP(A8,[7]令和4年度契約状況調査票!$F:$AW,20,FALSE)="②同種の他の契約の予定価格を類推されるおそれがあるため公表しない","×","○")))</f>
        <v/>
      </c>
    </row>
    <row r="9" spans="1:17" s="9" customFormat="1" ht="94.5" customHeight="1">
      <c r="A9" s="10" t="str">
        <f>IF(MAX([7]令和4年度契約状況調査票!F6:F15)&gt;=ROW()-5,ROW()-5,"")</f>
        <v/>
      </c>
      <c r="B9" s="11" t="str">
        <f>IF(A9="","",VLOOKUP(A9,[7]令和4年度契約状況調査票!$F:$AW,4,FALSE))</f>
        <v/>
      </c>
      <c r="C9" s="12" t="str">
        <f>IF(A9="","",VLOOKUP(A9,[7]令和4年度契約状況調査票!$F:$AW,5,FALSE))</f>
        <v/>
      </c>
      <c r="D9" s="13" t="str">
        <f>IF(A9="","",VLOOKUP(A9,[7]令和4年度契約状況調査票!$F:$AW,8,FALSE))</f>
        <v/>
      </c>
      <c r="E9" s="11" t="str">
        <f>IF(A9="","",VLOOKUP(A9,[7]令和4年度契約状況調査票!$F:$AW,9,FALSE))</f>
        <v/>
      </c>
      <c r="F9" s="14" t="str">
        <f>IF(A9="","",VLOOKUP(A9,[7]令和4年度契約状況調査票!$F:$AW,10,FALSE))</f>
        <v/>
      </c>
      <c r="G9" s="15" t="str">
        <f>IF(A9="","",VLOOKUP(A9,[7]令和4年度契約状況調査票!$F:$AW,30,FALSE))</f>
        <v/>
      </c>
      <c r="H9" s="16" t="str">
        <f>IF(A9="","",IF(VLOOKUP(A9,[7]令和4年度契約状況調査票!$F:$AW,13,FALSE)="他官署で調達手続きを実施のため","他官署で調達手続きを実施のため",IF(VLOOKUP(A9,[7]令和4年度契約状況調査票!$F:$AW,20,FALSE)="②同種の他の契約の予定価格を類推されるおそれがあるため公表しない","同種の他の契約の予定価格を類推されるおそれがあるため公表しない",IF(VLOOKUP(A9,[7]令和4年度契約状況調査票!$F:$AW,20,FALSE)="－","－",IF(VLOOKUP(A9,[7]令和4年度契約状況調査票!$F:$AW,6,FALSE)&lt;&gt;"",TEXT(VLOOKUP(A9,[7]令和4年度契約状況調査票!$F:$AW,13,FALSE),"#,##0円")&amp;CHAR(10)&amp;"(A)",VLOOKUP(A9,[7]令和4年度契約状況調査票!$F:$AW,13,FALSE))))))</f>
        <v/>
      </c>
      <c r="I9" s="16" t="str">
        <f>IF(A9="","",VLOOKUP(A9,[7]令和4年度契約状況調査票!$F:$AW,14,FALSE))</f>
        <v/>
      </c>
      <c r="J9" s="17" t="str">
        <f>IF(A9="","",IF(VLOOKUP(A9,[7]令和4年度契約状況調査票!$F:$AW,13,FALSE)="他官署で調達手続きを実施のため","－",IF(VLOOKUP(A9,[7]令和4年度契約状況調査票!$F:$AW,20,FALSE)="②同種の他の契約の予定価格を類推されるおそれがあるため公表しない","－",IF(VLOOKUP(A9,[7]令和4年度契約状況調査票!$F:$AW,20,FALSE)="－","－",IF(VLOOKUP(A9,[7]令和4年度契約状況調査票!$F:$AW,6,FALSE)&lt;&gt;"",TEXT(VLOOKUP(A9,[7]令和4年度契約状況調査票!$F:$AW,16,FALSE),"#.0%")&amp;CHAR(10)&amp;"(B/A×100)",VLOOKUP(A9,[7]令和4年度契約状況調査票!$F:$AW,16,FALSE))))))</f>
        <v/>
      </c>
      <c r="K9" s="18"/>
      <c r="L9" s="17" t="str">
        <f>IF(A9="","",IF(VLOOKUP(A9,[7]令和4年度契約状況調査票!$F:$AW,26,FALSE)="①公益社団法人","公社",IF(VLOOKUP(A9,[7]令和4年度契約状況調査票!$F:$AW,26,FALSE)="②公益財団法人","公財","")))</f>
        <v/>
      </c>
      <c r="M9" s="17" t="str">
        <f>IF(A9="","",VLOOKUP(A9,[7]令和4年度契約状況調査票!$F:$AW,27,FALSE))</f>
        <v/>
      </c>
      <c r="N9" s="18" t="str">
        <f>IF(A9="","",IF(VLOOKUP(A9,[7]令和4年度契約状況調査票!$F:$AW,12,FALSE)="国所管",VLOOKUP(A9,[7]令和4年度契約状況調査票!$F:$AW,23,FALSE),""))</f>
        <v/>
      </c>
      <c r="O9" s="19" t="str">
        <f>IF(A9="","",IF(AND(Q9="○",P9="分担契約/単価契約"),"単価契約"&amp;CHAR(10)&amp;"予定調達総額 "&amp;TEXT(VLOOKUP(A9,[7]令和4年度契約状況調査票!$F:$AW,15,FALSE),"#,##0円")&amp;"(B)"&amp;CHAR(10)&amp;"分担契約"&amp;CHAR(10)&amp;VLOOKUP(A9,[7]令和4年度契約状況調査票!$F:$AW,31,FALSE),IF(AND(Q9="○",P9="分担契約"),"分担契約"&amp;CHAR(10)&amp;"契約総額 "&amp;TEXT(VLOOKUP(A9,[7]令和4年度契約状況調査票!$F:$AW,15,FALSE),"#,##0円")&amp;"(B)"&amp;CHAR(10)&amp;VLOOKUP(A9,[7]令和4年度契約状況調査票!$F:$AW,31,FALSE),(IF(P9="分担契約/単価契約","単価契約"&amp;CHAR(10)&amp;"予定調達総額 "&amp;TEXT(VLOOKUP(A9,[7]令和4年度契約状況調査票!$F:$AW,15,FALSE),"#,##0円")&amp;CHAR(10)&amp;"分担契約"&amp;CHAR(10)&amp;VLOOKUP(A9,[7]令和4年度契約状況調査票!$F:$AW,31,FALSE),IF(P9="分担契約","分担契約"&amp;CHAR(10)&amp;"契約総額 "&amp;TEXT(VLOOKUP(A9,[7]令和4年度契約状況調査票!$F:$AW,15,FALSE),"#,##0円")&amp;CHAR(10)&amp;VLOOKUP(A9,[7]令和4年度契約状況調査票!$F:$AW,31,FALSE),IF(P9="単価契約","単価契約"&amp;CHAR(10)&amp;"予定調達総額 "&amp;TEXT(VLOOKUP(A9,[7]令和4年度契約状況調査票!$F:$AW,15,FALSE),"#,##0円")&amp;CHAR(10)&amp;VLOOKUP(A9,[7]令和4年度契約状況調査票!$F:$AW,31,FALSE),VLOOKUP(A9,[7]令和4年度契約状況調査票!$F:$AW,31,FALSE))))))))</f>
        <v/>
      </c>
      <c r="P9" s="9" t="str">
        <f>IF(A9="","",VLOOKUP(A9,[7]令和4年度契約状況調査票!$F:$CE,52,FALSE))</f>
        <v/>
      </c>
      <c r="Q9" s="9" t="str">
        <f>IF(A9="","",IF(VLOOKUP(A9,[7]令和4年度契約状況調査票!$F:$AW,13,FALSE)="他官署で調達手続きを実施のため","×",IF(VLOOKUP(A9,[7]令和4年度契約状況調査票!$F:$AW,20,FALSE)="②同種の他の契約の予定価格を類推されるおそれがあるため公表しない","×","○")))</f>
        <v/>
      </c>
    </row>
    <row r="10" spans="1:17" s="9" customFormat="1" ht="60" customHeight="1">
      <c r="A10" s="10" t="str">
        <f>IF(MAX([7]令和4年度契約状況調査票!F7:F16)&gt;=ROW()-5,ROW()-5,"")</f>
        <v/>
      </c>
      <c r="B10" s="11" t="str">
        <f>IF(A10="","",VLOOKUP(A10,[7]令和4年度契約状況調査票!$F:$AW,4,FALSE))</f>
        <v/>
      </c>
      <c r="C10" s="12" t="str">
        <f>IF(A10="","",VLOOKUP(A10,[7]令和4年度契約状況調査票!$F:$AW,5,FALSE))</f>
        <v/>
      </c>
      <c r="D10" s="13" t="str">
        <f>IF(A10="","",VLOOKUP(A10,[7]令和4年度契約状況調査票!$F:$AW,8,FALSE))</f>
        <v/>
      </c>
      <c r="E10" s="11" t="str">
        <f>IF(A10="","",VLOOKUP(A10,[7]令和4年度契約状況調査票!$F:$AW,9,FALSE))</f>
        <v/>
      </c>
      <c r="F10" s="14" t="str">
        <f>IF(A10="","",VLOOKUP(A10,[7]令和4年度契約状況調査票!$F:$AW,10,FALSE))</f>
        <v/>
      </c>
      <c r="G10" s="15" t="str">
        <f>IF(A10="","",VLOOKUP(A10,[7]令和4年度契約状況調査票!$F:$AW,30,FALSE))</f>
        <v/>
      </c>
      <c r="H10" s="16" t="str">
        <f>IF(A10="","",IF(VLOOKUP(A10,[7]令和4年度契約状況調査票!$F:$AW,13,FALSE)="他官署で調達手続きを実施のため","他官署で調達手続きを実施のため",IF(VLOOKUP(A10,[7]令和4年度契約状況調査票!$F:$AW,20,FALSE)="②同種の他の契約の予定価格を類推されるおそれがあるため公表しない","同種の他の契約の予定価格を類推されるおそれがあるため公表しない",IF(VLOOKUP(A10,[7]令和4年度契約状況調査票!$F:$AW,20,FALSE)="－","－",IF(VLOOKUP(A10,[7]令和4年度契約状況調査票!$F:$AW,6,FALSE)&lt;&gt;"",TEXT(VLOOKUP(A10,[7]令和4年度契約状況調査票!$F:$AW,13,FALSE),"#,##0円")&amp;CHAR(10)&amp;"(A)",VLOOKUP(A10,[7]令和4年度契約状況調査票!$F:$AW,13,FALSE))))))</f>
        <v/>
      </c>
      <c r="I10" s="16" t="str">
        <f>IF(A10="","",VLOOKUP(A10,[7]令和4年度契約状況調査票!$F:$AW,14,FALSE))</f>
        <v/>
      </c>
      <c r="J10" s="17" t="str">
        <f>IF(A10="","",IF(VLOOKUP(A10,[7]令和4年度契約状況調査票!$F:$AW,13,FALSE)="他官署で調達手続きを実施のため","－",IF(VLOOKUP(A10,[7]令和4年度契約状況調査票!$F:$AW,20,FALSE)="②同種の他の契約の予定価格を類推されるおそれがあるため公表しない","－",IF(VLOOKUP(A10,[7]令和4年度契約状況調査票!$F:$AW,20,FALSE)="－","－",IF(VLOOKUP(A10,[7]令和4年度契約状況調査票!$F:$AW,6,FALSE)&lt;&gt;"",TEXT(VLOOKUP(A10,[7]令和4年度契約状況調査票!$F:$AW,16,FALSE),"#.0%")&amp;CHAR(10)&amp;"(B/A×100)",VLOOKUP(A10,[7]令和4年度契約状況調査票!$F:$AW,16,FALSE))))))</f>
        <v/>
      </c>
      <c r="K10" s="18"/>
      <c r="L10" s="17" t="str">
        <f>IF(A10="","",IF(VLOOKUP(A10,[7]令和4年度契約状況調査票!$F:$AW,26,FALSE)="①公益社団法人","公社",IF(VLOOKUP(A10,[7]令和4年度契約状況調査票!$F:$AW,26,FALSE)="②公益財団法人","公財","")))</f>
        <v/>
      </c>
      <c r="M10" s="17" t="str">
        <f>IF(A10="","",VLOOKUP(A10,[7]令和4年度契約状況調査票!$F:$AW,27,FALSE))</f>
        <v/>
      </c>
      <c r="N10" s="18" t="str">
        <f>IF(A10="","",IF(VLOOKUP(A10,[7]令和4年度契約状況調査票!$F:$AW,12,FALSE)="国所管",VLOOKUP(A10,[7]令和4年度契約状況調査票!$F:$AW,23,FALSE),""))</f>
        <v/>
      </c>
      <c r="O10" s="19" t="str">
        <f>IF(A10="","",IF(AND(Q10="○",P10="分担契約/単価契約"),"単価契約"&amp;CHAR(10)&amp;"予定調達総額 "&amp;TEXT(VLOOKUP(A10,[7]令和4年度契約状況調査票!$F:$AW,15,FALSE),"#,##0円")&amp;"(B)"&amp;CHAR(10)&amp;"分担契約"&amp;CHAR(10)&amp;VLOOKUP(A10,[7]令和4年度契約状況調査票!$F:$AW,31,FALSE),IF(AND(Q10="○",P10="分担契約"),"分担契約"&amp;CHAR(10)&amp;"契約総額 "&amp;TEXT(VLOOKUP(A10,[7]令和4年度契約状況調査票!$F:$AW,15,FALSE),"#,##0円")&amp;"(B)"&amp;CHAR(10)&amp;VLOOKUP(A10,[7]令和4年度契約状況調査票!$F:$AW,31,FALSE),(IF(P10="分担契約/単価契約","単価契約"&amp;CHAR(10)&amp;"予定調達総額 "&amp;TEXT(VLOOKUP(A10,[7]令和4年度契約状況調査票!$F:$AW,15,FALSE),"#,##0円")&amp;CHAR(10)&amp;"分担契約"&amp;CHAR(10)&amp;VLOOKUP(A10,[7]令和4年度契約状況調査票!$F:$AW,31,FALSE),IF(P10="分担契約","分担契約"&amp;CHAR(10)&amp;"契約総額 "&amp;TEXT(VLOOKUP(A10,[7]令和4年度契約状況調査票!$F:$AW,15,FALSE),"#,##0円")&amp;CHAR(10)&amp;VLOOKUP(A10,[7]令和4年度契約状況調査票!$F:$AW,31,FALSE),IF(P10="単価契約","単価契約"&amp;CHAR(10)&amp;"予定調達総額 "&amp;TEXT(VLOOKUP(A10,[7]令和4年度契約状況調査票!$F:$AW,15,FALSE),"#,##0円")&amp;CHAR(10)&amp;VLOOKUP(A10,[7]令和4年度契約状況調査票!$F:$AW,31,FALSE),VLOOKUP(A10,[7]令和4年度契約状況調査票!$F:$AW,31,FALSE))))))))</f>
        <v/>
      </c>
      <c r="P10" s="9" t="str">
        <f>IF(A10="","",VLOOKUP(A10,[7]令和4年度契約状況調査票!$F:$CE,52,FALSE))</f>
        <v/>
      </c>
      <c r="Q10" s="9" t="str">
        <f>IF(A10="","",IF(VLOOKUP(A10,[7]令和4年度契約状況調査票!$F:$AW,13,FALSE)="他官署で調達手続きを実施のため","×",IF(VLOOKUP(A10,[7]令和4年度契約状況調査票!$F:$AW,20,FALSE)="②同種の他の契約の予定価格を類推されるおそれがあるため公表しない","×","○")))</f>
        <v/>
      </c>
    </row>
    <row r="11" spans="1:17" s="9" customFormat="1" ht="60" customHeight="1">
      <c r="A11" s="10" t="str">
        <f>IF(MAX([7]令和4年度契約状況調査票!F8:F17)&gt;=ROW()-5,ROW()-5,"")</f>
        <v/>
      </c>
      <c r="B11" s="11" t="str">
        <f>IF(A11="","",VLOOKUP(A11,[7]令和4年度契約状況調査票!$F:$AW,4,FALSE))</f>
        <v/>
      </c>
      <c r="C11" s="12" t="str">
        <f>IF(A11="","",VLOOKUP(A11,[7]令和4年度契約状況調査票!$F:$AW,5,FALSE))</f>
        <v/>
      </c>
      <c r="D11" s="13" t="str">
        <f>IF(A11="","",VLOOKUP(A11,[7]令和4年度契約状況調査票!$F:$AW,8,FALSE))</f>
        <v/>
      </c>
      <c r="E11" s="11" t="str">
        <f>IF(A11="","",VLOOKUP(A11,[7]令和4年度契約状況調査票!$F:$AW,9,FALSE))</f>
        <v/>
      </c>
      <c r="F11" s="14" t="str">
        <f>IF(A11="","",VLOOKUP(A11,[7]令和4年度契約状況調査票!$F:$AW,10,FALSE))</f>
        <v/>
      </c>
      <c r="G11" s="15" t="str">
        <f>IF(A11="","",VLOOKUP(A11,[7]令和4年度契約状況調査票!$F:$AW,30,FALSE))</f>
        <v/>
      </c>
      <c r="H11" s="16" t="str">
        <f>IF(A11="","",IF(VLOOKUP(A11,[7]令和4年度契約状況調査票!$F:$AW,13,FALSE)="他官署で調達手続きを実施のため","他官署で調達手続きを実施のため",IF(VLOOKUP(A11,[7]令和4年度契約状況調査票!$F:$AW,20,FALSE)="②同種の他の契約の予定価格を類推されるおそれがあるため公表しない","同種の他の契約の予定価格を類推されるおそれがあるため公表しない",IF(VLOOKUP(A11,[7]令和4年度契約状況調査票!$F:$AW,20,FALSE)="－","－",IF(VLOOKUP(A11,[7]令和4年度契約状況調査票!$F:$AW,6,FALSE)&lt;&gt;"",TEXT(VLOOKUP(A11,[7]令和4年度契約状況調査票!$F:$AW,13,FALSE),"#,##0円")&amp;CHAR(10)&amp;"(A)",VLOOKUP(A11,[7]令和4年度契約状況調査票!$F:$AW,13,FALSE))))))</f>
        <v/>
      </c>
      <c r="I11" s="16" t="str">
        <f>IF(A11="","",VLOOKUP(A11,[7]令和4年度契約状況調査票!$F:$AW,14,FALSE))</f>
        <v/>
      </c>
      <c r="J11" s="17" t="str">
        <f>IF(A11="","",IF(VLOOKUP(A11,[7]令和4年度契約状況調査票!$F:$AW,13,FALSE)="他官署で調達手続きを実施のため","－",IF(VLOOKUP(A11,[7]令和4年度契約状況調査票!$F:$AW,20,FALSE)="②同種の他の契約の予定価格を類推されるおそれがあるため公表しない","－",IF(VLOOKUP(A11,[7]令和4年度契約状況調査票!$F:$AW,20,FALSE)="－","－",IF(VLOOKUP(A11,[7]令和4年度契約状況調査票!$F:$AW,6,FALSE)&lt;&gt;"",TEXT(VLOOKUP(A11,[7]令和4年度契約状況調査票!$F:$AW,16,FALSE),"#.0%")&amp;CHAR(10)&amp;"(B/A×100)",VLOOKUP(A11,[7]令和4年度契約状況調査票!$F:$AW,16,FALSE))))))</f>
        <v/>
      </c>
      <c r="K11" s="18"/>
      <c r="L11" s="17" t="str">
        <f>IF(A11="","",IF(VLOOKUP(A11,[7]令和4年度契約状況調査票!$F:$AW,26,FALSE)="①公益社団法人","公社",IF(VLOOKUP(A11,[7]令和4年度契約状況調査票!$F:$AW,26,FALSE)="②公益財団法人","公財","")))</f>
        <v/>
      </c>
      <c r="M11" s="17" t="str">
        <f>IF(A11="","",VLOOKUP(A11,[7]令和4年度契約状況調査票!$F:$AW,27,FALSE))</f>
        <v/>
      </c>
      <c r="N11" s="18" t="str">
        <f>IF(A11="","",IF(VLOOKUP(A11,[7]令和4年度契約状況調査票!$F:$AW,12,FALSE)="国所管",VLOOKUP(A11,[7]令和4年度契約状況調査票!$F:$AW,23,FALSE),""))</f>
        <v/>
      </c>
      <c r="O11" s="19" t="str">
        <f>IF(A11="","",IF(AND(Q11="○",P11="分担契約/単価契約"),"単価契約"&amp;CHAR(10)&amp;"予定調達総額 "&amp;TEXT(VLOOKUP(A11,[7]令和4年度契約状況調査票!$F:$AW,15,FALSE),"#,##0円")&amp;"(B)"&amp;CHAR(10)&amp;"分担契約"&amp;CHAR(10)&amp;VLOOKUP(A11,[7]令和4年度契約状況調査票!$F:$AW,31,FALSE),IF(AND(Q11="○",P11="分担契約"),"分担契約"&amp;CHAR(10)&amp;"契約総額 "&amp;TEXT(VLOOKUP(A11,[7]令和4年度契約状況調査票!$F:$AW,15,FALSE),"#,##0円")&amp;"(B)"&amp;CHAR(10)&amp;VLOOKUP(A11,[7]令和4年度契約状況調査票!$F:$AW,31,FALSE),(IF(P11="分担契約/単価契約","単価契約"&amp;CHAR(10)&amp;"予定調達総額 "&amp;TEXT(VLOOKUP(A11,[7]令和4年度契約状況調査票!$F:$AW,15,FALSE),"#,##0円")&amp;CHAR(10)&amp;"分担契約"&amp;CHAR(10)&amp;VLOOKUP(A11,[7]令和4年度契約状況調査票!$F:$AW,31,FALSE),IF(P11="分担契約","分担契約"&amp;CHAR(10)&amp;"契約総額 "&amp;TEXT(VLOOKUP(A11,[7]令和4年度契約状況調査票!$F:$AW,15,FALSE),"#,##0円")&amp;CHAR(10)&amp;VLOOKUP(A11,[7]令和4年度契約状況調査票!$F:$AW,31,FALSE),IF(P11="単価契約","単価契約"&amp;CHAR(10)&amp;"予定調達総額 "&amp;TEXT(VLOOKUP(A11,[7]令和4年度契約状況調査票!$F:$AW,15,FALSE),"#,##0円")&amp;CHAR(10)&amp;VLOOKUP(A11,[7]令和4年度契約状況調査票!$F:$AW,31,FALSE),VLOOKUP(A11,[7]令和4年度契約状況調査票!$F:$AW,31,FALSE))))))))</f>
        <v/>
      </c>
      <c r="P11" s="9" t="str">
        <f>IF(A11="","",VLOOKUP(A11,[7]令和4年度契約状況調査票!$F:$CE,52,FALSE))</f>
        <v/>
      </c>
      <c r="Q11" s="9" t="str">
        <f>IF(A11="","",IF(VLOOKUP(A11,[7]令和4年度契約状況調査票!$F:$AW,13,FALSE)="他官署で調達手続きを実施のため","×",IF(VLOOKUP(A11,[7]令和4年度契約状況調査票!$F:$AW,20,FALSE)="②同種の他の契約の予定価格を類推されるおそれがあるため公表しない","×","○")))</f>
        <v/>
      </c>
    </row>
    <row r="12" spans="1:17" s="9" customFormat="1" ht="60" customHeight="1">
      <c r="A12" s="10" t="str">
        <f>IF(MAX([7]令和4年度契約状況調査票!F11:F18)&gt;=ROW()-5,ROW()-5,"")</f>
        <v/>
      </c>
      <c r="B12" s="11" t="str">
        <f>IF(A12="","",VLOOKUP(A12,[7]令和4年度契約状況調査票!$F:$AW,4,FALSE))</f>
        <v/>
      </c>
      <c r="C12" s="12" t="str">
        <f>IF(A12="","",VLOOKUP(A12,[7]令和4年度契約状況調査票!$F:$AW,5,FALSE))</f>
        <v/>
      </c>
      <c r="D12" s="13" t="str">
        <f>IF(A12="","",VLOOKUP(A12,[7]令和4年度契約状況調査票!$F:$AW,8,FALSE))</f>
        <v/>
      </c>
      <c r="E12" s="11" t="str">
        <f>IF(A12="","",VLOOKUP(A12,[7]令和4年度契約状況調査票!$F:$AW,9,FALSE))</f>
        <v/>
      </c>
      <c r="F12" s="14" t="str">
        <f>IF(A12="","",VLOOKUP(A12,[7]令和4年度契約状況調査票!$F:$AW,10,FALSE))</f>
        <v/>
      </c>
      <c r="G12" s="15" t="str">
        <f>IF(A12="","",VLOOKUP(A12,[7]令和4年度契約状況調査票!$F:$AW,30,FALSE))</f>
        <v/>
      </c>
      <c r="H12" s="16" t="str">
        <f>IF(A12="","",IF(VLOOKUP(A12,[7]令和4年度契約状況調査票!$F:$AW,13,FALSE)="他官署で調達手続きを実施のため","他官署で調達手続きを実施のため",IF(VLOOKUP(A12,[7]令和4年度契約状況調査票!$F:$AW,20,FALSE)="②同種の他の契約の予定価格を類推されるおそれがあるため公表しない","同種の他の契約の予定価格を類推されるおそれがあるため公表しない",IF(VLOOKUP(A12,[7]令和4年度契約状況調査票!$F:$AW,20,FALSE)="－","－",IF(VLOOKUP(A12,[7]令和4年度契約状況調査票!$F:$AW,6,FALSE)&lt;&gt;"",TEXT(VLOOKUP(A12,[7]令和4年度契約状況調査票!$F:$AW,13,FALSE),"#,##0円")&amp;CHAR(10)&amp;"(A)",VLOOKUP(A12,[7]令和4年度契約状況調査票!$F:$AW,13,FALSE))))))</f>
        <v/>
      </c>
      <c r="I12" s="16" t="str">
        <f>IF(A12="","",VLOOKUP(A12,[7]令和4年度契約状況調査票!$F:$AW,14,FALSE))</f>
        <v/>
      </c>
      <c r="J12" s="17"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
      </c>
      <c r="K12" s="18"/>
      <c r="L12" s="17" t="str">
        <f>IF(A12="","",IF(VLOOKUP(A12,[7]令和4年度契約状況調査票!$F:$AW,26,FALSE)="①公益社団法人","公社",IF(VLOOKUP(A12,[7]令和4年度契約状況調査票!$F:$AW,26,FALSE)="②公益財団法人","公財","")))</f>
        <v/>
      </c>
      <c r="M12" s="17" t="str">
        <f>IF(A12="","",VLOOKUP(A12,[7]令和4年度契約状況調査票!$F:$AW,27,FALSE))</f>
        <v/>
      </c>
      <c r="N12" s="18" t="str">
        <f>IF(A12="","",IF(VLOOKUP(A12,[7]令和4年度契約状況調査票!$F:$AW,12,FALSE)="国所管",VLOOKUP(A12,[7]令和4年度契約状況調査票!$F:$AW,23,FALSE),""))</f>
        <v/>
      </c>
      <c r="O12" s="19"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
      </c>
      <c r="P12" s="9" t="str">
        <f>IF(A12="","",VLOOKUP(A12,[7]令和4年度契約状況調査票!$F:$CE,52,FALSE))</f>
        <v/>
      </c>
      <c r="Q12" s="9" t="str">
        <f>IF(A12="","",IF(VLOOKUP(A12,[7]令和4年度契約状況調査票!$F:$AW,13,FALSE)="他官署で調達手続きを実施のため","×",IF(VLOOKUP(A12,[7]令和4年度契約状況調査票!$F:$AW,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2"/>
    <dataValidation operator="greaterThanOrEqual" allowBlank="1" showInputMessage="1" showErrorMessage="1" errorTitle="注意" error="プルダウンメニューから選択して下さい_x000a_" sqref="G6:G12"/>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2022-12-01T05:28:30Z</cp:lastPrinted>
  <dcterms:created xsi:type="dcterms:W3CDTF">2022-11-30T06:18:26Z</dcterms:created>
  <dcterms:modified xsi:type="dcterms:W3CDTF">2022-12-01T09:50:38Z</dcterms:modified>
</cp:coreProperties>
</file>