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3年度\ホームページ掲載\03.12\"/>
    </mc:Choice>
  </mc:AlternateContent>
  <bookViews>
    <workbookView xWindow="0" yWindow="0" windowWidth="20490" windowHeight="669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別紙様式３!$A$5:$N$12</definedName>
    <definedName name="aaa">[1]契約状況コード表!$F$5:$F$9</definedName>
    <definedName name="aaaa">[1]契約状況コード表!$G$5:$G$6</definedName>
    <definedName name="_xlnm.Print_Area" localSheetId="0">別紙様式３!$B$1:$N$12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P12" i="1" s="1"/>
  <c r="A11" i="1"/>
  <c r="P11" i="1" s="1"/>
  <c r="A10" i="1"/>
  <c r="P10" i="1" s="1"/>
  <c r="A9" i="1"/>
  <c r="O9" i="1" s="1"/>
  <c r="A8" i="1"/>
  <c r="O8" i="1" s="1"/>
  <c r="A7" i="1"/>
  <c r="O7" i="1" s="1"/>
  <c r="A6" i="1"/>
  <c r="O6" i="1" s="1"/>
  <c r="H6" i="1" l="1"/>
  <c r="D9" i="1"/>
  <c r="I10" i="1"/>
  <c r="D6" i="1"/>
  <c r="H9" i="1"/>
  <c r="L9" i="1"/>
  <c r="P8" i="1"/>
  <c r="L6" i="1"/>
  <c r="H7" i="1"/>
  <c r="D8" i="1"/>
  <c r="P9" i="1"/>
  <c r="M10" i="1"/>
  <c r="D7" i="1"/>
  <c r="P6" i="1"/>
  <c r="N6" i="1" s="1"/>
  <c r="L7" i="1"/>
  <c r="H8" i="1"/>
  <c r="P7" i="1"/>
  <c r="N7" i="1" s="1"/>
  <c r="L8" i="1"/>
  <c r="E10" i="1"/>
  <c r="E12" i="1"/>
  <c r="I12" i="1"/>
  <c r="M12" i="1"/>
  <c r="F10" i="1"/>
  <c r="J10" i="1"/>
  <c r="N10" i="1"/>
  <c r="B11" i="1"/>
  <c r="F11" i="1"/>
  <c r="J11" i="1"/>
  <c r="N11" i="1"/>
  <c r="B12" i="1"/>
  <c r="F12" i="1"/>
  <c r="J12" i="1"/>
  <c r="N12" i="1"/>
  <c r="I11" i="1"/>
  <c r="M11" i="1"/>
  <c r="I7" i="1"/>
  <c r="E8" i="1"/>
  <c r="I8" i="1"/>
  <c r="M8" i="1"/>
  <c r="M9" i="1"/>
  <c r="B6" i="1"/>
  <c r="F6" i="1"/>
  <c r="J6" i="1"/>
  <c r="B7" i="1"/>
  <c r="F7" i="1"/>
  <c r="J7" i="1"/>
  <c r="B8" i="1"/>
  <c r="F8" i="1"/>
  <c r="J8" i="1"/>
  <c r="N8" i="1"/>
  <c r="B9" i="1"/>
  <c r="F9" i="1"/>
  <c r="J9" i="1"/>
  <c r="N9" i="1"/>
  <c r="B10" i="1"/>
  <c r="G10" i="1"/>
  <c r="K10" i="1"/>
  <c r="O10" i="1"/>
  <c r="C11" i="1"/>
  <c r="G11" i="1"/>
  <c r="K11" i="1"/>
  <c r="O11" i="1"/>
  <c r="C12" i="1"/>
  <c r="G12" i="1"/>
  <c r="K12" i="1"/>
  <c r="O12" i="1"/>
  <c r="E11" i="1"/>
  <c r="E6" i="1"/>
  <c r="I6" i="1"/>
  <c r="M6" i="1"/>
  <c r="E7" i="1"/>
  <c r="M7" i="1"/>
  <c r="E9" i="1"/>
  <c r="I9" i="1"/>
  <c r="C6" i="1"/>
  <c r="G6" i="1"/>
  <c r="K6" i="1"/>
  <c r="C7" i="1"/>
  <c r="G7" i="1"/>
  <c r="K7" i="1"/>
  <c r="C8" i="1"/>
  <c r="G8" i="1"/>
  <c r="K8" i="1"/>
  <c r="C9" i="1"/>
  <c r="G9" i="1"/>
  <c r="K9" i="1"/>
  <c r="D10" i="1"/>
  <c r="H10" i="1"/>
  <c r="L10" i="1"/>
  <c r="D11" i="1"/>
  <c r="H11" i="1"/>
  <c r="L11" i="1"/>
  <c r="D12" i="1"/>
  <c r="H12" i="1"/>
  <c r="L12"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<sst xmlns="http://schemas.openxmlformats.org/spreadsheetml/2006/main" count="16" uniqueCount="16">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</sst>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2&#26376;&#20998;&#65289;&#20196;&#21644;3&#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（12月分）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5</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※25欄に「○」又は「×」が付されたものについて記載する。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5</v>
          </cell>
          <cell r="AZ4">
            <v>0</v>
          </cell>
          <cell r="BA4">
            <v>1</v>
          </cell>
          <cell r="BB4">
            <v>1</v>
          </cell>
          <cell r="BC4"/>
          <cell r="BD4"/>
          <cell r="BE4"/>
          <cell r="BF4"/>
          <cell r="BG4"/>
          <cell r="BH4"/>
          <cell r="BI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E6">
            <v>1</v>
          </cell>
          <cell r="F6" t="str">
            <v/>
          </cell>
          <cell r="G6" t="str">
            <v>Dg115</v>
          </cell>
          <cell r="H6" t="str">
            <v>⑩役務</v>
          </cell>
          <cell r="I6" t="str">
            <v>確定申告会場等設置パーソナルコンピュータ及びディスプレイ等の借上げ
ディスプレイ（40インチ）506日ほか</v>
          </cell>
          <cell r="J6" t="str">
            <v>支出負担行為担当官
金沢国税局総務部次長
中村　憲二
石川県金沢市広坂２－２－６０</v>
          </cell>
          <cell r="K6"/>
          <cell r="L6"/>
          <cell r="M6">
            <v>44539</v>
          </cell>
          <cell r="N6" t="str">
            <v>株式会社タマヤ
福井県越前市瓜生町４－１２－３</v>
          </cell>
          <cell r="O6">
            <v>4210001013488</v>
          </cell>
          <cell r="P6" t="str">
            <v>①一般競争入札</v>
          </cell>
          <cell r="Q6"/>
          <cell r="R6">
            <v>3461313</v>
          </cell>
          <cell r="S6" t="str">
            <v>@913円／日ほか</v>
          </cell>
          <cell r="T6">
            <v>2441274</v>
          </cell>
          <cell r="U6">
            <v>0.70499999999999996</v>
          </cell>
          <cell r="V6"/>
          <cell r="W6"/>
          <cell r="X6"/>
          <cell r="Y6" t="str">
            <v>②同種の他の契約の予定価格を類推されるおそれがあるため公表しない</v>
          </cell>
          <cell r="Z6">
            <v>2</v>
          </cell>
          <cell r="AA6">
            <v>1</v>
          </cell>
          <cell r="AB6"/>
          <cell r="AC6"/>
          <cell r="AD6" t="str">
            <v>○</v>
          </cell>
          <cell r="AE6" t="str">
            <v>⑥その他の法人等</v>
          </cell>
          <cell r="AF6"/>
          <cell r="AG6"/>
          <cell r="AH6"/>
          <cell r="AI6"/>
          <cell r="AJ6"/>
          <cell r="AK6"/>
          <cell r="AL6"/>
          <cell r="AM6" t="str">
            <v>○</v>
          </cell>
          <cell r="AN6" t="str">
            <v>⑧その他</v>
          </cell>
          <cell r="AO6"/>
          <cell r="AP6" t="str">
            <v>ぜひ参加したいという業者の申し出があったため、声掛けを行った。</v>
          </cell>
          <cell r="AQ6"/>
          <cell r="AR6"/>
          <cell r="AS6"/>
          <cell r="AT6" t="str">
            <v>○</v>
          </cell>
          <cell r="AU6"/>
          <cell r="AV6"/>
          <cell r="AW6"/>
          <cell r="AX6" t="str">
            <v>年間支払金額</v>
          </cell>
          <cell r="AY6" t="str">
            <v>○</v>
          </cell>
          <cell r="AZ6" t="str">
            <v>×</v>
          </cell>
          <cell r="BA6" t="str">
            <v>×</v>
          </cell>
          <cell r="BB6" t="str">
            <v>×</v>
          </cell>
          <cell r="BC6" t="str">
            <v/>
          </cell>
          <cell r="BD6" t="str">
            <v>⑩役務</v>
          </cell>
          <cell r="BE6" t="str">
            <v>単価契約</v>
          </cell>
          <cell r="BF6" t="str">
            <v/>
          </cell>
          <cell r="BG6" t="str">
            <v>○</v>
          </cell>
          <cell r="BH6" t="b">
            <v>1</v>
          </cell>
          <cell r="BI6" t="b">
            <v>1</v>
          </cell>
        </row>
        <row r="7">
          <cell r="E7">
            <v>2</v>
          </cell>
          <cell r="F7" t="str">
            <v/>
          </cell>
          <cell r="G7" t="str">
            <v>Dg116</v>
          </cell>
          <cell r="H7" t="str">
            <v>⑩役務</v>
          </cell>
          <cell r="I7" t="str">
            <v>適格請求書等保存方式（いわゆるインボイス制度）に関する新聞への記事下広告の掲載業務
一式</v>
          </cell>
          <cell r="J7" t="str">
            <v>支出負担行為担当官
金沢国税局総務部次長
中村　憲二
石川県金沢市広坂２－２－６０</v>
          </cell>
          <cell r="K7"/>
          <cell r="L7"/>
          <cell r="M7">
            <v>44544</v>
          </cell>
          <cell r="N7" t="str">
            <v>株式会社読売エージェンシー中日本
富山県高岡市下関町４－５</v>
          </cell>
          <cell r="O7">
            <v>7230001009647</v>
          </cell>
          <cell r="P7" t="str">
            <v>①一般競争入札</v>
          </cell>
          <cell r="Q7"/>
          <cell r="R7">
            <v>5072100</v>
          </cell>
          <cell r="S7">
            <v>4578420</v>
          </cell>
          <cell r="T7"/>
          <cell r="U7">
            <v>0.90200000000000002</v>
          </cell>
          <cell r="V7"/>
          <cell r="W7"/>
          <cell r="X7"/>
          <cell r="Y7" t="str">
            <v>②同種の他の契約の予定価格を類推されるおそれがあるため公表しない</v>
          </cell>
          <cell r="Z7">
            <v>4</v>
          </cell>
          <cell r="AA7">
            <v>0</v>
          </cell>
          <cell r="AB7"/>
          <cell r="AC7"/>
          <cell r="AD7"/>
          <cell r="AE7" t="str">
            <v>⑥その他の法人等</v>
          </cell>
          <cell r="AF7"/>
          <cell r="AG7"/>
          <cell r="AH7"/>
          <cell r="AI7"/>
          <cell r="AJ7"/>
          <cell r="AK7"/>
          <cell r="AL7"/>
          <cell r="AM7"/>
          <cell r="AN7"/>
          <cell r="AO7"/>
          <cell r="AP7"/>
          <cell r="AQ7"/>
          <cell r="AR7"/>
          <cell r="AS7"/>
          <cell r="AT7"/>
          <cell r="AU7"/>
          <cell r="AV7"/>
          <cell r="AW7"/>
          <cell r="AX7" t="str">
            <v>予定価格</v>
          </cell>
          <cell r="AY7" t="str">
            <v>○</v>
          </cell>
          <cell r="AZ7" t="str">
            <v>×</v>
          </cell>
          <cell r="BA7" t="str">
            <v>○</v>
          </cell>
          <cell r="BB7" t="str">
            <v>○</v>
          </cell>
          <cell r="BC7">
            <v>0</v>
          </cell>
          <cell r="BD7" t="str">
            <v>⑩役務</v>
          </cell>
          <cell r="BE7" t="str">
            <v/>
          </cell>
          <cell r="BF7" t="str">
            <v/>
          </cell>
          <cell r="BG7" t="str">
            <v>○</v>
          </cell>
          <cell r="BH7" t="b">
            <v>1</v>
          </cell>
          <cell r="BI7" t="b">
            <v>1</v>
          </cell>
        </row>
        <row r="8">
          <cell r="E8">
            <v>3</v>
          </cell>
          <cell r="F8" t="str">
            <v/>
          </cell>
          <cell r="G8" t="str">
            <v>Dg117</v>
          </cell>
          <cell r="H8" t="str">
            <v>⑩役務</v>
          </cell>
          <cell r="I8" t="str">
            <v>令和3年分　確定申告期の駐車場整理業務（2コース　松任税務署）
792時間</v>
          </cell>
          <cell r="J8" t="str">
            <v>支出負担行為担当官
金沢国税局総務部次長
中村　憲二
石川県金沢市広坂２－２－６０</v>
          </cell>
          <cell r="K8"/>
          <cell r="L8"/>
          <cell r="M8">
            <v>44544</v>
          </cell>
          <cell r="N8" t="str">
            <v>株式会社ビー・エム北陸
石川県金沢市横川６－７０</v>
          </cell>
          <cell r="O8">
            <v>4220001005435</v>
          </cell>
          <cell r="P8" t="str">
            <v>①一般競争入札</v>
          </cell>
          <cell r="Q8"/>
          <cell r="R8">
            <v>1839081</v>
          </cell>
          <cell r="S8" t="str">
            <v>@1,980円／時間</v>
          </cell>
          <cell r="T8">
            <v>1568160</v>
          </cell>
          <cell r="U8">
            <v>0.85199999999999998</v>
          </cell>
          <cell r="V8"/>
          <cell r="W8"/>
          <cell r="X8"/>
          <cell r="Y8" t="str">
            <v>②同種の他の契約の予定価格を類推されるおそれがあるため公表しない</v>
          </cell>
          <cell r="Z8">
            <v>2</v>
          </cell>
          <cell r="AA8">
            <v>0</v>
          </cell>
          <cell r="AB8"/>
          <cell r="AC8"/>
          <cell r="AD8"/>
          <cell r="AE8" t="str">
            <v>⑥その他の法人等</v>
          </cell>
          <cell r="AF8"/>
          <cell r="AG8"/>
          <cell r="AH8"/>
          <cell r="AI8"/>
          <cell r="AJ8"/>
          <cell r="AK8"/>
          <cell r="AL8"/>
          <cell r="AM8"/>
          <cell r="AN8"/>
          <cell r="AO8"/>
          <cell r="AP8"/>
          <cell r="AQ8"/>
          <cell r="AR8"/>
          <cell r="AS8"/>
          <cell r="AT8"/>
          <cell r="AU8"/>
          <cell r="AV8"/>
          <cell r="AW8"/>
          <cell r="AX8" t="str">
            <v>年間支払金額</v>
          </cell>
          <cell r="AY8" t="str">
            <v>○</v>
          </cell>
          <cell r="AZ8" t="str">
            <v>×</v>
          </cell>
          <cell r="BA8" t="str">
            <v>×</v>
          </cell>
          <cell r="BB8" t="str">
            <v>×</v>
          </cell>
          <cell r="BC8" t="str">
            <v/>
          </cell>
          <cell r="BD8" t="str">
            <v>⑩役務</v>
          </cell>
          <cell r="BE8" t="str">
            <v>単価契約</v>
          </cell>
          <cell r="BF8" t="str">
            <v/>
          </cell>
          <cell r="BG8" t="str">
            <v>○</v>
          </cell>
          <cell r="BH8" t="b">
            <v>1</v>
          </cell>
          <cell r="BI8" t="b">
            <v>1</v>
          </cell>
        </row>
        <row r="9">
          <cell r="E9">
            <v>4</v>
          </cell>
          <cell r="F9" t="str">
            <v/>
          </cell>
          <cell r="G9" t="str">
            <v>Dg118</v>
          </cell>
          <cell r="H9" t="str">
            <v>⑩役務</v>
          </cell>
          <cell r="I9" t="str">
            <v>令和3年分　確定申告期の駐車場整理業務（3コース　武生、小浜及び大野税務署）
768時間</v>
          </cell>
          <cell r="J9" t="str">
            <v>支出負担行為担当官
金沢国税局総務部次長
中村　憲二
石川県金沢市広坂２－２－６０</v>
          </cell>
          <cell r="K9"/>
          <cell r="L9"/>
          <cell r="M9">
            <v>44544</v>
          </cell>
          <cell r="N9" t="str">
            <v>株式会社法美社
福井県福井市里別所新町５０５</v>
          </cell>
          <cell r="O9">
            <v>1210001003384</v>
          </cell>
          <cell r="P9" t="str">
            <v>①一般競争入札</v>
          </cell>
          <cell r="Q9"/>
          <cell r="R9">
            <v>1701042</v>
          </cell>
          <cell r="S9" t="str">
            <v>@2,200円／時間</v>
          </cell>
          <cell r="T9">
            <v>1689600</v>
          </cell>
          <cell r="U9">
            <v>0.99299999999999999</v>
          </cell>
          <cell r="V9"/>
          <cell r="W9"/>
          <cell r="X9"/>
          <cell r="Y9" t="str">
            <v>②同種の他の契約の予定価格を類推されるおそれがあるため公表しない</v>
          </cell>
          <cell r="Z9">
            <v>2</v>
          </cell>
          <cell r="AA9">
            <v>2</v>
          </cell>
          <cell r="AB9"/>
          <cell r="AC9"/>
          <cell r="AD9"/>
          <cell r="AE9" t="str">
            <v>⑥その他の法人等</v>
          </cell>
          <cell r="AF9"/>
          <cell r="AG9"/>
          <cell r="AH9"/>
          <cell r="AI9"/>
          <cell r="AJ9"/>
          <cell r="AK9"/>
          <cell r="AL9"/>
          <cell r="AM9" t="str">
            <v>○</v>
          </cell>
          <cell r="AN9" t="str">
            <v>⑧その他</v>
          </cell>
          <cell r="AO9"/>
          <cell r="AP9" t="str">
            <v>参加できそうな業者をインターネットで検索し、声掛けを行った。</v>
          </cell>
          <cell r="AQ9"/>
          <cell r="AR9"/>
          <cell r="AS9"/>
          <cell r="AT9" t="str">
            <v>○</v>
          </cell>
          <cell r="AU9"/>
          <cell r="AV9"/>
          <cell r="AW9"/>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E10" t="str">
            <v/>
          </cell>
          <cell r="F10">
            <v>1</v>
          </cell>
          <cell r="G10" t="str">
            <v>Dg119</v>
          </cell>
          <cell r="H10" t="str">
            <v>⑩役務</v>
          </cell>
          <cell r="I10" t="str">
            <v>令和3年分　確定申告期の駐車場整理業務（1コース　富山、高岡及び砺波税務署）
1,248時間</v>
          </cell>
          <cell r="J10" t="str">
            <v>支出負担行為担当官
金沢国税局総務部次長
中村　憲二
石川県金沢市広坂２－２－６０</v>
          </cell>
          <cell r="K10"/>
          <cell r="L10"/>
          <cell r="M10">
            <v>44551</v>
          </cell>
          <cell r="N10" t="str">
            <v>株式会社オフィスケィ
富山県富山市鶴ケ丘町１０２－１</v>
          </cell>
          <cell r="O10">
            <v>1230001000545</v>
          </cell>
          <cell r="P10" t="str">
            <v>④随意契約（企画競争無し）</v>
          </cell>
          <cell r="Q10"/>
          <cell r="R10">
            <v>2920238</v>
          </cell>
          <cell r="S10" t="str">
            <v>@2,310円／時間</v>
          </cell>
          <cell r="T10">
            <v>2882880</v>
          </cell>
          <cell r="U10">
            <v>0.98699999999999999</v>
          </cell>
          <cell r="V10"/>
          <cell r="W10"/>
          <cell r="X10"/>
          <cell r="Y10" t="str">
            <v>②同種の他の契約の予定価格を類推されるおそれがあるため公表しない</v>
          </cell>
          <cell r="Z10">
            <v>2</v>
          </cell>
          <cell r="AA10">
            <v>2</v>
          </cell>
          <cell r="AB10"/>
          <cell r="AC10"/>
          <cell r="AD10"/>
          <cell r="AE10" t="str">
            <v>⑥その他の法人等</v>
          </cell>
          <cell r="AF10"/>
          <cell r="AG10"/>
          <cell r="AH10" t="str">
            <v>⑭予決令第99条の2（競争に付しても入札者がないとき、又は再度の入札をしても落札者がないとき）</v>
          </cell>
          <cell r="AI10" t="str">
            <v>　一般競争入札において再度の入札を実施しても、落札者となるべき者がいないことから、会計法第29条の3第5項及び予決令第99の2（又は3）に該当するため。</v>
          </cell>
          <cell r="AJ10"/>
          <cell r="AK10"/>
          <cell r="AL10"/>
          <cell r="AM10" t="str">
            <v>○</v>
          </cell>
          <cell r="AN10" t="str">
            <v>⑧その他</v>
          </cell>
          <cell r="AO10"/>
          <cell r="AP10" t="str">
            <v>参加できそうな業者をインターネットで検索し、声掛けを行った。</v>
          </cell>
          <cell r="AQ10"/>
          <cell r="AR10"/>
          <cell r="AS10"/>
          <cell r="AT10" t="str">
            <v>○</v>
          </cell>
          <cell r="AU10"/>
          <cell r="AV10"/>
          <cell r="AW10"/>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E11" t="str">
            <v/>
          </cell>
          <cell r="F11" t="str">
            <v/>
          </cell>
          <cell r="G11"/>
          <cell r="H11"/>
          <cell r="I11"/>
          <cell r="J11"/>
          <cell r="K11"/>
          <cell r="L11"/>
          <cell r="M11"/>
          <cell r="N11"/>
          <cell r="O11"/>
          <cell r="P11"/>
          <cell r="Q11"/>
          <cell r="R11"/>
          <cell r="S11"/>
          <cell r="T11"/>
          <cell r="U11" t="str">
            <v>－</v>
          </cell>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t="str">
            <v>予定価格</v>
          </cell>
          <cell r="AY11" t="str">
            <v>×</v>
          </cell>
          <cell r="AZ11" t="str">
            <v>×</v>
          </cell>
          <cell r="BA11" t="str">
            <v>×</v>
          </cell>
          <cell r="BB11" t="str">
            <v>×</v>
          </cell>
          <cell r="BC11" t="str">
            <v/>
          </cell>
          <cell r="BD11">
            <v>0</v>
          </cell>
          <cell r="BE11" t="str">
            <v/>
          </cell>
          <cell r="BF11" t="str">
            <v/>
          </cell>
          <cell r="BG11" t="str">
            <v>○</v>
          </cell>
          <cell r="BH11" t="b">
            <v>1</v>
          </cell>
          <cell r="BI11" t="b">
            <v>1</v>
          </cell>
        </row>
        <row r="12">
          <cell r="E12" t="str">
            <v/>
          </cell>
          <cell r="F12" t="str">
            <v/>
          </cell>
          <cell r="G12"/>
          <cell r="H12"/>
          <cell r="I12"/>
          <cell r="J12"/>
          <cell r="K12"/>
          <cell r="L12"/>
          <cell r="M12"/>
          <cell r="N12"/>
          <cell r="O12"/>
          <cell r="P12"/>
          <cell r="Q12"/>
          <cell r="R12"/>
          <cell r="S12"/>
          <cell r="T12"/>
          <cell r="U12" t="str">
            <v>－</v>
          </cell>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t="str">
            <v>予定価格</v>
          </cell>
          <cell r="AY12" t="str">
            <v>×</v>
          </cell>
          <cell r="AZ12" t="str">
            <v>×</v>
          </cell>
          <cell r="BA12" t="str">
            <v>×</v>
          </cell>
          <cell r="BB12" t="str">
            <v>×</v>
          </cell>
          <cell r="BC12" t="str">
            <v/>
          </cell>
          <cell r="BD12">
            <v>0</v>
          </cell>
          <cell r="BE12" t="str">
            <v/>
          </cell>
          <cell r="BF12" t="str">
            <v/>
          </cell>
          <cell r="BG12" t="str">
            <v>○</v>
          </cell>
          <cell r="BH12" t="b">
            <v>1</v>
          </cell>
          <cell r="BI12" t="b">
            <v>1</v>
          </cell>
        </row>
        <row r="13">
          <cell r="E13" t="str">
            <v/>
          </cell>
          <cell r="F13" t="str">
            <v/>
          </cell>
          <cell r="G13"/>
          <cell r="H13"/>
          <cell r="I13"/>
          <cell r="J13"/>
          <cell r="K13"/>
          <cell r="L13"/>
          <cell r="M13"/>
          <cell r="N13"/>
          <cell r="O13"/>
          <cell r="P13"/>
          <cell r="Q13"/>
          <cell r="R13"/>
          <cell r="S13"/>
          <cell r="T13"/>
          <cell r="U13" t="str">
            <v>－</v>
          </cell>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t="str">
            <v>予定価格</v>
          </cell>
          <cell r="AY13" t="str">
            <v>×</v>
          </cell>
          <cell r="AZ13" t="str">
            <v>×</v>
          </cell>
          <cell r="BA13" t="str">
            <v>×</v>
          </cell>
          <cell r="BB13" t="str">
            <v>×</v>
          </cell>
          <cell r="BC13" t="str">
            <v/>
          </cell>
          <cell r="BD13">
            <v>0</v>
          </cell>
          <cell r="BE13" t="str">
            <v/>
          </cell>
          <cell r="BF13" t="str">
            <v/>
          </cell>
          <cell r="BG13" t="str">
            <v>○</v>
          </cell>
          <cell r="BH13" t="b">
            <v>1</v>
          </cell>
          <cell r="BI13" t="b">
            <v>1</v>
          </cell>
        </row>
        <row r="14">
          <cell r="E14" t="str">
            <v/>
          </cell>
          <cell r="F14" t="str">
            <v/>
          </cell>
          <cell r="G14"/>
          <cell r="H14"/>
          <cell r="I14"/>
          <cell r="J14"/>
          <cell r="K14"/>
          <cell r="L14"/>
          <cell r="M14"/>
          <cell r="N14"/>
          <cell r="O14"/>
          <cell r="P14"/>
          <cell r="Q14"/>
          <cell r="R14"/>
          <cell r="S14"/>
          <cell r="T14"/>
          <cell r="U14" t="str">
            <v>－</v>
          </cell>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t="str">
            <v>予定価格</v>
          </cell>
          <cell r="AY14" t="str">
            <v>×</v>
          </cell>
          <cell r="AZ14" t="str">
            <v>×</v>
          </cell>
          <cell r="BA14" t="str">
            <v>×</v>
          </cell>
          <cell r="BB14" t="str">
            <v>×</v>
          </cell>
          <cell r="BC14" t="str">
            <v/>
          </cell>
          <cell r="BD14">
            <v>0</v>
          </cell>
          <cell r="BE14" t="str">
            <v/>
          </cell>
          <cell r="BF14" t="str">
            <v/>
          </cell>
          <cell r="BG14" t="str">
            <v>○</v>
          </cell>
          <cell r="BH14" t="b">
            <v>1</v>
          </cell>
          <cell r="BI14" t="b">
            <v>1</v>
          </cell>
        </row>
        <row r="15">
          <cell r="E15" t="str">
            <v/>
          </cell>
          <cell r="F15" t="str">
            <v/>
          </cell>
          <cell r="G15"/>
          <cell r="H15"/>
          <cell r="I15"/>
          <cell r="J15"/>
          <cell r="K15"/>
          <cell r="L15"/>
          <cell r="M15"/>
          <cell r="N15"/>
          <cell r="O15"/>
          <cell r="P15"/>
          <cell r="Q15"/>
          <cell r="R15"/>
          <cell r="S15"/>
          <cell r="T15"/>
          <cell r="U15" t="str">
            <v>－</v>
          </cell>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t="str">
            <v/>
          </cell>
          <cell r="BD15">
            <v>0</v>
          </cell>
          <cell r="BE15" t="str">
            <v/>
          </cell>
          <cell r="BF15" t="str">
            <v/>
          </cell>
          <cell r="BG15" t="str">
            <v>○</v>
          </cell>
          <cell r="BH15" t="b">
            <v>1</v>
          </cell>
          <cell r="BI15" t="b">
            <v>1</v>
          </cell>
        </row>
        <row r="16">
          <cell r="E16" t="str">
            <v/>
          </cell>
          <cell r="F16" t="str">
            <v/>
          </cell>
          <cell r="G16"/>
          <cell r="H16"/>
          <cell r="I16"/>
          <cell r="J16"/>
          <cell r="K16"/>
          <cell r="L16"/>
          <cell r="M16"/>
          <cell r="N16"/>
          <cell r="O16"/>
          <cell r="P16"/>
          <cell r="Q16"/>
          <cell r="R16"/>
          <cell r="S16"/>
          <cell r="T16"/>
          <cell r="U16" t="str">
            <v>－</v>
          </cell>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t="str">
            <v/>
          </cell>
          <cell r="BD16">
            <v>0</v>
          </cell>
          <cell r="BE16" t="str">
            <v/>
          </cell>
          <cell r="BF16" t="str">
            <v/>
          </cell>
          <cell r="BG16" t="str">
            <v>○</v>
          </cell>
          <cell r="BH16" t="b">
            <v>1</v>
          </cell>
          <cell r="BI16" t="b">
            <v>1</v>
          </cell>
        </row>
        <row r="17">
          <cell r="E17" t="str">
            <v/>
          </cell>
          <cell r="F17" t="str">
            <v/>
          </cell>
          <cell r="G17"/>
          <cell r="H17"/>
          <cell r="I17"/>
          <cell r="J17"/>
          <cell r="K17"/>
          <cell r="L17"/>
          <cell r="M17"/>
          <cell r="N17"/>
          <cell r="O17"/>
          <cell r="P17"/>
          <cell r="Q17"/>
          <cell r="R17"/>
          <cell r="S17"/>
          <cell r="T17"/>
          <cell r="U17" t="str">
            <v>－</v>
          </cell>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E18" t="str">
            <v/>
          </cell>
          <cell r="F18" t="str">
            <v/>
          </cell>
          <cell r="G18"/>
          <cell r="H18"/>
          <cell r="I18"/>
          <cell r="J18"/>
          <cell r="K18"/>
          <cell r="L18"/>
          <cell r="M18"/>
          <cell r="N18"/>
          <cell r="O18"/>
          <cell r="P18"/>
          <cell r="Q18"/>
          <cell r="R18"/>
          <cell r="S18"/>
          <cell r="T18"/>
          <cell r="U18" t="str">
            <v>－</v>
          </cell>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E19" t="str">
            <v/>
          </cell>
          <cell r="F19" t="str">
            <v/>
          </cell>
          <cell r="G19"/>
          <cell r="H19"/>
          <cell r="I19"/>
          <cell r="J19"/>
          <cell r="K19"/>
          <cell r="L19"/>
          <cell r="M19"/>
          <cell r="N19"/>
          <cell r="O19"/>
          <cell r="P19"/>
          <cell r="Q19"/>
          <cell r="R19"/>
          <cell r="S19"/>
          <cell r="T19"/>
          <cell r="U19" t="str">
            <v>－</v>
          </cell>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E20" t="str">
            <v/>
          </cell>
          <cell r="F20" t="str">
            <v/>
          </cell>
          <cell r="G20"/>
          <cell r="H20"/>
          <cell r="I20"/>
          <cell r="J20"/>
          <cell r="K20"/>
          <cell r="L20"/>
          <cell r="M20"/>
          <cell r="N20"/>
          <cell r="O20"/>
          <cell r="P20"/>
          <cell r="Q20"/>
          <cell r="R20"/>
          <cell r="S20"/>
          <cell r="T20"/>
          <cell r="U20" t="str">
            <v>－</v>
          </cell>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E21" t="str">
            <v/>
          </cell>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E22" t="str">
            <v/>
          </cell>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E23" t="str">
            <v/>
          </cell>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E24" t="str">
            <v/>
          </cell>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E25" t="str">
            <v/>
          </cell>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E26" t="str">
            <v/>
          </cell>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E27" t="str">
            <v/>
          </cell>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E28" t="str">
            <v/>
          </cell>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E29" t="str">
            <v/>
          </cell>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E30" t="str">
            <v/>
          </cell>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E31" t="str">
            <v/>
          </cell>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E32" t="str">
            <v/>
          </cell>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E33" t="str">
            <v/>
          </cell>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E34" t="str">
            <v/>
          </cell>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E35" t="str">
            <v/>
          </cell>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E36" t="str">
            <v/>
          </cell>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E37" t="str">
            <v/>
          </cell>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E38" t="str">
            <v/>
          </cell>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E39" t="str">
            <v/>
          </cell>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E40" t="str">
            <v/>
          </cell>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E41" t="str">
            <v/>
          </cell>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E42" t="str">
            <v/>
          </cell>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E43" t="str">
            <v/>
          </cell>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E44" t="str">
            <v/>
          </cell>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E45" t="str">
            <v/>
          </cell>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E46" t="str">
            <v/>
          </cell>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E47" t="str">
            <v/>
          </cell>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E48" t="str">
            <v/>
          </cell>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E49" t="str">
            <v/>
          </cell>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E50" t="str">
            <v/>
          </cell>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E51" t="str">
            <v/>
          </cell>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E52" t="str">
            <v/>
          </cell>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E53" t="str">
            <v/>
          </cell>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E54" t="str">
            <v/>
          </cell>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E55" t="str">
            <v/>
          </cell>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E56" t="str">
            <v/>
          </cell>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E57" t="str">
            <v/>
          </cell>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E58" t="str">
            <v/>
          </cell>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E59" t="str">
            <v/>
          </cell>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E60" t="str">
            <v/>
          </cell>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E61" t="str">
            <v/>
          </cell>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E62" t="str">
            <v/>
          </cell>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E63" t="str">
            <v/>
          </cell>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E64" t="str">
            <v/>
          </cell>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E65" t="str">
            <v/>
          </cell>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E66" t="str">
            <v/>
          </cell>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E67" t="str">
            <v/>
          </cell>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E68" t="str">
            <v/>
          </cell>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E69" t="str">
            <v/>
          </cell>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E70" t="str">
            <v/>
          </cell>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E71" t="str">
            <v/>
          </cell>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E72" t="str">
            <v/>
          </cell>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E73" t="str">
            <v/>
          </cell>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E74" t="str">
            <v/>
          </cell>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E75" t="str">
            <v/>
          </cell>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E76" t="str">
            <v/>
          </cell>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E77" t="str">
            <v/>
          </cell>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E78" t="str">
            <v/>
          </cell>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E79" t="str">
            <v/>
          </cell>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E80" t="str">
            <v/>
          </cell>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E81" t="str">
            <v/>
          </cell>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E82" t="str">
            <v/>
          </cell>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E83" t="str">
            <v/>
          </cell>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E84" t="str">
            <v/>
          </cell>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E85" t="str">
            <v/>
          </cell>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E86" t="str">
            <v/>
          </cell>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E87" t="str">
            <v/>
          </cell>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E88" t="str">
            <v/>
          </cell>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E89" t="str">
            <v/>
          </cell>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E90" t="str">
            <v/>
          </cell>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E91" t="str">
            <v/>
          </cell>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E92" t="str">
            <v/>
          </cell>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E93" t="str">
            <v/>
          </cell>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E94" t="str">
            <v/>
          </cell>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E95" t="str">
            <v/>
          </cell>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E96" t="str">
            <v/>
          </cell>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E97" t="str">
            <v/>
          </cell>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E98" t="str">
            <v/>
          </cell>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E99" t="str">
            <v/>
          </cell>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E100" t="str">
            <v/>
          </cell>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E101" t="str">
            <v/>
          </cell>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E102" t="str">
            <v/>
          </cell>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E103" t="str">
            <v/>
          </cell>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E104" t="str">
            <v/>
          </cell>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E105" t="str">
            <v/>
          </cell>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E106" t="str">
            <v/>
          </cell>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E107" t="str">
            <v/>
          </cell>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E108" t="str">
            <v/>
          </cell>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E109" t="str">
            <v/>
          </cell>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E110" t="str">
            <v/>
          </cell>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E111" t="str">
            <v/>
          </cell>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E112" t="str">
            <v/>
          </cell>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E113" t="str">
            <v/>
          </cell>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E114" t="str">
            <v/>
          </cell>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E115" t="str">
            <v/>
          </cell>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E116" t="str">
            <v/>
          </cell>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E117" t="str">
            <v/>
          </cell>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E118" t="str">
            <v/>
          </cell>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E119" t="str">
            <v/>
          </cell>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E120" t="str">
            <v/>
          </cell>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E121" t="str">
            <v/>
          </cell>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E122" t="str">
            <v/>
          </cell>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E123" t="str">
            <v/>
          </cell>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E124" t="str">
            <v/>
          </cell>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E125" t="str">
            <v/>
          </cell>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E126" t="str">
            <v/>
          </cell>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E127" t="str">
            <v/>
          </cell>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E128" t="str">
            <v/>
          </cell>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E129" t="str">
            <v/>
          </cell>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E130" t="str">
            <v/>
          </cell>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E131" t="str">
            <v/>
          </cell>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E132" t="str">
            <v/>
          </cell>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E133" t="str">
            <v/>
          </cell>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E134" t="str">
            <v/>
          </cell>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E135" t="str">
            <v/>
          </cell>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E136" t="str">
            <v/>
          </cell>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E137" t="str">
            <v/>
          </cell>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E138" t="str">
            <v/>
          </cell>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E139" t="str">
            <v/>
          </cell>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E140" t="str">
            <v/>
          </cell>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E141" t="str">
            <v/>
          </cell>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E142" t="str">
            <v/>
          </cell>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E143" t="str">
            <v/>
          </cell>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E144" t="str">
            <v/>
          </cell>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E145" t="str">
            <v/>
          </cell>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E146" t="str">
            <v/>
          </cell>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E147" t="str">
            <v/>
          </cell>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E148" t="str">
            <v/>
          </cell>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E149" t="str">
            <v/>
          </cell>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E150" t="str">
            <v/>
          </cell>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E151" t="str">
            <v/>
          </cell>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E152" t="str">
            <v/>
          </cell>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E153" t="str">
            <v/>
          </cell>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E154" t="str">
            <v/>
          </cell>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E155" t="str">
            <v/>
          </cell>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E156" t="str">
            <v/>
          </cell>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E157" t="str">
            <v/>
          </cell>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E158" t="str">
            <v/>
          </cell>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E159" t="str">
            <v/>
          </cell>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E160" t="str">
            <v/>
          </cell>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E161" t="str">
            <v/>
          </cell>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E162" t="str">
            <v/>
          </cell>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E163" t="str">
            <v/>
          </cell>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E164" t="str">
            <v/>
          </cell>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E165" t="str">
            <v/>
          </cell>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E166" t="str">
            <v/>
          </cell>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E167" t="str">
            <v/>
          </cell>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E168" t="str">
            <v/>
          </cell>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E169" t="str">
            <v/>
          </cell>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E170" t="str">
            <v/>
          </cell>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E171" t="str">
            <v/>
          </cell>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E172" t="str">
            <v/>
          </cell>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E173" t="str">
            <v/>
          </cell>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E174" t="str">
            <v/>
          </cell>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E175" t="str">
            <v/>
          </cell>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E176" t="str">
            <v/>
          </cell>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E177" t="str">
            <v/>
          </cell>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E178" t="str">
            <v/>
          </cell>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E179" t="str">
            <v/>
          </cell>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E180" t="str">
            <v/>
          </cell>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E181" t="str">
            <v/>
          </cell>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E182" t="str">
            <v/>
          </cell>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E183" t="str">
            <v/>
          </cell>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E184" t="str">
            <v/>
          </cell>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E185" t="str">
            <v/>
          </cell>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E186" t="str">
            <v/>
          </cell>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E187" t="str">
            <v/>
          </cell>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E188" t="str">
            <v/>
          </cell>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E189" t="str">
            <v/>
          </cell>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E190" t="str">
            <v/>
          </cell>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E191" t="str">
            <v/>
          </cell>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E192" t="str">
            <v/>
          </cell>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E193" t="str">
            <v/>
          </cell>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E194" t="str">
            <v/>
          </cell>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E195" t="str">
            <v/>
          </cell>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E196" t="str">
            <v/>
          </cell>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E197" t="str">
            <v/>
          </cell>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E198" t="str">
            <v/>
          </cell>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E199" t="str">
            <v/>
          </cell>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E200" t="str">
            <v/>
          </cell>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E201" t="str">
            <v/>
          </cell>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E202" t="str">
            <v/>
          </cell>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E203" t="str">
            <v/>
          </cell>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E204" t="str">
            <v/>
          </cell>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E205" t="str">
            <v/>
          </cell>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E206" t="str">
            <v/>
          </cell>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E207" t="str">
            <v/>
          </cell>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E208" t="str">
            <v/>
          </cell>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E209" t="str">
            <v/>
          </cell>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E210" t="str">
            <v/>
          </cell>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E211" t="str">
            <v/>
          </cell>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E212" t="str">
            <v/>
          </cell>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E213" t="str">
            <v/>
          </cell>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E214" t="str">
            <v/>
          </cell>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E215" t="str">
            <v/>
          </cell>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E216" t="str">
            <v/>
          </cell>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E217" t="str">
            <v/>
          </cell>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E218" t="str">
            <v/>
          </cell>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E219" t="str">
            <v/>
          </cell>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E220" t="str">
            <v/>
          </cell>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E221" t="str">
            <v/>
          </cell>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E222" t="str">
            <v/>
          </cell>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E223" t="str">
            <v/>
          </cell>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E224" t="str">
            <v/>
          </cell>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E225" t="str">
            <v/>
          </cell>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E226" t="str">
            <v/>
          </cell>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E227" t="str">
            <v/>
          </cell>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E228" t="str">
            <v/>
          </cell>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E229" t="str">
            <v/>
          </cell>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E230" t="str">
            <v/>
          </cell>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E231" t="str">
            <v/>
          </cell>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E232" t="str">
            <v/>
          </cell>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E233" t="str">
            <v/>
          </cell>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E234" t="str">
            <v/>
          </cell>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E235" t="str">
            <v/>
          </cell>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E236" t="str">
            <v/>
          </cell>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E237" t="str">
            <v/>
          </cell>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E238" t="str">
            <v/>
          </cell>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E239" t="str">
            <v/>
          </cell>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E240" t="str">
            <v/>
          </cell>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E241" t="str">
            <v/>
          </cell>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E242" t="str">
            <v/>
          </cell>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E243" t="str">
            <v/>
          </cell>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E244" t="str">
            <v/>
          </cell>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E245" t="str">
            <v/>
          </cell>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E246" t="str">
            <v/>
          </cell>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E247" t="str">
            <v/>
          </cell>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E248" t="str">
            <v/>
          </cell>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E249" t="str">
            <v/>
          </cell>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E250" t="str">
            <v/>
          </cell>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Zeros="0" tabSelected="1" topLeftCell="C1" zoomScaleNormal="100" zoomScaleSheetLayoutView="85" workbookViewId="0">
      <selection activeCell="E6" sqref="E6"/>
    </sheetView>
  </sheetViews>
  <sheetFormatPr defaultColWidth="9" defaultRowHeight="11.2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11.25" style="1" hidden="1" customWidth="1"/>
    <col min="16" max="16" width="0" style="1" hidden="1" customWidth="1"/>
    <col min="17" max="16384" width="9" style="1"/>
  </cols>
  <sheetData>
    <row r="1" spans="1:16" ht="27.75" customHeight="1">
      <c r="A1" s="27"/>
      <c r="B1" s="30" t="s">
        <v>0</v>
      </c>
      <c r="C1" s="31"/>
      <c r="D1" s="31"/>
      <c r="E1" s="31"/>
      <c r="F1" s="31"/>
      <c r="G1" s="31"/>
      <c r="H1" s="32"/>
      <c r="I1" s="31"/>
      <c r="J1" s="31"/>
      <c r="K1" s="31"/>
      <c r="L1" s="31"/>
      <c r="M1" s="31"/>
      <c r="N1" s="31"/>
    </row>
    <row r="2" spans="1:16">
      <c r="A2" s="28"/>
    </row>
    <row r="3" spans="1:16">
      <c r="A3" s="28"/>
      <c r="B3" s="6"/>
      <c r="N3" s="7"/>
    </row>
    <row r="4" spans="1:16" ht="21.95" customHeight="1">
      <c r="A4" s="28"/>
      <c r="B4" s="33" t="s">
        <v>1</v>
      </c>
      <c r="C4" s="33" t="s">
        <v>2</v>
      </c>
      <c r="D4" s="33" t="s">
        <v>3</v>
      </c>
      <c r="E4" s="33" t="s">
        <v>4</v>
      </c>
      <c r="F4" s="25" t="s">
        <v>5</v>
      </c>
      <c r="G4" s="33" t="s">
        <v>6</v>
      </c>
      <c r="H4" s="34" t="s">
        <v>7</v>
      </c>
      <c r="I4" s="33" t="s">
        <v>8</v>
      </c>
      <c r="J4" s="22" t="s">
        <v>9</v>
      </c>
      <c r="K4" s="23" t="s">
        <v>10</v>
      </c>
      <c r="L4" s="24"/>
      <c r="M4" s="24"/>
      <c r="N4" s="25" t="s">
        <v>11</v>
      </c>
    </row>
    <row r="5" spans="1:16" s="10" customFormat="1" ht="36.75" customHeight="1">
      <c r="A5" s="29"/>
      <c r="B5" s="33"/>
      <c r="C5" s="33"/>
      <c r="D5" s="33"/>
      <c r="E5" s="33"/>
      <c r="F5" s="26"/>
      <c r="G5" s="33"/>
      <c r="H5" s="34"/>
      <c r="I5" s="33"/>
      <c r="J5" s="22"/>
      <c r="K5" s="8" t="s">
        <v>12</v>
      </c>
      <c r="L5" s="8" t="s">
        <v>13</v>
      </c>
      <c r="M5" s="9" t="s">
        <v>14</v>
      </c>
      <c r="N5" s="26"/>
    </row>
    <row r="6" spans="1:16" s="10" customFormat="1" ht="84" customHeight="1">
      <c r="A6" s="11">
        <f>IF(MAX([7]令和3年度契約状況調査票!E5:E250)&gt;=ROW()-5,ROW()-5,"")</f>
        <v>1</v>
      </c>
      <c r="B6" s="12" t="str">
        <f>IF(A6="","",VLOOKUP(A6,[7]令和3年度契約状況調査票!$E:$AR,5,FALSE))</f>
        <v>確定申告会場等設置パーソナルコンピュータ及びディスプレイ等の借上げ
ディスプレイ（40インチ）506日ほか</v>
      </c>
      <c r="C6" s="13" t="str">
        <f>IF(A6="","",VLOOKUP(A6,[7]令和3年度契約状況調査票!$E:$AR,6,FALSE))</f>
        <v>支出負担行為担当官
金沢国税局総務部次長
中村　憲二
石川県金沢市広坂２－２－６０</v>
      </c>
      <c r="D6" s="14">
        <f>IF(A6="","",VLOOKUP(A6,[7]令和3年度契約状況調査票!$E:$AR,9,FALSE))</f>
        <v>44539</v>
      </c>
      <c r="E6" s="12" t="str">
        <f>IF(A6="","",VLOOKUP(A6,[7]令和3年度契約状況調査票!$E:$AR,10,FALSE))</f>
        <v>株式会社タマヤ
福井県越前市瓜生町４－１２－３</v>
      </c>
      <c r="F6" s="15">
        <f>IF(A6="","",VLOOKUP(A6,[7]令和3年度契約状況調査票!$E:$AR,11,FALSE))</f>
        <v>4210001013488</v>
      </c>
      <c r="G6" s="16" t="str">
        <f>IF(A6="","",IF(VLOOKUP(A6,[7]令和3年度契約状況調査票!$E:$AR,12,FALSE)="②一般競争入札（総合評価方式）","一般競争入札"&amp;CHAR(10)&amp;"（総合評価方式）","一般競争入札"))</f>
        <v>一般競争入札</v>
      </c>
      <c r="H6" s="17" t="str">
        <f>IF(A6="","",IF(VLOOKUP(A6,[7]令和3年度契約状況調査票!$E:$AR,14,FALSE)="他官署で調達手続きを実施のため","他官署で調達手続きを実施のため",IF(VLOOKUP(A6,[7]令和3年度契約状況調査票!$E:$AR,21,FALSE)="②同種の他の契約の予定価格を類推されるおそれがあるため公表しない","同種の他の契約の予定価格を類推されるおそれがあるため公表しない",IF(VLOOKUP(A6,[7]令和3年度契約状況調査票!$E:$AR,21,FALSE)="－","－",IF(VLOOKUP(A6,[7]令和3年度契約状況調査票!$E:$AR,7,FALSE)&lt;&gt;"",TEXT(VLOOKUP(A6,[7]令和3年度契約状況調査票!$E:$AR,14,FALSE),"#,##0円")&amp;CHAR(10)&amp;"(A)",VLOOKUP(A6,[7]令和3年度契約状況調査票!$E:$AR,14,FALSE))))))</f>
        <v>同種の他の契約の予定価格を類推されるおそれがあるため公表しない</v>
      </c>
      <c r="I6" s="17" t="str">
        <f>IF(A6="","",VLOOKUP(A6,[7]令和3年度契約状況調査票!$E:$AR,15,FALSE))</f>
        <v>@913円／日ほか</v>
      </c>
      <c r="J6" s="18" t="str">
        <f>IF(A6="","",IF(VLOOKUP(A6,[7]令和3年度契約状況調査票!$E:$AR,14,FALSE)="他官署で調達手続きを実施のため","－",IF(VLOOKUP(A6,[7]令和3年度契約状況調査票!$E:$AR,21,FALSE)="②同種の他の契約の予定価格を類推されるおそれがあるため公表しない","－",IF(VLOOKUP(A6,[7]令和3年度契約状況調査票!$E:$AR,21,FALSE)="－","－",IF(VLOOKUP(A6,[7]令和3年度契約状況調査票!$E:$AR,7,FALSE)&lt;&gt;"",TEXT(VLOOKUP(A6,[7]令和3年度契約状況調査票!$E:$AR,17,FALSE),"#.0%")&amp;CHAR(10)&amp;"(B/A×100)",VLOOKUP(A6,[7]令和3年度契約状況調査票!$E:$AR,17,FALSE))))))</f>
        <v>－</v>
      </c>
      <c r="K6" s="19" t="str">
        <f>IF(A6="","",IF(VLOOKUP(A6,[7]令和3年度契約状況調査票!$E:$AR,27,FALSE)="①公益社団法人","公社",IF(VLOOKUP(A6,[7]令和3年度契約状況調査票!$E:$AR,27,FALSE)="②公益財団法人","公財","")))</f>
        <v/>
      </c>
      <c r="L6" s="19">
        <f>IF(A6="","",VLOOKUP(A6,[7]令和3年度契約状況調査票!$E:$AR,28,FALSE))</f>
        <v>0</v>
      </c>
      <c r="M6" s="20" t="str">
        <f>IF(A6="","",IF(VLOOKUP(A6,[7]令和3年度契約状況調査票!$E:$AR,28,FALSE)="国所管",VLOOKUP(A6,[7]令和3年度契約状況調査票!$E:$AR,22,FALSE),""))</f>
        <v/>
      </c>
      <c r="N6" s="21" t="str">
        <f>IF(A6="","",IF(AND(P6="○",O6="分担契約/単価契約"),"単価契約"&amp;CHAR(10)&amp;"予定調達総額 "&amp;TEXT(VLOOKUP(A6,[7]令和3年度契約状況調査票!$E:$AR,16,FALSE),"#,##0円")&amp;"(B)"&amp;CHAR(10)&amp;"分担契約"&amp;CHAR(10)&amp;VLOOKUP(A6,[7]令和3年度契約状況調査票!$E:$AR,32,FALSE),IF(AND(P6="○",O6="分担契約"),"分担契約"&amp;CHAR(10)&amp;"契約総額 "&amp;TEXT(VLOOKUP(A6,[7]令和3年度契約状況調査票!$E:$AR,16,FALSE),"#,##0円")&amp;"(B)"&amp;CHAR(10)&amp;VLOOKUP(A6,[7]令和3年度契約状況調査票!$E:$AR,32,FALSE),(IF(O6="分担契約/単価契約","単価契約"&amp;CHAR(10)&amp;"予定調達総額 "&amp;TEXT(VLOOKUP(A6,[7]令和3年度契約状況調査票!$E:$AR,16,FALSE),"#,##0円")&amp;CHAR(10)&amp;"分担契約"&amp;CHAR(10)&amp;VLOOKUP(A6,[7]令和3年度契約状況調査票!$E:$AR,32,FALSE),IF(O6="分担契約","分担契約"&amp;CHAR(10)&amp;"契約総額 "&amp;TEXT(VLOOKUP(A6,[7]令和3年度契約状況調査票!$E:$AR,16,FALSE),"#,##0円")&amp;CHAR(10)&amp;VLOOKUP(A6,[7]令和3年度契約状況調査票!$E:$AR,32,FALSE),IF(O6="単価契約","単価契約"&amp;CHAR(10)&amp;"予定調達総額 "&amp;TEXT(VLOOKUP(A6,[7]令和3年度契約状況調査票!$E:$AR,16,FALSE),"#,##0円")&amp;CHAR(10)&amp;VLOOKUP(A6,[7]令和3年度契約状況調査票!$E:$AR,32,FALSE),VLOOKUP(A6,[7]令和3年度契約状況調査票!$E:$AR,32,FALSE))))))))</f>
        <v xml:space="preserve">単価契約
予定調達総額 2,441,274円
</v>
      </c>
      <c r="O6" s="10" t="str">
        <f>IF(A6="","",VLOOKUP(A6,[7]令和3年度契約状況調査票!$E:$BY,53,FALSE))</f>
        <v>単価契約</v>
      </c>
      <c r="P6" s="10" t="str">
        <f>IF(A6="","",IF(VLOOKUP(A6,[7]令和3年度契約状況調査票!$E:$AR,14,FALSE)="他官署で調達手続きを実施のため","×",IF(VLOOKUP(A6,[7]令和3年度契約状況調査票!$E:$AR,21,FALSE)="②同種の他の契約の予定価格を類推されるおそれがあるため公表しない","×","○")))</f>
        <v>×</v>
      </c>
    </row>
    <row r="7" spans="1:16" s="10" customFormat="1" ht="84" customHeight="1">
      <c r="A7" s="11">
        <f>IF(MAX([7]令和3年度契約状況調査票!E6:E251)&gt;=ROW()-5,ROW()-5,"")</f>
        <v>2</v>
      </c>
      <c r="B7" s="12" t="str">
        <f>IF(A7="","",VLOOKUP(A7,[7]令和3年度契約状況調査票!$E:$AR,5,FALSE))</f>
        <v>適格請求書等保存方式（いわゆるインボイス制度）に関する新聞への記事下広告の掲載業務
一式</v>
      </c>
      <c r="C7" s="13" t="str">
        <f>IF(A7="","",VLOOKUP(A7,[7]令和3年度契約状況調査票!$E:$AR,6,FALSE))</f>
        <v>支出負担行為担当官
金沢国税局総務部次長
中村　憲二
石川県金沢市広坂２－２－６０</v>
      </c>
      <c r="D7" s="14">
        <f>IF(A7="","",VLOOKUP(A7,[7]令和3年度契約状況調査票!$E:$AR,9,FALSE))</f>
        <v>44544</v>
      </c>
      <c r="E7" s="12" t="str">
        <f>IF(A7="","",VLOOKUP(A7,[7]令和3年度契約状況調査票!$E:$AR,10,FALSE))</f>
        <v>株式会社読売エージェンシー中日本
富山県高岡市下関町４－５</v>
      </c>
      <c r="F7" s="15">
        <f>IF(A7="","",VLOOKUP(A7,[7]令和3年度契約状況調査票!$E:$AR,11,FALSE))</f>
        <v>7230001009647</v>
      </c>
      <c r="G7" s="16" t="str">
        <f>IF(A7="","",IF(VLOOKUP(A7,[7]令和3年度契約状況調査票!$E:$AR,12,FALSE)="②一般競争入札（総合評価方式）","一般競争入札"&amp;CHAR(10)&amp;"（総合評価方式）","一般競争入札"))</f>
        <v>一般競争入札</v>
      </c>
      <c r="H7" s="17" t="str">
        <f>IF(A7="","",IF(VLOOKUP(A7,[7]令和3年度契約状況調査票!$E:$AR,14,FALSE)="他官署で調達手続きを実施のため","他官署で調達手続きを実施のため",IF(VLOOKUP(A7,[7]令和3年度契約状況調査票!$E:$AR,21,FALSE)="②同種の他の契約の予定価格を類推されるおそれがあるため公表しない","同種の他の契約の予定価格を類推されるおそれがあるため公表しない",IF(VLOOKUP(A7,[7]令和3年度契約状況調査票!$E:$AR,21,FALSE)="－","－",IF(VLOOKUP(A7,[7]令和3年度契約状況調査票!$E:$AR,7,FALSE)&lt;&gt;"",TEXT(VLOOKUP(A7,[7]令和3年度契約状況調査票!$E:$AR,14,FALSE),"#,##0円")&amp;CHAR(10)&amp;"(A)",VLOOKUP(A7,[7]令和3年度契約状況調査票!$E:$AR,14,FALSE))))))</f>
        <v>同種の他の契約の予定価格を類推されるおそれがあるため公表しない</v>
      </c>
      <c r="I7" s="17">
        <f>IF(A7="","",VLOOKUP(A7,[7]令和3年度契約状況調査票!$E:$AR,15,FALSE))</f>
        <v>4578420</v>
      </c>
      <c r="J7" s="18" t="str">
        <f>IF(A7="","",IF(VLOOKUP(A7,[7]令和3年度契約状況調査票!$E:$AR,14,FALSE)="他官署で調達手続きを実施のため","－",IF(VLOOKUP(A7,[7]令和3年度契約状況調査票!$E:$AR,21,FALSE)="②同種の他の契約の予定価格を類推されるおそれがあるため公表しない","－",IF(VLOOKUP(A7,[7]令和3年度契約状況調査票!$E:$AR,21,FALSE)="－","－",IF(VLOOKUP(A7,[7]令和3年度契約状況調査票!$E:$AR,7,FALSE)&lt;&gt;"",TEXT(VLOOKUP(A7,[7]令和3年度契約状況調査票!$E:$AR,17,FALSE),"#.0%")&amp;CHAR(10)&amp;"(B/A×100)",VLOOKUP(A7,[7]令和3年度契約状況調査票!$E:$AR,17,FALSE))))))</f>
        <v>－</v>
      </c>
      <c r="K7" s="19" t="str">
        <f>IF(A7="","",IF(VLOOKUP(A7,[7]令和3年度契約状況調査票!$E:$AR,27,FALSE)="①公益社団法人","公社",IF(VLOOKUP(A7,[7]令和3年度契約状況調査票!$E:$AR,27,FALSE)="②公益財団法人","公財","")))</f>
        <v/>
      </c>
      <c r="L7" s="19">
        <f>IF(A7="","",VLOOKUP(A7,[7]令和3年度契約状況調査票!$E:$AR,28,FALSE))</f>
        <v>0</v>
      </c>
      <c r="M7" s="20" t="str">
        <f>IF(A7="","",IF(VLOOKUP(A7,[7]令和3年度契約状況調査票!$E:$AR,28,FALSE)="国所管",VLOOKUP(A7,[7]令和3年度契約状況調査票!$E:$AR,22,FALSE),""))</f>
        <v/>
      </c>
      <c r="N7" s="21">
        <f>IF(A7="","",IF(AND(P7="○",O7="分担契約/単価契約"),"単価契約"&amp;CHAR(10)&amp;"予定調達総額 "&amp;TEXT(VLOOKUP(A7,[7]令和3年度契約状況調査票!$E:$AR,16,FALSE),"#,##0円")&amp;"(B)"&amp;CHAR(10)&amp;"分担契約"&amp;CHAR(10)&amp;VLOOKUP(A7,[7]令和3年度契約状況調査票!$E:$AR,32,FALSE),IF(AND(P7="○",O7="分担契約"),"分担契約"&amp;CHAR(10)&amp;"契約総額 "&amp;TEXT(VLOOKUP(A7,[7]令和3年度契約状況調査票!$E:$AR,16,FALSE),"#,##0円")&amp;"(B)"&amp;CHAR(10)&amp;VLOOKUP(A7,[7]令和3年度契約状況調査票!$E:$AR,32,FALSE),(IF(O7="分担契約/単価契約","単価契約"&amp;CHAR(10)&amp;"予定調達総額 "&amp;TEXT(VLOOKUP(A7,[7]令和3年度契約状況調査票!$E:$AR,16,FALSE),"#,##0円")&amp;CHAR(10)&amp;"分担契約"&amp;CHAR(10)&amp;VLOOKUP(A7,[7]令和3年度契約状況調査票!$E:$AR,32,FALSE),IF(O7="分担契約","分担契約"&amp;CHAR(10)&amp;"契約総額 "&amp;TEXT(VLOOKUP(A7,[7]令和3年度契約状況調査票!$E:$AR,16,FALSE),"#,##0円")&amp;CHAR(10)&amp;VLOOKUP(A7,[7]令和3年度契約状況調査票!$E:$AR,32,FALSE),IF(O7="単価契約","単価契約"&amp;CHAR(10)&amp;"予定調達総額 "&amp;TEXT(VLOOKUP(A7,[7]令和3年度契約状況調査票!$E:$AR,16,FALSE),"#,##0円")&amp;CHAR(10)&amp;VLOOKUP(A7,[7]令和3年度契約状況調査票!$E:$AR,32,FALSE),VLOOKUP(A7,[7]令和3年度契約状況調査票!$E:$AR,32,FALSE))))))))</f>
        <v>0</v>
      </c>
      <c r="O7" s="10" t="str">
        <f>IF(A7="","",VLOOKUP(A7,[7]令和3年度契約状況調査票!$E:$BY,53,FALSE))</f>
        <v/>
      </c>
      <c r="P7" s="10" t="str">
        <f>IF(A7="","",IF(VLOOKUP(A7,[7]令和3年度契約状況調査票!$E:$AR,14,FALSE)="他官署で調達手続きを実施のため","×",IF(VLOOKUP(A7,[7]令和3年度契約状況調査票!$E:$AR,21,FALSE)="②同種の他の契約の予定価格を類推されるおそれがあるため公表しない","×","○")))</f>
        <v>×</v>
      </c>
    </row>
    <row r="8" spans="1:16" s="10" customFormat="1" ht="84" customHeight="1">
      <c r="A8" s="11">
        <f>IF(MAX([7]令和3年度契約状況調査票!E7:E252)&gt;=ROW()-5,ROW()-5,"")</f>
        <v>3</v>
      </c>
      <c r="B8" s="12" t="str">
        <f>IF(A8="","",VLOOKUP(A8,[7]令和3年度契約状況調査票!$E:$AR,5,FALSE))</f>
        <v>令和3年分　確定申告期の駐車場整理業務（2コース　松任税務署）
792時間</v>
      </c>
      <c r="C8" s="13" t="str">
        <f>IF(A8="","",VLOOKUP(A8,[7]令和3年度契約状況調査票!$E:$AR,6,FALSE))</f>
        <v>支出負担行為担当官
金沢国税局総務部次長
中村　憲二
石川県金沢市広坂２－２－６０</v>
      </c>
      <c r="D8" s="14">
        <f>IF(A8="","",VLOOKUP(A8,[7]令和3年度契約状況調査票!$E:$AR,9,FALSE))</f>
        <v>44544</v>
      </c>
      <c r="E8" s="12" t="str">
        <f>IF(A8="","",VLOOKUP(A8,[7]令和3年度契約状況調査票!$E:$AR,10,FALSE))</f>
        <v>株式会社ビー・エム北陸
石川県金沢市横川６－７０</v>
      </c>
      <c r="F8" s="15">
        <f>IF(A8="","",VLOOKUP(A8,[7]令和3年度契約状況調査票!$E:$AR,11,FALSE))</f>
        <v>4220001005435</v>
      </c>
      <c r="G8" s="16" t="str">
        <f>IF(A8="","",IF(VLOOKUP(A8,[7]令和3年度契約状況調査票!$E:$AR,12,FALSE)="②一般競争入札（総合評価方式）","一般競争入札"&amp;CHAR(10)&amp;"（総合評価方式）","一般競争入札"))</f>
        <v>一般競争入札</v>
      </c>
      <c r="H8" s="17" t="str">
        <f>IF(A8="","",IF(VLOOKUP(A8,[7]令和3年度契約状況調査票!$E:$AR,14,FALSE)="他官署で調達手続きを実施のため","他官署で調達手続きを実施のため",IF(VLOOKUP(A8,[7]令和3年度契約状況調査票!$E:$AR,21,FALSE)="②同種の他の契約の予定価格を類推されるおそれがあるため公表しない","同種の他の契約の予定価格を類推されるおそれがあるため公表しない",IF(VLOOKUP(A8,[7]令和3年度契約状況調査票!$E:$AR,21,FALSE)="－","－",IF(VLOOKUP(A8,[7]令和3年度契約状況調査票!$E:$AR,7,FALSE)&lt;&gt;"",TEXT(VLOOKUP(A8,[7]令和3年度契約状況調査票!$E:$AR,14,FALSE),"#,##0円")&amp;CHAR(10)&amp;"(A)",VLOOKUP(A8,[7]令和3年度契約状況調査票!$E:$AR,14,FALSE))))))</f>
        <v>同種の他の契約の予定価格を類推されるおそれがあるため公表しない</v>
      </c>
      <c r="I8" s="17" t="str">
        <f>IF(A8="","",VLOOKUP(A8,[7]令和3年度契約状況調査票!$E:$AR,15,FALSE))</f>
        <v>@1,980円／時間</v>
      </c>
      <c r="J8" s="18" t="str">
        <f>IF(A8="","",IF(VLOOKUP(A8,[7]令和3年度契約状況調査票!$E:$AR,14,FALSE)="他官署で調達手続きを実施のため","－",IF(VLOOKUP(A8,[7]令和3年度契約状況調査票!$E:$AR,21,FALSE)="②同種の他の契約の予定価格を類推されるおそれがあるため公表しない","－",IF(VLOOKUP(A8,[7]令和3年度契約状況調査票!$E:$AR,21,FALSE)="－","－",IF(VLOOKUP(A8,[7]令和3年度契約状況調査票!$E:$AR,7,FALSE)&lt;&gt;"",TEXT(VLOOKUP(A8,[7]令和3年度契約状況調査票!$E:$AR,17,FALSE),"#.0%")&amp;CHAR(10)&amp;"(B/A×100)",VLOOKUP(A8,[7]令和3年度契約状況調査票!$E:$AR,17,FALSE))))))</f>
        <v>－</v>
      </c>
      <c r="K8" s="19" t="str">
        <f>IF(A8="","",IF(VLOOKUP(A8,[7]令和3年度契約状況調査票!$E:$AR,27,FALSE)="①公益社団法人","公社",IF(VLOOKUP(A8,[7]令和3年度契約状況調査票!$E:$AR,27,FALSE)="②公益財団法人","公財","")))</f>
        <v/>
      </c>
      <c r="L8" s="19">
        <f>IF(A8="","",VLOOKUP(A8,[7]令和3年度契約状況調査票!$E:$AR,28,FALSE))</f>
        <v>0</v>
      </c>
      <c r="M8" s="20" t="str">
        <f>IF(A8="","",IF(VLOOKUP(A8,[7]令和3年度契約状況調査票!$E:$AR,28,FALSE)="国所管",VLOOKUP(A8,[7]令和3年度契約状況調査票!$E:$AR,22,FALSE),""))</f>
        <v/>
      </c>
      <c r="N8" s="21" t="str">
        <f>IF(A8="","",IF(AND(P8="○",O8="分担契約/単価契約"),"単価契約"&amp;CHAR(10)&amp;"予定調達総額 "&amp;TEXT(VLOOKUP(A8,[7]令和3年度契約状況調査票!$E:$AR,16,FALSE),"#,##0円")&amp;"(B)"&amp;CHAR(10)&amp;"分担契約"&amp;CHAR(10)&amp;VLOOKUP(A8,[7]令和3年度契約状況調査票!$E:$AR,32,FALSE),IF(AND(P8="○",O8="分担契約"),"分担契約"&amp;CHAR(10)&amp;"契約総額 "&amp;TEXT(VLOOKUP(A8,[7]令和3年度契約状況調査票!$E:$AR,16,FALSE),"#,##0円")&amp;"(B)"&amp;CHAR(10)&amp;VLOOKUP(A8,[7]令和3年度契約状況調査票!$E:$AR,32,FALSE),(IF(O8="分担契約/単価契約","単価契約"&amp;CHAR(10)&amp;"予定調達総額 "&amp;TEXT(VLOOKUP(A8,[7]令和3年度契約状況調査票!$E:$AR,16,FALSE),"#,##0円")&amp;CHAR(10)&amp;"分担契約"&amp;CHAR(10)&amp;VLOOKUP(A8,[7]令和3年度契約状況調査票!$E:$AR,32,FALSE),IF(O8="分担契約","分担契約"&amp;CHAR(10)&amp;"契約総額 "&amp;TEXT(VLOOKUP(A8,[7]令和3年度契約状況調査票!$E:$AR,16,FALSE),"#,##0円")&amp;CHAR(10)&amp;VLOOKUP(A8,[7]令和3年度契約状況調査票!$E:$AR,32,FALSE),IF(O8="単価契約","単価契約"&amp;CHAR(10)&amp;"予定調達総額 "&amp;TEXT(VLOOKUP(A8,[7]令和3年度契約状況調査票!$E:$AR,16,FALSE),"#,##0円")&amp;CHAR(10)&amp;VLOOKUP(A8,[7]令和3年度契約状況調査票!$E:$AR,32,FALSE),VLOOKUP(A8,[7]令和3年度契約状況調査票!$E:$AR,32,FALSE))))))))</f>
        <v xml:space="preserve">単価契約
予定調達総額 1,568,160円
</v>
      </c>
      <c r="O8" s="10" t="str">
        <f>IF(A8="","",VLOOKUP(A8,[7]令和3年度契約状況調査票!$E:$BY,53,FALSE))</f>
        <v>単価契約</v>
      </c>
      <c r="P8" s="10" t="str">
        <f>IF(A8="","",IF(VLOOKUP(A8,[7]令和3年度契約状況調査票!$E:$AR,14,FALSE)="他官署で調達手続きを実施のため","×",IF(VLOOKUP(A8,[7]令和3年度契約状況調査票!$E:$AR,21,FALSE)="②同種の他の契約の予定価格を類推されるおそれがあるため公表しない","×","○")))</f>
        <v>×</v>
      </c>
    </row>
    <row r="9" spans="1:16" s="10" customFormat="1" ht="84" customHeight="1">
      <c r="A9" s="11">
        <f>IF(MAX([7]令和3年度契約状況調査票!E8:E253)&gt;=ROW()-5,ROW()-5,"")</f>
        <v>4</v>
      </c>
      <c r="B9" s="12" t="str">
        <f>IF(A9="","",VLOOKUP(A9,[7]令和3年度契約状況調査票!$E:$AR,5,FALSE))</f>
        <v>令和3年分　確定申告期の駐車場整理業務（3コース　武生、小浜及び大野税務署）
768時間</v>
      </c>
      <c r="C9" s="13" t="str">
        <f>IF(A9="","",VLOOKUP(A9,[7]令和3年度契約状況調査票!$E:$AR,6,FALSE))</f>
        <v>支出負担行為担当官
金沢国税局総務部次長
中村　憲二
石川県金沢市広坂２－２－６０</v>
      </c>
      <c r="D9" s="14">
        <f>IF(A9="","",VLOOKUP(A9,[7]令和3年度契約状況調査票!$E:$AR,9,FALSE))</f>
        <v>44544</v>
      </c>
      <c r="E9" s="12" t="str">
        <f>IF(A9="","",VLOOKUP(A9,[7]令和3年度契約状況調査票!$E:$AR,10,FALSE))</f>
        <v>株式会社法美社
福井県福井市里別所新町５０５</v>
      </c>
      <c r="F9" s="15">
        <f>IF(A9="","",VLOOKUP(A9,[7]令和3年度契約状況調査票!$E:$AR,11,FALSE))</f>
        <v>1210001003384</v>
      </c>
      <c r="G9" s="16" t="str">
        <f>IF(A9="","",IF(VLOOKUP(A9,[7]令和3年度契約状況調査票!$E:$AR,12,FALSE)="②一般競争入札（総合評価方式）","一般競争入札"&amp;CHAR(10)&amp;"（総合評価方式）","一般競争入札"))</f>
        <v>一般競争入札</v>
      </c>
      <c r="H9" s="17" t="str">
        <f>IF(A9="","",IF(VLOOKUP(A9,[7]令和3年度契約状況調査票!$E:$AR,14,FALSE)="他官署で調達手続きを実施のため","他官署で調達手続きを実施のため",IF(VLOOKUP(A9,[7]令和3年度契約状況調査票!$E:$AR,21,FALSE)="②同種の他の契約の予定価格を類推されるおそれがあるため公表しない","同種の他の契約の予定価格を類推されるおそれがあるため公表しない",IF(VLOOKUP(A9,[7]令和3年度契約状況調査票!$E:$AR,21,FALSE)="－","－",IF(VLOOKUP(A9,[7]令和3年度契約状況調査票!$E:$AR,7,FALSE)&lt;&gt;"",TEXT(VLOOKUP(A9,[7]令和3年度契約状況調査票!$E:$AR,14,FALSE),"#,##0円")&amp;CHAR(10)&amp;"(A)",VLOOKUP(A9,[7]令和3年度契約状況調査票!$E:$AR,14,FALSE))))))</f>
        <v>同種の他の契約の予定価格を類推されるおそれがあるため公表しない</v>
      </c>
      <c r="I9" s="17" t="str">
        <f>IF(A9="","",VLOOKUP(A9,[7]令和3年度契約状況調査票!$E:$AR,15,FALSE))</f>
        <v>@2,200円／時間</v>
      </c>
      <c r="J9" s="18" t="str">
        <f>IF(A9="","",IF(VLOOKUP(A9,[7]令和3年度契約状況調査票!$E:$AR,14,FALSE)="他官署で調達手続きを実施のため","－",IF(VLOOKUP(A9,[7]令和3年度契約状況調査票!$E:$AR,21,FALSE)="②同種の他の契約の予定価格を類推されるおそれがあるため公表しない","－",IF(VLOOKUP(A9,[7]令和3年度契約状況調査票!$E:$AR,21,FALSE)="－","－",IF(VLOOKUP(A9,[7]令和3年度契約状況調査票!$E:$AR,7,FALSE)&lt;&gt;"",TEXT(VLOOKUP(A9,[7]令和3年度契約状況調査票!$E:$AR,17,FALSE),"#.0%")&amp;CHAR(10)&amp;"(B/A×100)",VLOOKUP(A9,[7]令和3年度契約状況調査票!$E:$AR,17,FALSE))))))</f>
        <v>－</v>
      </c>
      <c r="K9" s="19" t="str">
        <f>IF(A9="","",IF(VLOOKUP(A9,[7]令和3年度契約状況調査票!$E:$AR,27,FALSE)="①公益社団法人","公社",IF(VLOOKUP(A9,[7]令和3年度契約状況調査票!$E:$AR,27,FALSE)="②公益財団法人","公財","")))</f>
        <v/>
      </c>
      <c r="L9" s="19">
        <f>IF(A9="","",VLOOKUP(A9,[7]令和3年度契約状況調査票!$E:$AR,28,FALSE))</f>
        <v>0</v>
      </c>
      <c r="M9" s="20" t="str">
        <f>IF(A9="","",IF(VLOOKUP(A9,[7]令和3年度契約状況調査票!$E:$AR,28,FALSE)="国所管",VLOOKUP(A9,[7]令和3年度契約状況調査票!$E:$AR,22,FALSE),""))</f>
        <v/>
      </c>
      <c r="N9" s="21" t="str">
        <f>IF(A9="","",IF(AND(P9="○",O9="分担契約/単価契約"),"単価契約"&amp;CHAR(10)&amp;"予定調達総額 "&amp;TEXT(VLOOKUP(A9,[7]令和3年度契約状況調査票!$E:$AR,16,FALSE),"#,##0円")&amp;"(B)"&amp;CHAR(10)&amp;"分担契約"&amp;CHAR(10)&amp;VLOOKUP(A9,[7]令和3年度契約状況調査票!$E:$AR,32,FALSE),IF(AND(P9="○",O9="分担契約"),"分担契約"&amp;CHAR(10)&amp;"契約総額 "&amp;TEXT(VLOOKUP(A9,[7]令和3年度契約状況調査票!$E:$AR,16,FALSE),"#,##0円")&amp;"(B)"&amp;CHAR(10)&amp;VLOOKUP(A9,[7]令和3年度契約状況調査票!$E:$AR,32,FALSE),(IF(O9="分担契約/単価契約","単価契約"&amp;CHAR(10)&amp;"予定調達総額 "&amp;TEXT(VLOOKUP(A9,[7]令和3年度契約状況調査票!$E:$AR,16,FALSE),"#,##0円")&amp;CHAR(10)&amp;"分担契約"&amp;CHAR(10)&amp;VLOOKUP(A9,[7]令和3年度契約状況調査票!$E:$AR,32,FALSE),IF(O9="分担契約","分担契約"&amp;CHAR(10)&amp;"契約総額 "&amp;TEXT(VLOOKUP(A9,[7]令和3年度契約状況調査票!$E:$AR,16,FALSE),"#,##0円")&amp;CHAR(10)&amp;VLOOKUP(A9,[7]令和3年度契約状況調査票!$E:$AR,32,FALSE),IF(O9="単価契約","単価契約"&amp;CHAR(10)&amp;"予定調達総額 "&amp;TEXT(VLOOKUP(A9,[7]令和3年度契約状況調査票!$E:$AR,16,FALSE),"#,##0円")&amp;CHAR(10)&amp;VLOOKUP(A9,[7]令和3年度契約状況調査票!$E:$AR,32,FALSE),VLOOKUP(A9,[7]令和3年度契約状況調査票!$E:$AR,32,FALSE))))))))</f>
        <v xml:space="preserve">単価契約
予定調達総額 1,689,600円
</v>
      </c>
      <c r="O9" s="10" t="str">
        <f>IF(A9="","",VLOOKUP(A9,[7]令和3年度契約状況調査票!$E:$BY,53,FALSE))</f>
        <v>単価契約</v>
      </c>
      <c r="P9" s="10" t="str">
        <f>IF(A9="","",IF(VLOOKUP(A9,[7]令和3年度契約状況調査票!$E:$AR,14,FALSE)="他官署で調達手続きを実施のため","×",IF(VLOOKUP(A9,[7]令和3年度契約状況調査票!$E:$AR,21,FALSE)="②同種の他の契約の予定価格を類推されるおそれがあるため公表しない","×","○")))</f>
        <v>×</v>
      </c>
    </row>
    <row r="10" spans="1:16" s="10" customFormat="1" ht="84" customHeight="1">
      <c r="A10" s="11" t="str">
        <f>IF(MAX([7]令和3年度契約状況調査票!E9:E254)&gt;=ROW()-5,ROW()-5,"")</f>
        <v/>
      </c>
      <c r="B10" s="12" t="str">
        <f>IF(A10="","",VLOOKUP(A10,[7]令和3年度契約状況調査票!$E:$AR,5,FALSE))</f>
        <v/>
      </c>
      <c r="C10" s="13" t="s">
        <v>15</v>
      </c>
      <c r="D10" s="14" t="str">
        <f>IF(A10="","",VLOOKUP(A10,[7]令和3年度契約状況調査票!$E:$AR,9,FALSE))</f>
        <v/>
      </c>
      <c r="E10" s="12" t="str">
        <f>IF(A10="","",VLOOKUP(A10,[7]令和3年度契約状況調査票!$E:$AR,10,FALSE))</f>
        <v/>
      </c>
      <c r="F10" s="15" t="str">
        <f>IF(A10="","",VLOOKUP(A10,[7]令和3年度契約状況調査票!$E:$AR,11,FALSE))</f>
        <v/>
      </c>
      <c r="G10" s="16" t="str">
        <f>IF(A10="","",IF(VLOOKUP(A10,[7]令和3年度契約状況調査票!$E:$AR,12,FALSE)="②一般競争入札（総合評価方式）","一般競争入札"&amp;CHAR(10)&amp;"（総合評価方式）","一般競争入札"))</f>
        <v/>
      </c>
      <c r="H10" s="17" t="str">
        <f>IF(A10="","",IF(VLOOKUP(A10,[7]令和3年度契約状況調査票!$E:$AR,14,FALSE)="他官署で調達手続きを実施のため","他官署で調達手続きを実施のため",IF(VLOOKUP(A10,[7]令和3年度契約状況調査票!$E:$AR,21,FALSE)="②同種の他の契約の予定価格を類推されるおそれがあるため公表しない","同種の他の契約の予定価格を類推されるおそれがあるため公表しない",IF(VLOOKUP(A10,[7]令和3年度契約状況調査票!$E:$AR,21,FALSE)="－","－",IF(VLOOKUP(A10,[7]令和3年度契約状況調査票!$E:$AR,7,FALSE)&lt;&gt;"",TEXT(VLOOKUP(A10,[7]令和3年度契約状況調査票!$E:$AR,14,FALSE),"#,##0円")&amp;CHAR(10)&amp;"(A)",VLOOKUP(A10,[7]令和3年度契約状況調査票!$E:$AR,14,FALSE))))))</f>
        <v/>
      </c>
      <c r="I10" s="17" t="str">
        <f>IF(A10="","",VLOOKUP(A10,[7]令和3年度契約状況調査票!$E:$AR,15,FALSE))</f>
        <v/>
      </c>
      <c r="J10" s="18" t="str">
        <f>IF(A10="","",IF(VLOOKUP(A10,[7]令和3年度契約状況調査票!$E:$AR,14,FALSE)="他官署で調達手続きを実施のため","－",IF(VLOOKUP(A10,[7]令和3年度契約状況調査票!$E:$AR,21,FALSE)="②同種の他の契約の予定価格を類推されるおそれがあるため公表しない","－",IF(VLOOKUP(A10,[7]令和3年度契約状況調査票!$E:$AR,21,FALSE)="－","－",IF(VLOOKUP(A10,[7]令和3年度契約状況調査票!$E:$AR,7,FALSE)&lt;&gt;"",TEXT(VLOOKUP(A10,[7]令和3年度契約状況調査票!$E:$AR,17,FALSE),"#.0%")&amp;CHAR(10)&amp;"(B/A×100)",VLOOKUP(A10,[7]令和3年度契約状況調査票!$E:$AR,17,FALSE))))))</f>
        <v/>
      </c>
      <c r="K10" s="19" t="str">
        <f>IF(A10="","",IF(VLOOKUP(A10,[7]令和3年度契約状況調査票!$E:$AR,27,FALSE)="①公益社団法人","公社",IF(VLOOKUP(A10,[7]令和3年度契約状況調査票!$E:$AR,27,FALSE)="②公益財団法人","公財","")))</f>
        <v/>
      </c>
      <c r="L10" s="19" t="str">
        <f>IF(A10="","",VLOOKUP(A10,[7]令和3年度契約状況調査票!$E:$AR,28,FALSE))</f>
        <v/>
      </c>
      <c r="M10" s="20" t="str">
        <f>IF(A10="","",IF(VLOOKUP(A10,[7]令和3年度契約状況調査票!$E:$AR,28,FALSE)="国所管",VLOOKUP(A10,[7]令和3年度契約状況調査票!$E:$AR,22,FALSE),""))</f>
        <v/>
      </c>
      <c r="N10" s="21" t="str">
        <f>IF(A10="","",IF(AND(P10="○",O10="分担契約/単価契約"),"単価契約"&amp;CHAR(10)&amp;"予定調達総額 "&amp;TEXT(VLOOKUP(A10,[7]令和3年度契約状況調査票!$E:$AR,16,FALSE),"#,##0円")&amp;"(B)"&amp;CHAR(10)&amp;"分担契約"&amp;CHAR(10)&amp;VLOOKUP(A10,[7]令和3年度契約状況調査票!$E:$AR,32,FALSE),IF(AND(P10="○",O10="分担契約"),"分担契約"&amp;CHAR(10)&amp;"契約総額 "&amp;TEXT(VLOOKUP(A10,[7]令和3年度契約状況調査票!$E:$AR,16,FALSE),"#,##0円")&amp;"(B)"&amp;CHAR(10)&amp;VLOOKUP(A10,[7]令和3年度契約状況調査票!$E:$AR,32,FALSE),(IF(O10="分担契約/単価契約","単価契約"&amp;CHAR(10)&amp;"予定調達総額 "&amp;TEXT(VLOOKUP(A10,[7]令和3年度契約状況調査票!$E:$AR,16,FALSE),"#,##0円")&amp;CHAR(10)&amp;"分担契約"&amp;CHAR(10)&amp;VLOOKUP(A10,[7]令和3年度契約状況調査票!$E:$AR,32,FALSE),IF(O10="分担契約","分担契約"&amp;CHAR(10)&amp;"契約総額 "&amp;TEXT(VLOOKUP(A10,[7]令和3年度契約状況調査票!$E:$AR,16,FALSE),"#,##0円")&amp;CHAR(10)&amp;VLOOKUP(A10,[7]令和3年度契約状況調査票!$E:$AR,32,FALSE),IF(O10="単価契約","単価契約"&amp;CHAR(10)&amp;"予定調達総額 "&amp;TEXT(VLOOKUP(A10,[7]令和3年度契約状況調査票!$E:$AR,16,FALSE),"#,##0円")&amp;CHAR(10)&amp;VLOOKUP(A10,[7]令和3年度契約状況調査票!$E:$AR,32,FALSE),VLOOKUP(A10,[7]令和3年度契約状況調査票!$E:$AR,32,FALSE))))))))</f>
        <v/>
      </c>
      <c r="O10" s="10" t="str">
        <f>IF(A10="","",VLOOKUP(A10,[7]令和3年度契約状況調査票!$E:$BY,53,FALSE))</f>
        <v/>
      </c>
      <c r="P10" s="10" t="str">
        <f>IF(A10="","",IF(VLOOKUP(A10,[7]令和3年度契約状況調査票!$E:$AR,14,FALSE)="他官署で調達手続きを実施のため","×",IF(VLOOKUP(A10,[7]令和3年度契約状況調査票!$E:$AR,21,FALSE)="②同種の他の契約の予定価格を類推されるおそれがあるため公表しない","×","○")))</f>
        <v/>
      </c>
    </row>
    <row r="11" spans="1:16" s="10" customFormat="1" ht="84" customHeight="1">
      <c r="A11" s="11" t="str">
        <f>IF(MAX([7]令和3年度契約状況調査票!E10:E255)&gt;=ROW()-5,ROW()-5,"")</f>
        <v/>
      </c>
      <c r="B11" s="12" t="str">
        <f>IF(A11="","",VLOOKUP(A11,[7]令和3年度契約状況調査票!$E:$AR,5,FALSE))</f>
        <v/>
      </c>
      <c r="C11" s="13" t="str">
        <f>IF(A11="","",VLOOKUP(A11,[7]令和3年度契約状況調査票!$E:$AR,6,FALSE))</f>
        <v/>
      </c>
      <c r="D11" s="14" t="str">
        <f>IF(A11="","",VLOOKUP(A11,[7]令和3年度契約状況調査票!$E:$AR,9,FALSE))</f>
        <v/>
      </c>
      <c r="E11" s="12" t="str">
        <f>IF(A11="","",VLOOKUP(A11,[7]令和3年度契約状況調査票!$E:$AR,10,FALSE))</f>
        <v/>
      </c>
      <c r="F11" s="15" t="str">
        <f>IF(A11="","",VLOOKUP(A11,[7]令和3年度契約状況調査票!$E:$AR,11,FALSE))</f>
        <v/>
      </c>
      <c r="G11" s="16" t="str">
        <f>IF(A11="","",IF(VLOOKUP(A11,[7]令和3年度契約状況調査票!$E:$AR,12,FALSE)="②一般競争入札（総合評価方式）","一般競争入札"&amp;CHAR(10)&amp;"（総合評価方式）","一般競争入札"))</f>
        <v/>
      </c>
      <c r="H11" s="17" t="str">
        <f>IF(A11="","",IF(VLOOKUP(A11,[7]令和3年度契約状況調査票!$E:$AR,14,FALSE)="他官署で調達手続きを実施のため","他官署で調達手続きを実施のため",IF(VLOOKUP(A11,[7]令和3年度契約状況調査票!$E:$AR,21,FALSE)="②同種の他の契約の予定価格を類推されるおそれがあるため公表しない","同種の他の契約の予定価格を類推されるおそれがあるため公表しない",IF(VLOOKUP(A11,[7]令和3年度契約状況調査票!$E:$AR,21,FALSE)="－","－",IF(VLOOKUP(A11,[7]令和3年度契約状況調査票!$E:$AR,7,FALSE)&lt;&gt;"",TEXT(VLOOKUP(A11,[7]令和3年度契約状況調査票!$E:$AR,14,FALSE),"#,##0円")&amp;CHAR(10)&amp;"(A)",VLOOKUP(A11,[7]令和3年度契約状況調査票!$E:$AR,14,FALSE))))))</f>
        <v/>
      </c>
      <c r="I11" s="17" t="str">
        <f>IF(A11="","",VLOOKUP(A11,[7]令和3年度契約状況調査票!$E:$AR,15,FALSE))</f>
        <v/>
      </c>
      <c r="J11" s="18" t="str">
        <f>IF(A11="","",IF(VLOOKUP(A11,[7]令和3年度契約状況調査票!$E:$AR,14,FALSE)="他官署で調達手続きを実施のため","－",IF(VLOOKUP(A11,[7]令和3年度契約状況調査票!$E:$AR,21,FALSE)="②同種の他の契約の予定価格を類推されるおそれがあるため公表しない","－",IF(VLOOKUP(A11,[7]令和3年度契約状況調査票!$E:$AR,21,FALSE)="－","－",IF(VLOOKUP(A11,[7]令和3年度契約状況調査票!$E:$AR,7,FALSE)&lt;&gt;"",TEXT(VLOOKUP(A11,[7]令和3年度契約状況調査票!$E:$AR,17,FALSE),"#.0%")&amp;CHAR(10)&amp;"(B/A×100)",VLOOKUP(A11,[7]令和3年度契約状況調査票!$E:$AR,17,FALSE))))))</f>
        <v/>
      </c>
      <c r="K11" s="19" t="str">
        <f>IF(A11="","",IF(VLOOKUP(A11,[7]令和3年度契約状況調査票!$E:$AR,27,FALSE)="①公益社団法人","公社",IF(VLOOKUP(A11,[7]令和3年度契約状況調査票!$E:$AR,27,FALSE)="②公益財団法人","公財","")))</f>
        <v/>
      </c>
      <c r="L11" s="19" t="str">
        <f>IF(A11="","",VLOOKUP(A11,[7]令和3年度契約状況調査票!$E:$AR,28,FALSE))</f>
        <v/>
      </c>
      <c r="M11" s="20" t="str">
        <f>IF(A11="","",IF(VLOOKUP(A11,[7]令和3年度契約状況調査票!$E:$AR,28,FALSE)="国所管",VLOOKUP(A11,[7]令和3年度契約状況調査票!$E:$AR,22,FALSE),""))</f>
        <v/>
      </c>
      <c r="N11" s="21" t="str">
        <f>IF(A11="","",IF(AND(P11="○",O11="分担契約/単価契約"),"単価契約"&amp;CHAR(10)&amp;"予定調達総額 "&amp;TEXT(VLOOKUP(A11,[7]令和3年度契約状況調査票!$E:$AR,16,FALSE),"#,##0円")&amp;"(B)"&amp;CHAR(10)&amp;"分担契約"&amp;CHAR(10)&amp;VLOOKUP(A11,[7]令和3年度契約状況調査票!$E:$AR,32,FALSE),IF(AND(P11="○",O11="分担契約"),"分担契約"&amp;CHAR(10)&amp;"契約総額 "&amp;TEXT(VLOOKUP(A11,[7]令和3年度契約状況調査票!$E:$AR,16,FALSE),"#,##0円")&amp;"(B)"&amp;CHAR(10)&amp;VLOOKUP(A11,[7]令和3年度契約状況調査票!$E:$AR,32,FALSE),(IF(O11="分担契約/単価契約","単価契約"&amp;CHAR(10)&amp;"予定調達総額 "&amp;TEXT(VLOOKUP(A11,[7]令和3年度契約状況調査票!$E:$AR,16,FALSE),"#,##0円")&amp;CHAR(10)&amp;"分担契約"&amp;CHAR(10)&amp;VLOOKUP(A11,[7]令和3年度契約状況調査票!$E:$AR,32,FALSE),IF(O11="分担契約","分担契約"&amp;CHAR(10)&amp;"契約総額 "&amp;TEXT(VLOOKUP(A11,[7]令和3年度契約状況調査票!$E:$AR,16,FALSE),"#,##0円")&amp;CHAR(10)&amp;VLOOKUP(A11,[7]令和3年度契約状況調査票!$E:$AR,32,FALSE),IF(O11="単価契約","単価契約"&amp;CHAR(10)&amp;"予定調達総額 "&amp;TEXT(VLOOKUP(A11,[7]令和3年度契約状況調査票!$E:$AR,16,FALSE),"#,##0円")&amp;CHAR(10)&amp;VLOOKUP(A11,[7]令和3年度契約状況調査票!$E:$AR,32,FALSE),VLOOKUP(A11,[7]令和3年度契約状況調査票!$E:$AR,32,FALSE))))))))</f>
        <v/>
      </c>
      <c r="O11" s="10" t="str">
        <f>IF(A11="","",VLOOKUP(A11,[7]令和3年度契約状況調査票!$E:$BY,53,FALSE))</f>
        <v/>
      </c>
      <c r="P11" s="10" t="str">
        <f>IF(A11="","",IF(VLOOKUP(A11,[7]令和3年度契約状況調査票!$E:$AR,14,FALSE)="他官署で調達手続きを実施のため","×",IF(VLOOKUP(A11,[7]令和3年度契約状況調査票!$E:$AR,21,FALSE)="②同種の他の契約の予定価格を類推されるおそれがあるため公表しない","×","○")))</f>
        <v/>
      </c>
    </row>
    <row r="12" spans="1:16" s="10" customFormat="1" ht="84" customHeight="1">
      <c r="A12" s="11" t="str">
        <f>IF(MAX([7]令和3年度契約状況調査票!E11:E256)&gt;=ROW()-5,ROW()-5,"")</f>
        <v/>
      </c>
      <c r="B12" s="12" t="str">
        <f>IF(A12="","",VLOOKUP(A12,[7]令和3年度契約状況調査票!$E:$AR,5,FALSE))</f>
        <v/>
      </c>
      <c r="C12" s="13" t="str">
        <f>IF(A12="","",VLOOKUP(A12,[7]令和3年度契約状況調査票!$E:$AR,6,FALSE))</f>
        <v/>
      </c>
      <c r="D12" s="14" t="str">
        <f>IF(A12="","",VLOOKUP(A12,[7]令和3年度契約状況調査票!$E:$AR,9,FALSE))</f>
        <v/>
      </c>
      <c r="E12" s="12" t="str">
        <f>IF(A12="","",VLOOKUP(A12,[7]令和3年度契約状況調査票!$E:$AR,10,FALSE))</f>
        <v/>
      </c>
      <c r="F12" s="15" t="str">
        <f>IF(A12="","",VLOOKUP(A12,[7]令和3年度契約状況調査票!$E:$AR,11,FALSE))</f>
        <v/>
      </c>
      <c r="G12" s="16" t="str">
        <f>IF(A12="","",IF(VLOOKUP(A12,[7]令和3年度契約状況調査票!$E:$AR,12,FALSE)="②一般競争入札（総合評価方式）","一般競争入札"&amp;CHAR(10)&amp;"（総合評価方式）","一般競争入札"))</f>
        <v/>
      </c>
      <c r="H12" s="17" t="str">
        <f>IF(A12="","",IF(VLOOKUP(A12,[7]令和3年度契約状況調査票!$E:$AR,14,FALSE)="他官署で調達手続きを実施のため","他官署で調達手続きを実施のため",IF(VLOOKUP(A12,[7]令和3年度契約状況調査票!$E:$AR,21,FALSE)="②同種の他の契約の予定価格を類推されるおそれがあるため公表しない","同種の他の契約の予定価格を類推されるおそれがあるため公表しない",IF(VLOOKUP(A12,[7]令和3年度契約状況調査票!$E:$AR,21,FALSE)="－","－",IF(VLOOKUP(A12,[7]令和3年度契約状況調査票!$E:$AR,7,FALSE)&lt;&gt;"",TEXT(VLOOKUP(A12,[7]令和3年度契約状況調査票!$E:$AR,14,FALSE),"#,##0円")&amp;CHAR(10)&amp;"(A)",VLOOKUP(A12,[7]令和3年度契約状況調査票!$E:$AR,14,FALSE))))))</f>
        <v/>
      </c>
      <c r="I12" s="17" t="str">
        <f>IF(A12="","",VLOOKUP(A12,[7]令和3年度契約状況調査票!$E:$AR,15,FALSE))</f>
        <v/>
      </c>
      <c r="J12" s="18" t="str">
        <f>IF(A12="","",IF(VLOOKUP(A12,[7]令和3年度契約状況調査票!$E:$AR,14,FALSE)="他官署で調達手続きを実施のため","－",IF(VLOOKUP(A12,[7]令和3年度契約状況調査票!$E:$AR,21,FALSE)="②同種の他の契約の予定価格を類推されるおそれがあるため公表しない","－",IF(VLOOKUP(A12,[7]令和3年度契約状況調査票!$E:$AR,21,FALSE)="－","－",IF(VLOOKUP(A12,[7]令和3年度契約状況調査票!$E:$AR,7,FALSE)&lt;&gt;"",TEXT(VLOOKUP(A12,[7]令和3年度契約状況調査票!$E:$AR,17,FALSE),"#.0%")&amp;CHAR(10)&amp;"(B/A×100)",VLOOKUP(A12,[7]令和3年度契約状況調査票!$E:$AR,17,FALSE))))))</f>
        <v/>
      </c>
      <c r="K12" s="19" t="str">
        <f>IF(A12="","",IF(VLOOKUP(A12,[7]令和3年度契約状況調査票!$E:$AR,27,FALSE)="①公益社団法人","公社",IF(VLOOKUP(A12,[7]令和3年度契約状況調査票!$E:$AR,27,FALSE)="②公益財団法人","公財","")))</f>
        <v/>
      </c>
      <c r="L12" s="19" t="str">
        <f>IF(A12="","",VLOOKUP(A12,[7]令和3年度契約状況調査票!$E:$AR,28,FALSE))</f>
        <v/>
      </c>
      <c r="M12" s="20" t="str">
        <f>IF(A12="","",IF(VLOOKUP(A12,[7]令和3年度契約状況調査票!$E:$AR,28,FALSE)="国所管",VLOOKUP(A12,[7]令和3年度契約状況調査票!$E:$AR,22,FALSE),""))</f>
        <v/>
      </c>
      <c r="N12" s="21" t="str">
        <f>IF(A12="","",IF(AND(P12="○",O12="分担契約/単価契約"),"単価契約"&amp;CHAR(10)&amp;"予定調達総額 "&amp;TEXT(VLOOKUP(A12,[7]令和3年度契約状況調査票!$E:$AR,16,FALSE),"#,##0円")&amp;"(B)"&amp;CHAR(10)&amp;"分担契約"&amp;CHAR(10)&amp;VLOOKUP(A12,[7]令和3年度契約状況調査票!$E:$AR,32,FALSE),IF(AND(P12="○",O12="分担契約"),"分担契約"&amp;CHAR(10)&amp;"契約総額 "&amp;TEXT(VLOOKUP(A12,[7]令和3年度契約状況調査票!$E:$AR,16,FALSE),"#,##0円")&amp;"(B)"&amp;CHAR(10)&amp;VLOOKUP(A12,[7]令和3年度契約状況調査票!$E:$AR,32,FALSE),(IF(O12="分担契約/単価契約","単価契約"&amp;CHAR(10)&amp;"予定調達総額 "&amp;TEXT(VLOOKUP(A12,[7]令和3年度契約状況調査票!$E:$AR,16,FALSE),"#,##0円")&amp;CHAR(10)&amp;"分担契約"&amp;CHAR(10)&amp;VLOOKUP(A12,[7]令和3年度契約状況調査票!$E:$AR,32,FALSE),IF(O12="分担契約","分担契約"&amp;CHAR(10)&amp;"契約総額 "&amp;TEXT(VLOOKUP(A12,[7]令和3年度契約状況調査票!$E:$AR,16,FALSE),"#,##0円")&amp;CHAR(10)&amp;VLOOKUP(A12,[7]令和3年度契約状況調査票!$E:$AR,32,FALSE),IF(O12="単価契約","単価契約"&amp;CHAR(10)&amp;"予定調達総額 "&amp;TEXT(VLOOKUP(A12,[7]令和3年度契約状況調査票!$E:$AR,16,FALSE),"#,##0円")&amp;CHAR(10)&amp;VLOOKUP(A12,[7]令和3年度契約状況調査票!$E:$AR,32,FALSE),VLOOKUP(A12,[7]令和3年度契約状況調査票!$E:$AR,32,FALSE))))))))</f>
        <v/>
      </c>
      <c r="O12" s="10" t="str">
        <f>IF(A12="","",VLOOKUP(A12,[7]令和3年度契約状況調査票!$E:$BY,53,FALSE))</f>
        <v/>
      </c>
      <c r="P12" s="10" t="str">
        <f>IF(A12="","",IF(VLOOKUP(A12,[7]令和3年度契約状況調査票!$E:$AR,14,FALSE)="他官署で調達手続きを実施のため","×",IF(VLOOKUP(A12,[7]令和3年度契約状況調査票!$E:$AR,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2"/>
    <dataValidation operator="greaterThanOrEqual" allowBlank="1" showInputMessage="1" showErrorMessage="1" errorTitle="注意" error="プルダウンメニューから選択して下さい_x000a_" sqref="G6:G1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2022-12-01T05:45:57Z</cp:lastPrinted>
  <dcterms:created xsi:type="dcterms:W3CDTF">2022-11-30T05:01:27Z</dcterms:created>
  <dcterms:modified xsi:type="dcterms:W3CDTF">2022-12-01T09:29:49Z</dcterms:modified>
</cp:coreProperties>
</file>