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1\"/>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P15" i="1" s="1"/>
  <c r="A14" i="1"/>
  <c r="P14" i="1" s="1"/>
  <c r="A13" i="1"/>
  <c r="P13" i="1" s="1"/>
  <c r="A12" i="1"/>
  <c r="P12" i="1" s="1"/>
  <c r="A11" i="1"/>
  <c r="P11" i="1" s="1"/>
  <c r="A10" i="1"/>
  <c r="P10" i="1" s="1"/>
  <c r="H9" i="1"/>
  <c r="D9" i="1"/>
  <c r="A9" i="1"/>
  <c r="O9" i="1" s="1"/>
  <c r="A8" i="1"/>
  <c r="O8" i="1" s="1"/>
  <c r="A7" i="1"/>
  <c r="O7" i="1" s="1"/>
  <c r="A6" i="1"/>
  <c r="O6" i="1" s="1"/>
  <c r="L8" i="1" l="1"/>
  <c r="E10" i="1"/>
  <c r="H8" i="1"/>
  <c r="D8" i="1"/>
  <c r="D6" i="1"/>
  <c r="H6" i="1"/>
  <c r="D7" i="1"/>
  <c r="P8" i="1"/>
  <c r="N8" i="1" s="1"/>
  <c r="L9" i="1"/>
  <c r="I10" i="1"/>
  <c r="P7" i="1"/>
  <c r="N7" i="1" s="1"/>
  <c r="L6" i="1"/>
  <c r="H7" i="1"/>
  <c r="P9" i="1"/>
  <c r="N9" i="1" s="1"/>
  <c r="M10" i="1"/>
  <c r="P6" i="1"/>
  <c r="N6" i="1" s="1"/>
  <c r="L7" i="1"/>
  <c r="E12" i="1"/>
  <c r="I12" i="1"/>
  <c r="M12" i="1"/>
  <c r="E15" i="1"/>
  <c r="I15" i="1"/>
  <c r="M15" i="1"/>
  <c r="F10" i="1"/>
  <c r="J10" i="1"/>
  <c r="N10" i="1"/>
  <c r="B11" i="1"/>
  <c r="F11" i="1"/>
  <c r="J11" i="1"/>
  <c r="N11" i="1"/>
  <c r="B12" i="1"/>
  <c r="F12" i="1"/>
  <c r="J12" i="1"/>
  <c r="N12" i="1"/>
  <c r="B13" i="1"/>
  <c r="F13" i="1"/>
  <c r="J13" i="1"/>
  <c r="N13" i="1"/>
  <c r="B14" i="1"/>
  <c r="F14" i="1"/>
  <c r="J14" i="1"/>
  <c r="N14" i="1"/>
  <c r="B15" i="1"/>
  <c r="F15" i="1"/>
  <c r="J15" i="1"/>
  <c r="N15" i="1"/>
  <c r="E11" i="1"/>
  <c r="I11" i="1"/>
  <c r="M11" i="1"/>
  <c r="E14" i="1"/>
  <c r="I14" i="1"/>
  <c r="M14" i="1"/>
  <c r="E8" i="1"/>
  <c r="I8" i="1"/>
  <c r="M8" i="1"/>
  <c r="E9" i="1"/>
  <c r="M9" i="1"/>
  <c r="B6" i="1"/>
  <c r="F6" i="1"/>
  <c r="J6" i="1"/>
  <c r="B7" i="1"/>
  <c r="F7" i="1"/>
  <c r="J7" i="1"/>
  <c r="B8" i="1"/>
  <c r="F8" i="1"/>
  <c r="J8" i="1"/>
  <c r="B9" i="1"/>
  <c r="F9" i="1"/>
  <c r="J9" i="1"/>
  <c r="B10" i="1"/>
  <c r="G10" i="1"/>
  <c r="K10" i="1"/>
  <c r="O10" i="1"/>
  <c r="C11" i="1"/>
  <c r="G11" i="1"/>
  <c r="K11" i="1"/>
  <c r="O11" i="1"/>
  <c r="C12" i="1"/>
  <c r="G12" i="1"/>
  <c r="K12" i="1"/>
  <c r="O12" i="1"/>
  <c r="C13" i="1"/>
  <c r="G13" i="1"/>
  <c r="K13" i="1"/>
  <c r="O13" i="1"/>
  <c r="C14" i="1"/>
  <c r="G14" i="1"/>
  <c r="K14" i="1"/>
  <c r="O14" i="1"/>
  <c r="C15" i="1"/>
  <c r="G15" i="1"/>
  <c r="K15" i="1"/>
  <c r="O15" i="1"/>
  <c r="E13" i="1"/>
  <c r="I13" i="1"/>
  <c r="M13" i="1"/>
  <c r="E6" i="1"/>
  <c r="I6" i="1"/>
  <c r="M6" i="1"/>
  <c r="E7" i="1"/>
  <c r="I7" i="1"/>
  <c r="M7" i="1"/>
  <c r="I9" i="1"/>
  <c r="C6" i="1"/>
  <c r="G6" i="1"/>
  <c r="K6" i="1"/>
  <c r="C7" i="1"/>
  <c r="G7" i="1"/>
  <c r="K7" i="1"/>
  <c r="C8" i="1"/>
  <c r="G8" i="1"/>
  <c r="K8" i="1"/>
  <c r="C9" i="1"/>
  <c r="G9" i="1"/>
  <c r="K9" i="1"/>
  <c r="D10" i="1"/>
  <c r="H10" i="1"/>
  <c r="L10" i="1"/>
  <c r="D11" i="1"/>
  <c r="H11" i="1"/>
  <c r="L11" i="1"/>
  <c r="D12" i="1"/>
  <c r="H12" i="1"/>
  <c r="L12" i="1"/>
  <c r="D13" i="1"/>
  <c r="H13" i="1"/>
  <c r="L13" i="1"/>
  <c r="D14" i="1"/>
  <c r="H14" i="1"/>
  <c r="L14" i="1"/>
  <c r="D15" i="1"/>
  <c r="H15" i="1"/>
  <c r="L15"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<sst xmlns="http://schemas.openxmlformats.org/spreadsheetml/2006/main" count="16" uniqueCount="16">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</sst>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1&#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（11月分）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12</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12</v>
          </cell>
          <cell r="AZ4">
            <v>0</v>
          </cell>
          <cell r="BA4">
            <v>4</v>
          </cell>
          <cell r="BB4">
            <v>4</v>
          </cell>
          <cell r="BC4"/>
          <cell r="BD4"/>
          <cell r="BE4"/>
          <cell r="BF4"/>
          <cell r="BG4"/>
          <cell r="BH4"/>
          <cell r="BI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t="str">
            <v/>
          </cell>
          <cell r="F6" t="str">
            <v/>
          </cell>
          <cell r="G6" t="str">
            <v>Dg103</v>
          </cell>
          <cell r="H6" t="str">
            <v>①工事</v>
          </cell>
          <cell r="I6" t="str">
            <v>福井税務署タイルカーペット張替工事
一式</v>
          </cell>
          <cell r="J6" t="str">
            <v>支出負担行為担当官
金沢国税局総務部次長
中村　憲二
石川県金沢市広坂２－２－６０</v>
          </cell>
          <cell r="K6"/>
          <cell r="L6"/>
          <cell r="M6">
            <v>44505</v>
          </cell>
          <cell r="N6" t="str">
            <v>有限会社インテリアのかねこ
富山県富山市長江新町２－１－３６</v>
          </cell>
          <cell r="O6">
            <v>6230002000366</v>
          </cell>
          <cell r="P6" t="str">
            <v>①一般競争入札</v>
          </cell>
          <cell r="Q6"/>
          <cell r="R6">
            <v>6845850</v>
          </cell>
          <cell r="S6">
            <v>4246000</v>
          </cell>
          <cell r="T6"/>
          <cell r="U6">
            <v>0.62</v>
          </cell>
          <cell r="V6"/>
          <cell r="W6"/>
          <cell r="X6"/>
          <cell r="Y6" t="str">
            <v>①公表</v>
          </cell>
          <cell r="Z6">
            <v>2</v>
          </cell>
          <cell r="AA6">
            <v>2</v>
          </cell>
          <cell r="AB6"/>
          <cell r="AC6"/>
          <cell r="AD6" t="str">
            <v>○</v>
          </cell>
          <cell r="AE6" t="str">
            <v>⑥その他の法人等</v>
          </cell>
          <cell r="AF6"/>
          <cell r="AG6"/>
          <cell r="AH6"/>
          <cell r="AI6"/>
          <cell r="AJ6"/>
          <cell r="AK6"/>
          <cell r="AL6"/>
          <cell r="AM6"/>
          <cell r="AN6"/>
          <cell r="AO6"/>
          <cell r="AP6"/>
          <cell r="AQ6"/>
          <cell r="AR6"/>
          <cell r="AS6"/>
          <cell r="AT6"/>
          <cell r="AU6"/>
          <cell r="AV6"/>
          <cell r="AW6"/>
          <cell r="AX6" t="str">
            <v>予定価格</v>
          </cell>
          <cell r="AY6" t="str">
            <v>○</v>
          </cell>
          <cell r="AZ6" t="str">
            <v>×</v>
          </cell>
          <cell r="BA6" t="str">
            <v>○</v>
          </cell>
          <cell r="BB6" t="str">
            <v>○</v>
          </cell>
          <cell r="BC6">
            <v>0</v>
          </cell>
          <cell r="BD6" t="str">
            <v>①工事</v>
          </cell>
          <cell r="BE6" t="str">
            <v/>
          </cell>
          <cell r="BF6" t="str">
            <v/>
          </cell>
          <cell r="BG6" t="str">
            <v>○</v>
          </cell>
          <cell r="BH6" t="b">
            <v>1</v>
          </cell>
          <cell r="BI6" t="b">
            <v>1</v>
          </cell>
        </row>
        <row r="7">
          <cell r="E7">
            <v>1</v>
          </cell>
          <cell r="F7" t="str">
            <v/>
          </cell>
          <cell r="G7" t="str">
            <v>Dg104</v>
          </cell>
          <cell r="H7" t="str">
            <v>⑩役務</v>
          </cell>
          <cell r="I7" t="str">
            <v>令和3年分所得税及び復興特別所得税並びに消費税及び地方消費税の確定申告に係るお知らせ通知書・納付書の封入・封かん等業務
46,771件</v>
          </cell>
          <cell r="J7" t="str">
            <v>支出負担行為担当官
金沢国税局総務部次長
中村　憲二
石川県金沢市広坂２－２－６０</v>
          </cell>
          <cell r="K7"/>
          <cell r="L7"/>
          <cell r="M7">
            <v>44509</v>
          </cell>
          <cell r="N7" t="str">
            <v>株式会社クローバー情報システム
兵庫県尼崎市戸ノ内町３－１５－１２</v>
          </cell>
          <cell r="O7">
            <v>6140001109424</v>
          </cell>
          <cell r="P7" t="str">
            <v>①一般競争入札</v>
          </cell>
          <cell r="Q7"/>
          <cell r="R7">
            <v>1799065</v>
          </cell>
          <cell r="S7" t="str">
            <v>＠25.3円／件ほか</v>
          </cell>
          <cell r="T7">
            <v>1133162</v>
          </cell>
          <cell r="U7">
            <v>0.629</v>
          </cell>
          <cell r="V7"/>
          <cell r="W7"/>
          <cell r="X7"/>
          <cell r="Y7" t="str">
            <v>②同種の他の契約の予定価格を類推されるおそれがあるため公表しない</v>
          </cell>
          <cell r="Z7">
            <v>2</v>
          </cell>
          <cell r="AA7">
            <v>1</v>
          </cell>
          <cell r="AB7"/>
          <cell r="AC7"/>
          <cell r="AD7"/>
          <cell r="AE7" t="str">
            <v>⑥その他の法人等</v>
          </cell>
          <cell r="AF7"/>
          <cell r="AG7"/>
          <cell r="AH7"/>
          <cell r="AI7"/>
          <cell r="AJ7"/>
          <cell r="AK7"/>
          <cell r="AL7"/>
          <cell r="AM7" t="str">
            <v>○</v>
          </cell>
          <cell r="AN7" t="str">
            <v>⑥過去に契約実績のある者及び特殊な技術、特定の情報を有する者に有利となっているものへの対応</v>
          </cell>
          <cell r="AO7"/>
          <cell r="AP7"/>
          <cell r="AQ7"/>
          <cell r="AR7"/>
          <cell r="AS7"/>
          <cell r="AT7" t="str">
            <v>○</v>
          </cell>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E8" t="str">
            <v/>
          </cell>
          <cell r="F8">
            <v>1</v>
          </cell>
          <cell r="G8" t="str">
            <v>Dg105</v>
          </cell>
          <cell r="H8" t="str">
            <v>⑩役務</v>
          </cell>
          <cell r="I8" t="str">
            <v>確定申告期における電話相談業務委託
210人日</v>
          </cell>
          <cell r="J8" t="str">
            <v>支出負担行為担当官
金沢国税局総務部次長
中村　憲二
石川県金沢市広坂２－２－６０</v>
          </cell>
          <cell r="K8"/>
          <cell r="L8"/>
          <cell r="M8">
            <v>44510</v>
          </cell>
          <cell r="N8" t="str">
            <v>北陸税理士会
石川県金沢市北安江３－４－６</v>
          </cell>
          <cell r="O8">
            <v>7220005002203</v>
          </cell>
          <cell r="P8" t="str">
            <v>④随意契約（企画競争無し）</v>
          </cell>
          <cell r="Q8" t="str">
            <v>●</v>
          </cell>
          <cell r="R8">
            <v>5499690</v>
          </cell>
          <cell r="S8" t="str">
            <v>＠26,189円/日</v>
          </cell>
          <cell r="T8">
            <v>5499690</v>
          </cell>
          <cell r="U8">
            <v>1</v>
          </cell>
          <cell r="V8"/>
          <cell r="W8"/>
          <cell r="X8"/>
          <cell r="Y8" t="str">
            <v>①公表</v>
          </cell>
          <cell r="Z8">
            <v>1</v>
          </cell>
          <cell r="AA8">
            <v>0</v>
          </cell>
          <cell r="AB8"/>
          <cell r="AC8"/>
          <cell r="AD8"/>
          <cell r="AE8" t="str">
            <v>⑥その他の法人等</v>
          </cell>
          <cell r="AF8"/>
          <cell r="AG8"/>
          <cell r="AH8" t="str">
            <v>①会計法第29条の3第4項（契約の性質又は目的が競争を許さない場合）</v>
          </cell>
          <cell r="AI8" t="str">
            <v>公募による募集を行った結果、申込者が1者であり、他に業務を遂行できる者がいないことから、会計法第29条の3第4項に該当するため。</v>
          </cell>
          <cell r="AJ8"/>
          <cell r="AK8"/>
          <cell r="AL8"/>
          <cell r="AM8"/>
          <cell r="AN8"/>
          <cell r="AO8"/>
          <cell r="AP8"/>
          <cell r="AQ8"/>
          <cell r="AR8"/>
          <cell r="AS8"/>
          <cell r="AT8"/>
          <cell r="AU8"/>
          <cell r="AV8"/>
          <cell r="AW8"/>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E9" t="str">
            <v/>
          </cell>
          <cell r="F9">
            <v>2</v>
          </cell>
          <cell r="G9" t="str">
            <v>Dg106</v>
          </cell>
          <cell r="H9" t="str">
            <v>⑩役務</v>
          </cell>
          <cell r="I9" t="str">
            <v>富山税務署の確定申告期における無料税務相談業務委託
80人日</v>
          </cell>
          <cell r="J9" t="str">
            <v>支出負担行為担当官
金沢国税局総務部次長
中村　憲二
石川県金沢市広坂２－２－６０</v>
          </cell>
          <cell r="K9"/>
          <cell r="L9"/>
          <cell r="M9">
            <v>44510</v>
          </cell>
          <cell r="N9" t="str">
            <v>北陸税理士会
石川県金沢市北安江３－４－６</v>
          </cell>
          <cell r="O9">
            <v>7220005002203</v>
          </cell>
          <cell r="P9" t="str">
            <v>④随意契約（企画競争無し）</v>
          </cell>
          <cell r="Q9" t="str">
            <v>●</v>
          </cell>
          <cell r="R9">
            <v>1592320</v>
          </cell>
          <cell r="S9" t="str">
            <v>＠19,904円/日</v>
          </cell>
          <cell r="T9">
            <v>1592320</v>
          </cell>
          <cell r="U9">
            <v>1</v>
          </cell>
          <cell r="V9"/>
          <cell r="W9"/>
          <cell r="X9"/>
          <cell r="Y9" t="str">
            <v>①公表</v>
          </cell>
          <cell r="Z9">
            <v>1</v>
          </cell>
          <cell r="AA9">
            <v>0</v>
          </cell>
          <cell r="AB9"/>
          <cell r="AC9"/>
          <cell r="AD9"/>
          <cell r="AE9" t="str">
            <v>⑥その他の法人等</v>
          </cell>
          <cell r="AF9"/>
          <cell r="AG9"/>
          <cell r="AH9" t="str">
            <v>①会計法第29条の3第4項（契約の性質又は目的が競争を許さない場合）</v>
          </cell>
          <cell r="AI9" t="str">
            <v>公募による募集を行った結果、申込者が1者であり、他に業務を遂行できる者がいないことから、会計法第29条の3第4項に該当するため。</v>
          </cell>
          <cell r="AJ9"/>
          <cell r="AK9"/>
          <cell r="AL9"/>
          <cell r="AM9"/>
          <cell r="AN9"/>
          <cell r="AO9"/>
          <cell r="AP9"/>
          <cell r="AQ9"/>
          <cell r="AR9"/>
          <cell r="AS9"/>
          <cell r="AT9"/>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E10" t="str">
            <v/>
          </cell>
          <cell r="F10">
            <v>3</v>
          </cell>
          <cell r="G10" t="str">
            <v>Dg107</v>
          </cell>
          <cell r="H10" t="str">
            <v>⑩役務</v>
          </cell>
          <cell r="I10" t="str">
            <v>高岡税務署の確定申告期における無料税務相談業務委託
54人日</v>
          </cell>
          <cell r="J10" t="str">
            <v>支出負担行為担当官
金沢国税局総務部次長
中村　憲二
石川県金沢市広坂２－２－６０</v>
          </cell>
          <cell r="K10"/>
          <cell r="L10"/>
          <cell r="M10">
            <v>44510</v>
          </cell>
          <cell r="N10" t="str">
            <v>北陸税理士会
石川県金沢市北安江３－４－６</v>
          </cell>
          <cell r="O10">
            <v>7220005002203</v>
          </cell>
          <cell r="P10" t="str">
            <v>④随意契約（企画競争無し）</v>
          </cell>
          <cell r="Q10" t="str">
            <v>●</v>
          </cell>
          <cell r="R10">
            <v>1074816</v>
          </cell>
          <cell r="S10" t="str">
            <v>＠19,904円/日</v>
          </cell>
          <cell r="T10">
            <v>1074816</v>
          </cell>
          <cell r="U10">
            <v>1</v>
          </cell>
          <cell r="V10"/>
          <cell r="W10"/>
          <cell r="X10"/>
          <cell r="Y10" t="str">
            <v>①公表</v>
          </cell>
          <cell r="Z10">
            <v>1</v>
          </cell>
          <cell r="AA10">
            <v>0</v>
          </cell>
          <cell r="AB10"/>
          <cell r="AC10"/>
          <cell r="AD10"/>
          <cell r="AE10" t="str">
            <v>⑥その他の法人等</v>
          </cell>
          <cell r="AF10"/>
          <cell r="AG10"/>
          <cell r="AH10" t="str">
            <v>①会計法第29条の3第4項（契約の性質又は目的が競争を許さない場合）</v>
          </cell>
          <cell r="AI10" t="str">
            <v>公募による募集を行った結果、申込者が1者であり、他に業務を遂行できる者がいないことから、会計法第29条の3第4項に該当するため。</v>
          </cell>
          <cell r="AJ10"/>
          <cell r="AK10"/>
          <cell r="AL10"/>
          <cell r="AM10"/>
          <cell r="AN10"/>
          <cell r="AO10"/>
          <cell r="AP10"/>
          <cell r="AQ10"/>
          <cell r="AR10"/>
          <cell r="AS10"/>
          <cell r="AT10"/>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E11" t="str">
            <v/>
          </cell>
          <cell r="F11">
            <v>4</v>
          </cell>
          <cell r="G11" t="str">
            <v>Dg108</v>
          </cell>
          <cell r="H11" t="str">
            <v>⑩役務</v>
          </cell>
          <cell r="I11" t="str">
            <v>金沢税務署の確定申告期における無料税務相談業務委託
145人日</v>
          </cell>
          <cell r="J11" t="str">
            <v>支出負担行為担当官
金沢国税局総務部次長
中村　憲二
石川県金沢市広坂２－２－６０</v>
          </cell>
          <cell r="K11"/>
          <cell r="L11"/>
          <cell r="M11">
            <v>44510</v>
          </cell>
          <cell r="N11" t="str">
            <v>北陸税理士会
石川県金沢市北安江３－４－６</v>
          </cell>
          <cell r="O11">
            <v>7220005002203</v>
          </cell>
          <cell r="P11" t="str">
            <v>④随意契約（企画競争無し）</v>
          </cell>
          <cell r="Q11" t="str">
            <v>●</v>
          </cell>
          <cell r="R11">
            <v>2886080</v>
          </cell>
          <cell r="S11" t="str">
            <v>＠19,904円/日</v>
          </cell>
          <cell r="T11">
            <v>2886080</v>
          </cell>
          <cell r="U11">
            <v>1</v>
          </cell>
          <cell r="V11"/>
          <cell r="W11"/>
          <cell r="X11"/>
          <cell r="Y11" t="str">
            <v>①公表</v>
          </cell>
          <cell r="Z11">
            <v>1</v>
          </cell>
          <cell r="AA11">
            <v>0</v>
          </cell>
          <cell r="AB11"/>
          <cell r="AC11"/>
          <cell r="AD11"/>
          <cell r="AE11" t="str">
            <v>⑥その他の法人等</v>
          </cell>
          <cell r="AF11"/>
          <cell r="AG11"/>
          <cell r="AH11" t="str">
            <v>①会計法第29条の3第4項（契約の性質又は目的が競争を許さない場合）</v>
          </cell>
          <cell r="AI11" t="str">
            <v>公募による募集を行った結果、申込者が1者であり、他に業務を遂行できる者がいないことから、会計法第29条の3第4項に該当するため。</v>
          </cell>
          <cell r="AJ11"/>
          <cell r="AK11"/>
          <cell r="AL11"/>
          <cell r="AM11"/>
          <cell r="AN11"/>
          <cell r="AO11"/>
          <cell r="AP11"/>
          <cell r="AQ11"/>
          <cell r="AR11"/>
          <cell r="AS11"/>
          <cell r="AT11"/>
          <cell r="AU11"/>
          <cell r="AV11"/>
          <cell r="AW11"/>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E12" t="str">
            <v/>
          </cell>
          <cell r="F12">
            <v>5</v>
          </cell>
          <cell r="G12" t="str">
            <v>Dg109</v>
          </cell>
          <cell r="H12" t="str">
            <v>⑩役務</v>
          </cell>
          <cell r="I12" t="str">
            <v>小松税務署の確定申告期における無料税務相談業務委託
56人日</v>
          </cell>
          <cell r="J12" t="str">
            <v>支出負担行為担当官
金沢国税局総務部次長
中村　憲二
石川県金沢市広坂２－２－６０</v>
          </cell>
          <cell r="K12"/>
          <cell r="L12"/>
          <cell r="M12">
            <v>44510</v>
          </cell>
          <cell r="N12" t="str">
            <v>北陸税理士会
石川県金沢市北安江３－４－６</v>
          </cell>
          <cell r="O12">
            <v>7220005002203</v>
          </cell>
          <cell r="P12" t="str">
            <v>④随意契約（企画競争無し）</v>
          </cell>
          <cell r="Q12" t="str">
            <v>●</v>
          </cell>
          <cell r="R12">
            <v>1114624</v>
          </cell>
          <cell r="S12" t="str">
            <v>＠19,904円/日</v>
          </cell>
          <cell r="T12">
            <v>1114624</v>
          </cell>
          <cell r="U12">
            <v>1</v>
          </cell>
          <cell r="V12"/>
          <cell r="W12"/>
          <cell r="X12"/>
          <cell r="Y12" t="str">
            <v>①公表</v>
          </cell>
          <cell r="Z12">
            <v>1</v>
          </cell>
          <cell r="AA12">
            <v>0</v>
          </cell>
          <cell r="AB12"/>
          <cell r="AC12"/>
          <cell r="AD12"/>
          <cell r="AE12" t="str">
            <v>⑥その他の法人等</v>
          </cell>
          <cell r="AF12"/>
          <cell r="AG12"/>
          <cell r="AH12" t="str">
            <v>①会計法第29条の3第4項（契約の性質又は目的が競争を許さない場合）</v>
          </cell>
          <cell r="AI12" t="str">
            <v>公募による募集を行った結果、申込者が1者であり、他に業務を遂行できる者がいないことから、会計法第29条の3第4項に該当するため。</v>
          </cell>
          <cell r="AJ12"/>
          <cell r="AK12"/>
          <cell r="AL12"/>
          <cell r="AM12"/>
          <cell r="AN12"/>
          <cell r="AO12"/>
          <cell r="AP12"/>
          <cell r="AQ12"/>
          <cell r="AR12"/>
          <cell r="AS12"/>
          <cell r="AT12"/>
          <cell r="AU12"/>
          <cell r="AV12"/>
          <cell r="AW12"/>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E13" t="str">
            <v/>
          </cell>
          <cell r="F13">
            <v>6</v>
          </cell>
          <cell r="G13" t="str">
            <v>Dg110</v>
          </cell>
          <cell r="H13" t="str">
            <v>⑩役務</v>
          </cell>
          <cell r="I13" t="str">
            <v>松任税務署の確定申告期における無料税務相談業務委託
60人日</v>
          </cell>
          <cell r="J13" t="str">
            <v>支出負担行為担当官
金沢国税局総務部次長
中村　憲二
石川県金沢市広坂２－２－６０</v>
          </cell>
          <cell r="K13"/>
          <cell r="L13"/>
          <cell r="M13">
            <v>44510</v>
          </cell>
          <cell r="N13" t="str">
            <v>北陸税理士会
石川県金沢市北安江３－４－６</v>
          </cell>
          <cell r="O13">
            <v>7220005002203</v>
          </cell>
          <cell r="P13" t="str">
            <v>④随意契約（企画競争無し）</v>
          </cell>
          <cell r="Q13" t="str">
            <v>●</v>
          </cell>
          <cell r="R13">
            <v>1194240</v>
          </cell>
          <cell r="S13" t="str">
            <v>＠19,904円/日</v>
          </cell>
          <cell r="T13">
            <v>1194240</v>
          </cell>
          <cell r="U13">
            <v>1</v>
          </cell>
          <cell r="V13"/>
          <cell r="W13"/>
          <cell r="X13"/>
          <cell r="Y13" t="str">
            <v>①公表</v>
          </cell>
          <cell r="Z13">
            <v>1</v>
          </cell>
          <cell r="AA13">
            <v>0</v>
          </cell>
          <cell r="AB13"/>
          <cell r="AC13"/>
          <cell r="AD13"/>
          <cell r="AE13" t="str">
            <v>⑥その他の法人等</v>
          </cell>
          <cell r="AF13"/>
          <cell r="AG13"/>
          <cell r="AH13" t="str">
            <v>①会計法第29条の3第4項（契約の性質又は目的が競争を許さない場合）</v>
          </cell>
          <cell r="AI13" t="str">
            <v>公募による募集を行った結果、申込者が1者であり、他に業務を遂行できる者がいないことから、会計法第29条の3第4項に該当するため。</v>
          </cell>
          <cell r="AJ13"/>
          <cell r="AK13"/>
          <cell r="AL13"/>
          <cell r="AM13"/>
          <cell r="AN13"/>
          <cell r="AO13"/>
          <cell r="AP13"/>
          <cell r="AQ13"/>
          <cell r="AR13"/>
          <cell r="AS13"/>
          <cell r="AT13"/>
          <cell r="AU13"/>
          <cell r="AV13"/>
          <cell r="AW13"/>
          <cell r="AX13" t="str">
            <v>年間支払金額</v>
          </cell>
          <cell r="AY13" t="str">
            <v>○</v>
          </cell>
          <cell r="AZ13" t="str">
            <v>×</v>
          </cell>
          <cell r="BA13" t="str">
            <v>×</v>
          </cell>
          <cell r="BB13" t="str">
            <v>×</v>
          </cell>
          <cell r="BC13" t="str">
            <v/>
          </cell>
          <cell r="BD13" t="str">
            <v>⑩役務</v>
          </cell>
          <cell r="BE13" t="str">
            <v>単価契約</v>
          </cell>
          <cell r="BF13" t="str">
            <v/>
          </cell>
          <cell r="BG13" t="str">
            <v>○</v>
          </cell>
          <cell r="BH13" t="b">
            <v>1</v>
          </cell>
          <cell r="BI13" t="b">
            <v>1</v>
          </cell>
        </row>
        <row r="14">
          <cell r="E14" t="str">
            <v/>
          </cell>
          <cell r="F14">
            <v>7</v>
          </cell>
          <cell r="G14" t="str">
            <v>Dg111</v>
          </cell>
          <cell r="H14" t="str">
            <v>⑩役務</v>
          </cell>
          <cell r="I14" t="str">
            <v>福井税務署の確定申告期における無料税務相談業務委託
72人日</v>
          </cell>
          <cell r="J14" t="str">
            <v>支出負担行為担当官
金沢国税局総務部次長
中村　憲二
石川県金沢市広坂２－２－６０</v>
          </cell>
          <cell r="K14"/>
          <cell r="L14"/>
          <cell r="M14">
            <v>44510</v>
          </cell>
          <cell r="N14" t="str">
            <v>北陸税理士会
石川県金沢市北安江３－４－６</v>
          </cell>
          <cell r="O14">
            <v>7220005002203</v>
          </cell>
          <cell r="P14" t="str">
            <v>④随意契約（企画競争無し）</v>
          </cell>
          <cell r="Q14" t="str">
            <v>●</v>
          </cell>
          <cell r="R14">
            <v>1433088</v>
          </cell>
          <cell r="S14" t="str">
            <v>＠19,904円/日</v>
          </cell>
          <cell r="T14">
            <v>1433088</v>
          </cell>
          <cell r="U14">
            <v>1</v>
          </cell>
          <cell r="V14"/>
          <cell r="W14"/>
          <cell r="X14"/>
          <cell r="Y14" t="str">
            <v>①公表</v>
          </cell>
          <cell r="Z14">
            <v>1</v>
          </cell>
          <cell r="AA14">
            <v>0</v>
          </cell>
          <cell r="AB14"/>
          <cell r="AC14"/>
          <cell r="AD14"/>
          <cell r="AE14" t="str">
            <v>⑥その他の法人等</v>
          </cell>
          <cell r="AF14"/>
          <cell r="AG14"/>
          <cell r="AH14" t="str">
            <v>①会計法第29条の3第4項（契約の性質又は目的が競争を許さない場合）</v>
          </cell>
          <cell r="AI14" t="str">
            <v>公募による募集を行った結果、申込者が1者であり、他に業務を遂行できる者がいないことから、会計法第29条の3第4項に該当するため。</v>
          </cell>
          <cell r="AJ14"/>
          <cell r="AK14"/>
          <cell r="AL14"/>
          <cell r="AM14"/>
          <cell r="AN14"/>
          <cell r="AO14"/>
          <cell r="AP14"/>
          <cell r="AQ14"/>
          <cell r="AR14"/>
          <cell r="AS14"/>
          <cell r="AT14"/>
          <cell r="AU14"/>
          <cell r="AV14"/>
          <cell r="AW14"/>
          <cell r="AX14" t="str">
            <v>年間支払金額</v>
          </cell>
          <cell r="AY14" t="str">
            <v>○</v>
          </cell>
          <cell r="AZ14" t="str">
            <v>×</v>
          </cell>
          <cell r="BA14" t="str">
            <v>×</v>
          </cell>
          <cell r="BB14" t="str">
            <v>×</v>
          </cell>
          <cell r="BC14" t="str">
            <v/>
          </cell>
          <cell r="BD14" t="str">
            <v>⑩役務</v>
          </cell>
          <cell r="BE14" t="str">
            <v>単価契約</v>
          </cell>
          <cell r="BF14" t="str">
            <v/>
          </cell>
          <cell r="BG14" t="str">
            <v>○</v>
          </cell>
          <cell r="BH14" t="b">
            <v>1</v>
          </cell>
          <cell r="BI14" t="b">
            <v>1</v>
          </cell>
        </row>
        <row r="15">
          <cell r="E15">
            <v>2</v>
          </cell>
          <cell r="F15" t="str">
            <v/>
          </cell>
          <cell r="G15" t="str">
            <v>Dg112</v>
          </cell>
          <cell r="H15" t="str">
            <v>⑩役務</v>
          </cell>
          <cell r="I15" t="str">
            <v>申告会場設置パーソナルコンピュータの設定等業務
一式</v>
          </cell>
          <cell r="J15" t="str">
            <v>支出負担行為担当官
金沢国税局総務部次長
中村　憲二
石川県金沢市広坂２－２－６０</v>
          </cell>
          <cell r="K15"/>
          <cell r="L15"/>
          <cell r="M15">
            <v>44511</v>
          </cell>
          <cell r="N15" t="str">
            <v>株式会社コスモビジネス
石川県金沢市示野中町２－１１３</v>
          </cell>
          <cell r="O15">
            <v>6220001002760</v>
          </cell>
          <cell r="P15" t="str">
            <v>①一般競争入札</v>
          </cell>
          <cell r="Q15"/>
          <cell r="R15">
            <v>3109747</v>
          </cell>
          <cell r="S15">
            <v>2200000</v>
          </cell>
          <cell r="T15"/>
          <cell r="U15">
            <v>0.70699999999999996</v>
          </cell>
          <cell r="V15"/>
          <cell r="W15"/>
          <cell r="X15"/>
          <cell r="Y15" t="str">
            <v>②同種の他の契約の予定価格を類推されるおそれがあるため公表しない</v>
          </cell>
          <cell r="Z15">
            <v>2</v>
          </cell>
          <cell r="AA15">
            <v>2</v>
          </cell>
          <cell r="AB15"/>
          <cell r="AC15"/>
          <cell r="AD15" t="str">
            <v>○</v>
          </cell>
          <cell r="AE15" t="str">
            <v>⑥その他の法人等</v>
          </cell>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v>0</v>
          </cell>
          <cell r="BD15" t="str">
            <v>⑩役務</v>
          </cell>
          <cell r="BE15" t="str">
            <v/>
          </cell>
          <cell r="BF15" t="str">
            <v/>
          </cell>
          <cell r="BG15" t="str">
            <v>○</v>
          </cell>
          <cell r="BH15" t="b">
            <v>1</v>
          </cell>
          <cell r="BI15" t="b">
            <v>1</v>
          </cell>
        </row>
        <row r="16">
          <cell r="E16">
            <v>3</v>
          </cell>
          <cell r="F16" t="str">
            <v/>
          </cell>
          <cell r="G16" t="str">
            <v>Dg113</v>
          </cell>
          <cell r="H16" t="str">
            <v>⑦物品等購入</v>
          </cell>
          <cell r="I16" t="str">
            <v>アルコール検知器の購入
200個</v>
          </cell>
          <cell r="J16" t="str">
            <v>支出負担行為担当官
金沢国税局総務部次長
中村　憲二　
石川県金沢市広坂２－２－６０</v>
          </cell>
          <cell r="K16"/>
          <cell r="L16"/>
          <cell r="M16">
            <v>44529</v>
          </cell>
          <cell r="N16" t="str">
            <v>北陸オフィスライフ株式会社
石川県金沢市木越２－２００</v>
          </cell>
          <cell r="O16">
            <v>8220001006256</v>
          </cell>
          <cell r="P16" t="str">
            <v>①一般競争入札</v>
          </cell>
          <cell r="Q16"/>
          <cell r="R16">
            <v>2973300</v>
          </cell>
          <cell r="S16">
            <v>2739000</v>
          </cell>
          <cell r="T16"/>
          <cell r="U16">
            <v>0.92100000000000004</v>
          </cell>
          <cell r="V16"/>
          <cell r="W16"/>
          <cell r="X16"/>
          <cell r="Y16" t="str">
            <v>②同種の他の契約の予定価格を類推されるおそれがあるため公表しない</v>
          </cell>
          <cell r="Z16">
            <v>3</v>
          </cell>
          <cell r="AA16">
            <v>0</v>
          </cell>
          <cell r="AB16"/>
          <cell r="AC16"/>
          <cell r="AD16"/>
          <cell r="AE16" t="str">
            <v>⑥その他の法人等</v>
          </cell>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v>0</v>
          </cell>
          <cell r="BD16" t="str">
            <v>⑦物品等購入</v>
          </cell>
          <cell r="BE16" t="str">
            <v/>
          </cell>
          <cell r="BF16" t="str">
            <v/>
          </cell>
          <cell r="BG16" t="str">
            <v>○</v>
          </cell>
          <cell r="BH16" t="b">
            <v>1</v>
          </cell>
          <cell r="BI16" t="b">
            <v>1</v>
          </cell>
        </row>
        <row r="17">
          <cell r="E17">
            <v>4</v>
          </cell>
          <cell r="F17" t="str">
            <v/>
          </cell>
          <cell r="G17" t="str">
            <v>Dg114</v>
          </cell>
          <cell r="H17" t="str">
            <v>⑦物品等購入</v>
          </cell>
          <cell r="I17" t="str">
            <v>自動血圧計ほかの購入について
12個</v>
          </cell>
          <cell r="J17" t="str">
            <v>支出負担行為担当官
金沢国税局総務部次長
中村　憲二　
石川県金沢市広坂２－２－６０</v>
          </cell>
          <cell r="K17"/>
          <cell r="L17"/>
          <cell r="M17">
            <v>44529</v>
          </cell>
          <cell r="N17" t="str">
            <v>北陸メディカル株式会社
石川県金沢市直江東１－６</v>
          </cell>
          <cell r="O17">
            <v>2220001006492</v>
          </cell>
          <cell r="P17" t="str">
            <v>①一般競争入札</v>
          </cell>
          <cell r="Q17"/>
          <cell r="R17">
            <v>2294160</v>
          </cell>
          <cell r="S17">
            <v>1623600</v>
          </cell>
          <cell r="T17"/>
          <cell r="U17">
            <v>0.70699999999999996</v>
          </cell>
          <cell r="V17"/>
          <cell r="W17"/>
          <cell r="X17"/>
          <cell r="Y17" t="str">
            <v>②同種の他の契約の予定価格を類推されるおそれがあるため公表しない</v>
          </cell>
          <cell r="Z17">
            <v>1</v>
          </cell>
          <cell r="AA17">
            <v>0</v>
          </cell>
          <cell r="AB17"/>
          <cell r="AC17"/>
          <cell r="AD17"/>
          <cell r="AE17" t="str">
            <v>⑥その他の法人等</v>
          </cell>
          <cell r="AF17"/>
          <cell r="AG17"/>
          <cell r="AH17"/>
          <cell r="AI17"/>
          <cell r="AJ17"/>
          <cell r="AK17"/>
          <cell r="AL17"/>
          <cell r="AM17" t="str">
            <v>△</v>
          </cell>
          <cell r="AN17"/>
          <cell r="AO17"/>
          <cell r="AP17"/>
          <cell r="AQ17" t="str">
            <v>⑨その他</v>
          </cell>
          <cell r="AR17"/>
          <cell r="AS17" t="str">
            <v>競争入札に参加しても価格競争に勝てる見込みがないため。</v>
          </cell>
          <cell r="AT17"/>
          <cell r="AU17"/>
          <cell r="AV17"/>
          <cell r="AW17"/>
          <cell r="AX17" t="str">
            <v>予定価格</v>
          </cell>
          <cell r="AY17" t="str">
            <v>○</v>
          </cell>
          <cell r="AZ17" t="str">
            <v>×</v>
          </cell>
          <cell r="BA17" t="str">
            <v>○</v>
          </cell>
          <cell r="BB17" t="str">
            <v>○</v>
          </cell>
          <cell r="BC17">
            <v>0</v>
          </cell>
          <cell r="BD17" t="str">
            <v>⑦物品等購入</v>
          </cell>
          <cell r="BE17" t="str">
            <v/>
          </cell>
          <cell r="BF17" t="str">
            <v/>
          </cell>
          <cell r="BG17" t="str">
            <v>○</v>
          </cell>
          <cell r="BH17" t="b">
            <v>1</v>
          </cell>
          <cell r="BI17" t="b">
            <v>1</v>
          </cell>
        </row>
        <row r="18">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Zeros="0" tabSelected="1" view="pageBreakPreview" topLeftCell="B13" zoomScale="85" zoomScaleNormal="100" zoomScaleSheetLayoutView="85" workbookViewId="0">
      <selection activeCell="N8" sqref="N8"/>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IF(MAX([7]令和3年度契約状況調査票!E5:E250)&gt;=ROW()-5,ROW()-5,"")</f>
        <v>1</v>
      </c>
      <c r="B6" s="12" t="str">
        <f>IF(A6="","",VLOOKUP(A6,[7]令和3年度契約状況調査票!$E:$AR,5,FALSE))</f>
        <v>令和3年分所得税及び復興特別所得税並びに消費税及び地方消費税の確定申告に係るお知らせ通知書・納付書の封入・封かん等業務
46,771件</v>
      </c>
      <c r="C6" s="13" t="str">
        <f>IF(A6="","",VLOOKUP(A6,[7]令和3年度契約状況調査票!$E:$AR,6,FALSE))</f>
        <v>支出負担行為担当官
金沢国税局総務部次長
中村　憲二
石川県金沢市広坂２－２－６０</v>
      </c>
      <c r="D6" s="14">
        <f>IF(A6="","",VLOOKUP(A6,[7]令和3年度契約状況調査票!$E:$AR,9,FALSE))</f>
        <v>44509</v>
      </c>
      <c r="E6" s="12" t="str">
        <f>IF(A6="","",VLOOKUP(A6,[7]令和3年度契約状況調査票!$E:$AR,10,FALSE))</f>
        <v>株式会社クローバー情報システム
兵庫県尼崎市戸ノ内町３－１５－１２</v>
      </c>
      <c r="F6" s="15">
        <f>IF(A6="","",VLOOKUP(A6,[7]令和3年度契約状況調査票!$E:$AR,11,FALSE))</f>
        <v>6140001109424</v>
      </c>
      <c r="G6" s="16" t="str">
        <f>IF(A6="","",IF(VLOOKUP(A6,[7]令和3年度契約状況調査票!$E:$AR,12,FALSE)="②一般競争入札（総合評価方式）","一般競争入札"&amp;CHAR(10)&amp;"（総合評価方式）","一般競争入札"))</f>
        <v>一般競争入札</v>
      </c>
      <c r="H6" s="17" t="str">
        <f>IF(A6="","",IF(VLOOKUP(A6,[7]令和3年度契約状況調査票!$E:$AR,14,FALSE)="他官署で調達手続きを実施のため","他官署で調達手続きを実施のため",IF(VLOOKUP(A6,[7]令和3年度契約状況調査票!$E:$AR,21,FALSE)="②同種の他の契約の予定価格を類推されるおそれがあるため公表しない","同種の他の契約の予定価格を類推されるおそれがあるため公表しない",IF(VLOOKUP(A6,[7]令和3年度契約状況調査票!$E:$AR,21,FALSE)="－","－",IF(VLOOKUP(A6,[7]令和3年度契約状況調査票!$E:$AR,7,FALSE)&lt;&gt;"",TEXT(VLOOKUP(A6,[7]令和3年度契約状況調査票!$E:$AR,14,FALSE),"#,##0円")&amp;CHAR(10)&amp;"(A)",VLOOKUP(A6,[7]令和3年度契約状況調査票!$E:$AR,14,FALSE))))))</f>
        <v>同種の他の契約の予定価格を類推されるおそれがあるため公表しない</v>
      </c>
      <c r="I6" s="17" t="str">
        <f>IF(A6="","",VLOOKUP(A6,[7]令和3年度契約状況調査票!$E:$AR,15,FALSE))</f>
        <v>＠25.3円／件ほか</v>
      </c>
      <c r="J6" s="18" t="str">
        <f>IF(A6="","",IF(VLOOKUP(A6,[7]令和3年度契約状況調査票!$E:$AR,14,FALSE)="他官署で調達手続きを実施のため","－",IF(VLOOKUP(A6,[7]令和3年度契約状況調査票!$E:$AR,21,FALSE)="②同種の他の契約の予定価格を類推されるおそれがあるため公表しない","－",IF(VLOOKUP(A6,[7]令和3年度契約状況調査票!$E:$AR,21,FALSE)="－","－",IF(VLOOKUP(A6,[7]令和3年度契約状況調査票!$E:$AR,7,FALSE)&lt;&gt;"",TEXT(VLOOKUP(A6,[7]令和3年度契約状況調査票!$E:$AR,17,FALSE),"#.0%")&amp;CHAR(10)&amp;"(B/A×100)",VLOOKUP(A6,[7]令和3年度契約状況調査票!$E:$AR,17,FALSE))))))</f>
        <v>－</v>
      </c>
      <c r="K6" s="19" t="str">
        <f>IF(A6="","",IF(VLOOKUP(A6,[7]令和3年度契約状況調査票!$E:$AR,27,FALSE)="①公益社団法人","公社",IF(VLOOKUP(A6,[7]令和3年度契約状況調査票!$E:$AR,27,FALSE)="②公益財団法人","公財","")))</f>
        <v/>
      </c>
      <c r="L6" s="19">
        <f>IF(A6="","",VLOOKUP(A6,[7]令和3年度契約状況調査票!$E:$AR,28,FALSE))</f>
        <v>0</v>
      </c>
      <c r="M6" s="20" t="str">
        <f>IF(A6="","",IF(VLOOKUP(A6,[7]令和3年度契約状況調査票!$E:$AR,28,FALSE)="国所管",VLOOKUP(A6,[7]令和3年度契約状況調査票!$E:$AR,22,FALSE),""))</f>
        <v/>
      </c>
      <c r="N6" s="21" t="str">
        <f>IF(A6="","",IF(AND(P6="○",O6="分担契約/単価契約"),"単価契約"&amp;CHAR(10)&amp;"予定調達総額 "&amp;TEXT(VLOOKUP(A6,[7]令和3年度契約状況調査票!$E:$AR,16,FALSE),"#,##0円")&amp;"(B)"&amp;CHAR(10)&amp;"分担契約"&amp;CHAR(10)&amp;VLOOKUP(A6,[7]令和3年度契約状況調査票!$E:$AR,32,FALSE),IF(AND(P6="○",O6="分担契約"),"分担契約"&amp;CHAR(10)&amp;"契約総額 "&amp;TEXT(VLOOKUP(A6,[7]令和3年度契約状況調査票!$E:$AR,16,FALSE),"#,##0円")&amp;"(B)"&amp;CHAR(10)&amp;VLOOKUP(A6,[7]令和3年度契約状況調査票!$E:$AR,32,FALSE),(IF(O6="分担契約/単価契約","単価契約"&amp;CHAR(10)&amp;"予定調達総額 "&amp;TEXT(VLOOKUP(A6,[7]令和3年度契約状況調査票!$E:$AR,16,FALSE),"#,##0円")&amp;CHAR(10)&amp;"分担契約"&amp;CHAR(10)&amp;VLOOKUP(A6,[7]令和3年度契約状況調査票!$E:$AR,32,FALSE),IF(O6="分担契約","分担契約"&amp;CHAR(10)&amp;"契約総額 "&amp;TEXT(VLOOKUP(A6,[7]令和3年度契約状況調査票!$E:$AR,16,FALSE),"#,##0円")&amp;CHAR(10)&amp;VLOOKUP(A6,[7]令和3年度契約状況調査票!$E:$AR,32,FALSE),IF(O6="単価契約","単価契約"&amp;CHAR(10)&amp;"予定調達総額 "&amp;TEXT(VLOOKUP(A6,[7]令和3年度契約状況調査票!$E:$AR,16,FALSE),"#,##0円")&amp;CHAR(10)&amp;VLOOKUP(A6,[7]令和3年度契約状況調査票!$E:$AR,32,FALSE),VLOOKUP(A6,[7]令和3年度契約状況調査票!$E:$AR,32,FALSE))))))))</f>
        <v xml:space="preserve">単価契約
予定調達総額 1,133,162円
</v>
      </c>
      <c r="O6" s="10" t="str">
        <f>IF(A6="","",VLOOKUP(A6,[7]令和3年度契約状況調査票!$E:$BY,53,FALSE))</f>
        <v>単価契約</v>
      </c>
      <c r="P6" s="10" t="str">
        <f>IF(A6="","",IF(VLOOKUP(A6,[7]令和3年度契約状況調査票!$E:$AR,14,FALSE)="他官署で調達手続きを実施のため","×",IF(VLOOKUP(A6,[7]令和3年度契約状況調査票!$E:$AR,21,FALSE)="②同種の他の契約の予定価格を類推されるおそれがあるため公表しない","×","○")))</f>
        <v>×</v>
      </c>
    </row>
    <row r="7" spans="1:16" s="10" customFormat="1" ht="60" customHeight="1">
      <c r="A7" s="11">
        <f>IF(MAX([7]令和3年度契約状況調査票!E6:E251)&gt;=ROW()-5,ROW()-5,"")</f>
        <v>2</v>
      </c>
      <c r="B7" s="12" t="str">
        <f>IF(A7="","",VLOOKUP(A7,[7]令和3年度契約状況調査票!$E:$AR,5,FALSE))</f>
        <v>申告会場設置パーソナルコンピュータの設定等業務
一式</v>
      </c>
      <c r="C7" s="13" t="str">
        <f>IF(A7="","",VLOOKUP(A7,[7]令和3年度契約状況調査票!$E:$AR,6,FALSE))</f>
        <v>支出負担行為担当官
金沢国税局総務部次長
中村　憲二
石川県金沢市広坂２－２－６０</v>
      </c>
      <c r="D7" s="14">
        <f>IF(A7="","",VLOOKUP(A7,[7]令和3年度契約状況調査票!$E:$AR,9,FALSE))</f>
        <v>44511</v>
      </c>
      <c r="E7" s="12" t="str">
        <f>IF(A7="","",VLOOKUP(A7,[7]令和3年度契約状況調査票!$E:$AR,10,FALSE))</f>
        <v>株式会社コスモビジネス
石川県金沢市示野中町２－１１３</v>
      </c>
      <c r="F7" s="15">
        <f>IF(A7="","",VLOOKUP(A7,[7]令和3年度契約状況調査票!$E:$AR,11,FALSE))</f>
        <v>6220001002760</v>
      </c>
      <c r="G7" s="16" t="str">
        <f>IF(A7="","",IF(VLOOKUP(A7,[7]令和3年度契約状況調査票!$E:$AR,12,FALSE)="②一般競争入札（総合評価方式）","一般競争入札"&amp;CHAR(10)&amp;"（総合評価方式）","一般競争入札"))</f>
        <v>一般競争入札</v>
      </c>
      <c r="H7" s="17" t="str">
        <f>IF(A7="","",IF(VLOOKUP(A7,[7]令和3年度契約状況調査票!$E:$AR,14,FALSE)="他官署で調達手続きを実施のため","他官署で調達手続きを実施のため",IF(VLOOKUP(A7,[7]令和3年度契約状況調査票!$E:$AR,21,FALSE)="②同種の他の契約の予定価格を類推されるおそれがあるため公表しない","同種の他の契約の予定価格を類推されるおそれがあるため公表しない",IF(VLOOKUP(A7,[7]令和3年度契約状況調査票!$E:$AR,21,FALSE)="－","－",IF(VLOOKUP(A7,[7]令和3年度契約状況調査票!$E:$AR,7,FALSE)&lt;&gt;"",TEXT(VLOOKUP(A7,[7]令和3年度契約状況調査票!$E:$AR,14,FALSE),"#,##0円")&amp;CHAR(10)&amp;"(A)",VLOOKUP(A7,[7]令和3年度契約状況調査票!$E:$AR,14,FALSE))))))</f>
        <v>同種の他の契約の予定価格を類推されるおそれがあるため公表しない</v>
      </c>
      <c r="I7" s="17">
        <f>IF(A7="","",VLOOKUP(A7,[7]令和3年度契約状況調査票!$E:$AR,15,FALSE))</f>
        <v>2200000</v>
      </c>
      <c r="J7" s="18" t="str">
        <f>IF(A7="","",IF(VLOOKUP(A7,[7]令和3年度契約状況調査票!$E:$AR,14,FALSE)="他官署で調達手続きを実施のため","－",IF(VLOOKUP(A7,[7]令和3年度契約状況調査票!$E:$AR,21,FALSE)="②同種の他の契約の予定価格を類推されるおそれがあるため公表しない","－",IF(VLOOKUP(A7,[7]令和3年度契約状況調査票!$E:$AR,21,FALSE)="－","－",IF(VLOOKUP(A7,[7]令和3年度契約状況調査票!$E:$AR,7,FALSE)&lt;&gt;"",TEXT(VLOOKUP(A7,[7]令和3年度契約状況調査票!$E:$AR,17,FALSE),"#.0%")&amp;CHAR(10)&amp;"(B/A×100)",VLOOKUP(A7,[7]令和3年度契約状況調査票!$E:$AR,17,FALSE))))))</f>
        <v>－</v>
      </c>
      <c r="K7" s="19" t="str">
        <f>IF(A7="","",IF(VLOOKUP(A7,[7]令和3年度契約状況調査票!$E:$AR,27,FALSE)="①公益社団法人","公社",IF(VLOOKUP(A7,[7]令和3年度契約状況調査票!$E:$AR,27,FALSE)="②公益財団法人","公財","")))</f>
        <v/>
      </c>
      <c r="L7" s="19">
        <f>IF(A7="","",VLOOKUP(A7,[7]令和3年度契約状況調査票!$E:$AR,28,FALSE))</f>
        <v>0</v>
      </c>
      <c r="M7" s="20" t="str">
        <f>IF(A7="","",IF(VLOOKUP(A7,[7]令和3年度契約状況調査票!$E:$AR,28,FALSE)="国所管",VLOOKUP(A7,[7]令和3年度契約状況調査票!$E:$AR,22,FALSE),""))</f>
        <v/>
      </c>
      <c r="N7" s="21">
        <f>IF(A7="","",IF(AND(P7="○",O7="分担契約/単価契約"),"単価契約"&amp;CHAR(10)&amp;"予定調達総額 "&amp;TEXT(VLOOKUP(A7,[7]令和3年度契約状況調査票!$E:$AR,16,FALSE),"#,##0円")&amp;"(B)"&amp;CHAR(10)&amp;"分担契約"&amp;CHAR(10)&amp;VLOOKUP(A7,[7]令和3年度契約状況調査票!$E:$AR,32,FALSE),IF(AND(P7="○",O7="分担契約"),"分担契約"&amp;CHAR(10)&amp;"契約総額 "&amp;TEXT(VLOOKUP(A7,[7]令和3年度契約状況調査票!$E:$AR,16,FALSE),"#,##0円")&amp;"(B)"&amp;CHAR(10)&amp;VLOOKUP(A7,[7]令和3年度契約状況調査票!$E:$AR,32,FALSE),(IF(O7="分担契約/単価契約","単価契約"&amp;CHAR(10)&amp;"予定調達総額 "&amp;TEXT(VLOOKUP(A7,[7]令和3年度契約状況調査票!$E:$AR,16,FALSE),"#,##0円")&amp;CHAR(10)&amp;"分担契約"&amp;CHAR(10)&amp;VLOOKUP(A7,[7]令和3年度契約状況調査票!$E:$AR,32,FALSE),IF(O7="分担契約","分担契約"&amp;CHAR(10)&amp;"契約総額 "&amp;TEXT(VLOOKUP(A7,[7]令和3年度契約状況調査票!$E:$AR,16,FALSE),"#,##0円")&amp;CHAR(10)&amp;VLOOKUP(A7,[7]令和3年度契約状況調査票!$E:$AR,32,FALSE),IF(O7="単価契約","単価契約"&amp;CHAR(10)&amp;"予定調達総額 "&amp;TEXT(VLOOKUP(A7,[7]令和3年度契約状況調査票!$E:$AR,16,FALSE),"#,##0円")&amp;CHAR(10)&amp;VLOOKUP(A7,[7]令和3年度契約状況調査票!$E:$AR,32,FALSE),VLOOKUP(A7,[7]令和3年度契約状況調査票!$E:$AR,32,FALSE))))))))</f>
        <v>0</v>
      </c>
      <c r="O7" s="10" t="str">
        <f>IF(A7="","",VLOOKUP(A7,[7]令和3年度契約状況調査票!$E:$BY,53,FALSE))</f>
        <v/>
      </c>
      <c r="P7" s="10" t="str">
        <f>IF(A7="","",IF(VLOOKUP(A7,[7]令和3年度契約状況調査票!$E:$AR,14,FALSE)="他官署で調達手続きを実施のため","×",IF(VLOOKUP(A7,[7]令和3年度契約状況調査票!$E:$AR,21,FALSE)="②同種の他の契約の予定価格を類推されるおそれがあるため公表しない","×","○")))</f>
        <v>×</v>
      </c>
    </row>
    <row r="8" spans="1:16" s="10" customFormat="1" ht="60" customHeight="1">
      <c r="A8" s="11">
        <f>IF(MAX([7]令和3年度契約状況調査票!E7:E252)&gt;=ROW()-5,ROW()-5,"")</f>
        <v>3</v>
      </c>
      <c r="B8" s="12" t="str">
        <f>IF(A8="","",VLOOKUP(A8,[7]令和3年度契約状況調査票!$E:$AR,5,FALSE))</f>
        <v>アルコール検知器の購入
200個</v>
      </c>
      <c r="C8" s="13" t="str">
        <f>IF(A8="","",VLOOKUP(A8,[7]令和3年度契約状況調査票!$E:$AR,6,FALSE))</f>
        <v>支出負担行為担当官
金沢国税局総務部次長
中村　憲二　
石川県金沢市広坂２－２－６０</v>
      </c>
      <c r="D8" s="14">
        <f>IF(A8="","",VLOOKUP(A8,[7]令和3年度契約状況調査票!$E:$AR,9,FALSE))</f>
        <v>44529</v>
      </c>
      <c r="E8" s="12" t="str">
        <f>IF(A8="","",VLOOKUP(A8,[7]令和3年度契約状況調査票!$E:$AR,10,FALSE))</f>
        <v>北陸オフィスライフ株式会社
石川県金沢市木越２－２００</v>
      </c>
      <c r="F8" s="15">
        <f>IF(A8="","",VLOOKUP(A8,[7]令和3年度契約状況調査票!$E:$AR,11,FALSE))</f>
        <v>8220001006256</v>
      </c>
      <c r="G8" s="16" t="str">
        <f>IF(A8="","",IF(VLOOKUP(A8,[7]令和3年度契約状況調査票!$E:$AR,12,FALSE)="②一般競争入札（総合評価方式）","一般競争入札"&amp;CHAR(10)&amp;"（総合評価方式）","一般競争入札"))</f>
        <v>一般競争入札</v>
      </c>
      <c r="H8" s="17" t="str">
        <f>IF(A8="","",IF(VLOOKUP(A8,[7]令和3年度契約状況調査票!$E:$AR,14,FALSE)="他官署で調達手続きを実施のため","他官署で調達手続きを実施のため",IF(VLOOKUP(A8,[7]令和3年度契約状況調査票!$E:$AR,21,FALSE)="②同種の他の契約の予定価格を類推されるおそれがあるため公表しない","同種の他の契約の予定価格を類推されるおそれがあるため公表しない",IF(VLOOKUP(A8,[7]令和3年度契約状況調査票!$E:$AR,21,FALSE)="－","－",IF(VLOOKUP(A8,[7]令和3年度契約状況調査票!$E:$AR,7,FALSE)&lt;&gt;"",TEXT(VLOOKUP(A8,[7]令和3年度契約状況調査票!$E:$AR,14,FALSE),"#,##0円")&amp;CHAR(10)&amp;"(A)",VLOOKUP(A8,[7]令和3年度契約状況調査票!$E:$AR,14,FALSE))))))</f>
        <v>同種の他の契約の予定価格を類推されるおそれがあるため公表しない</v>
      </c>
      <c r="I8" s="17">
        <f>IF(A8="","",VLOOKUP(A8,[7]令和3年度契約状況調査票!$E:$AR,15,FALSE))</f>
        <v>2739000</v>
      </c>
      <c r="J8" s="18" t="str">
        <f>IF(A8="","",IF(VLOOKUP(A8,[7]令和3年度契約状況調査票!$E:$AR,14,FALSE)="他官署で調達手続きを実施のため","－",IF(VLOOKUP(A8,[7]令和3年度契約状況調査票!$E:$AR,21,FALSE)="②同種の他の契約の予定価格を類推されるおそれがあるため公表しない","－",IF(VLOOKUP(A8,[7]令和3年度契約状況調査票!$E:$AR,21,FALSE)="－","－",IF(VLOOKUP(A8,[7]令和3年度契約状況調査票!$E:$AR,7,FALSE)&lt;&gt;"",TEXT(VLOOKUP(A8,[7]令和3年度契約状況調査票!$E:$AR,17,FALSE),"#.0%")&amp;CHAR(10)&amp;"(B/A×100)",VLOOKUP(A8,[7]令和3年度契約状況調査票!$E:$AR,17,FALSE))))))</f>
        <v>－</v>
      </c>
      <c r="K8" s="19" t="str">
        <f>IF(A8="","",IF(VLOOKUP(A8,[7]令和3年度契約状況調査票!$E:$AR,27,FALSE)="①公益社団法人","公社",IF(VLOOKUP(A8,[7]令和3年度契約状況調査票!$E:$AR,27,FALSE)="②公益財団法人","公財","")))</f>
        <v/>
      </c>
      <c r="L8" s="19">
        <f>IF(A8="","",VLOOKUP(A8,[7]令和3年度契約状況調査票!$E:$AR,28,FALSE))</f>
        <v>0</v>
      </c>
      <c r="M8" s="20" t="str">
        <f>IF(A8="","",IF(VLOOKUP(A8,[7]令和3年度契約状況調査票!$E:$AR,28,FALSE)="国所管",VLOOKUP(A8,[7]令和3年度契約状況調査票!$E:$AR,22,FALSE),""))</f>
        <v/>
      </c>
      <c r="N8" s="21">
        <f>IF(A8="","",IF(AND(P8="○",O8="分担契約/単価契約"),"単価契約"&amp;CHAR(10)&amp;"予定調達総額 "&amp;TEXT(VLOOKUP(A8,[7]令和3年度契約状況調査票!$E:$AR,16,FALSE),"#,##0円")&amp;"(B)"&amp;CHAR(10)&amp;"分担契約"&amp;CHAR(10)&amp;VLOOKUP(A8,[7]令和3年度契約状況調査票!$E:$AR,32,FALSE),IF(AND(P8="○",O8="分担契約"),"分担契約"&amp;CHAR(10)&amp;"契約総額 "&amp;TEXT(VLOOKUP(A8,[7]令和3年度契約状況調査票!$E:$AR,16,FALSE),"#,##0円")&amp;"(B)"&amp;CHAR(10)&amp;VLOOKUP(A8,[7]令和3年度契約状況調査票!$E:$AR,32,FALSE),(IF(O8="分担契約/単価契約","単価契約"&amp;CHAR(10)&amp;"予定調達総額 "&amp;TEXT(VLOOKUP(A8,[7]令和3年度契約状況調査票!$E:$AR,16,FALSE),"#,##0円")&amp;CHAR(10)&amp;"分担契約"&amp;CHAR(10)&amp;VLOOKUP(A8,[7]令和3年度契約状況調査票!$E:$AR,32,FALSE),IF(O8="分担契約","分担契約"&amp;CHAR(10)&amp;"契約総額 "&amp;TEXT(VLOOKUP(A8,[7]令和3年度契約状況調査票!$E:$AR,16,FALSE),"#,##0円")&amp;CHAR(10)&amp;VLOOKUP(A8,[7]令和3年度契約状況調査票!$E:$AR,32,FALSE),IF(O8="単価契約","単価契約"&amp;CHAR(10)&amp;"予定調達総額 "&amp;TEXT(VLOOKUP(A8,[7]令和3年度契約状況調査票!$E:$AR,16,FALSE),"#,##0円")&amp;CHAR(10)&amp;VLOOKUP(A8,[7]令和3年度契約状況調査票!$E:$AR,32,FALSE),VLOOKUP(A8,[7]令和3年度契約状況調査票!$E:$AR,32,FALSE))))))))</f>
        <v>0</v>
      </c>
      <c r="O8" s="10" t="str">
        <f>IF(A8="","",VLOOKUP(A8,[7]令和3年度契約状況調査票!$E:$BY,53,FALSE))</f>
        <v/>
      </c>
      <c r="P8" s="10" t="str">
        <f>IF(A8="","",IF(VLOOKUP(A8,[7]令和3年度契約状況調査票!$E:$AR,14,FALSE)="他官署で調達手続きを実施のため","×",IF(VLOOKUP(A8,[7]令和3年度契約状況調査票!$E:$AR,21,FALSE)="②同種の他の契約の予定価格を類推されるおそれがあるため公表しない","×","○")))</f>
        <v>×</v>
      </c>
    </row>
    <row r="9" spans="1:16" s="10" customFormat="1" ht="60" customHeight="1">
      <c r="A9" s="11">
        <f>IF(MAX([7]令和3年度契約状況調査票!E8:E253)&gt;=ROW()-5,ROW()-5,"")</f>
        <v>4</v>
      </c>
      <c r="B9" s="12" t="str">
        <f>IF(A9="","",VLOOKUP(A9,[7]令和3年度契約状況調査票!$E:$AR,5,FALSE))</f>
        <v>自動血圧計ほかの購入について
12個</v>
      </c>
      <c r="C9" s="13" t="str">
        <f>IF(A9="","",VLOOKUP(A9,[7]令和3年度契約状況調査票!$E:$AR,6,FALSE))</f>
        <v>支出負担行為担当官
金沢国税局総務部次長
中村　憲二　
石川県金沢市広坂２－２－６０</v>
      </c>
      <c r="D9" s="14">
        <f>IF(A9="","",VLOOKUP(A9,[7]令和3年度契約状況調査票!$E:$AR,9,FALSE))</f>
        <v>44529</v>
      </c>
      <c r="E9" s="12" t="str">
        <f>IF(A9="","",VLOOKUP(A9,[7]令和3年度契約状況調査票!$E:$AR,10,FALSE))</f>
        <v>北陸メディカル株式会社
石川県金沢市直江東１－６</v>
      </c>
      <c r="F9" s="15">
        <f>IF(A9="","",VLOOKUP(A9,[7]令和3年度契約状況調査票!$E:$AR,11,FALSE))</f>
        <v>2220001006492</v>
      </c>
      <c r="G9" s="16" t="str">
        <f>IF(A9="","",IF(VLOOKUP(A9,[7]令和3年度契約状況調査票!$E:$AR,12,FALSE)="②一般競争入札（総合評価方式）","一般競争入札"&amp;CHAR(10)&amp;"（総合評価方式）","一般競争入札"))</f>
        <v>一般競争入札</v>
      </c>
      <c r="H9" s="17" t="str">
        <f>IF(A9="","",IF(VLOOKUP(A9,[7]令和3年度契約状況調査票!$E:$AR,14,FALSE)="他官署で調達手続きを実施のため","他官署で調達手続きを実施のため",IF(VLOOKUP(A9,[7]令和3年度契約状況調査票!$E:$AR,21,FALSE)="②同種の他の契約の予定価格を類推されるおそれがあるため公表しない","同種の他の契約の予定価格を類推されるおそれがあるため公表しない",IF(VLOOKUP(A9,[7]令和3年度契約状況調査票!$E:$AR,21,FALSE)="－","－",IF(VLOOKUP(A9,[7]令和3年度契約状況調査票!$E:$AR,7,FALSE)&lt;&gt;"",TEXT(VLOOKUP(A9,[7]令和3年度契約状況調査票!$E:$AR,14,FALSE),"#,##0円")&amp;CHAR(10)&amp;"(A)",VLOOKUP(A9,[7]令和3年度契約状況調査票!$E:$AR,14,FALSE))))))</f>
        <v>同種の他の契約の予定価格を類推されるおそれがあるため公表しない</v>
      </c>
      <c r="I9" s="17">
        <f>IF(A9="","",VLOOKUP(A9,[7]令和3年度契約状況調査票!$E:$AR,15,FALSE))</f>
        <v>1623600</v>
      </c>
      <c r="J9" s="18" t="str">
        <f>IF(A9="","",IF(VLOOKUP(A9,[7]令和3年度契約状況調査票!$E:$AR,14,FALSE)="他官署で調達手続きを実施のため","－",IF(VLOOKUP(A9,[7]令和3年度契約状況調査票!$E:$AR,21,FALSE)="②同種の他の契約の予定価格を類推されるおそれがあるため公表しない","－",IF(VLOOKUP(A9,[7]令和3年度契約状況調査票!$E:$AR,21,FALSE)="－","－",IF(VLOOKUP(A9,[7]令和3年度契約状況調査票!$E:$AR,7,FALSE)&lt;&gt;"",TEXT(VLOOKUP(A9,[7]令和3年度契約状況調査票!$E:$AR,17,FALSE),"#.0%")&amp;CHAR(10)&amp;"(B/A×100)",VLOOKUP(A9,[7]令和3年度契約状況調査票!$E:$AR,17,FALSE))))))</f>
        <v>－</v>
      </c>
      <c r="K9" s="19" t="str">
        <f>IF(A9="","",IF(VLOOKUP(A9,[7]令和3年度契約状況調査票!$E:$AR,27,FALSE)="①公益社団法人","公社",IF(VLOOKUP(A9,[7]令和3年度契約状況調査票!$E:$AR,27,FALSE)="②公益財団法人","公財","")))</f>
        <v/>
      </c>
      <c r="L9" s="19">
        <f>IF(A9="","",VLOOKUP(A9,[7]令和3年度契約状況調査票!$E:$AR,28,FALSE))</f>
        <v>0</v>
      </c>
      <c r="M9" s="20" t="str">
        <f>IF(A9="","",IF(VLOOKUP(A9,[7]令和3年度契約状況調査票!$E:$AR,28,FALSE)="国所管",VLOOKUP(A9,[7]令和3年度契約状況調査票!$E:$AR,22,FALSE),""))</f>
        <v/>
      </c>
      <c r="N9" s="21">
        <f>IF(A9="","",IF(AND(P9="○",O9="分担契約/単価契約"),"単価契約"&amp;CHAR(10)&amp;"予定調達総額 "&amp;TEXT(VLOOKUP(A9,[7]令和3年度契約状況調査票!$E:$AR,16,FALSE),"#,##0円")&amp;"(B)"&amp;CHAR(10)&amp;"分担契約"&amp;CHAR(10)&amp;VLOOKUP(A9,[7]令和3年度契約状況調査票!$E:$AR,32,FALSE),IF(AND(P9="○",O9="分担契約"),"分担契約"&amp;CHAR(10)&amp;"契約総額 "&amp;TEXT(VLOOKUP(A9,[7]令和3年度契約状況調査票!$E:$AR,16,FALSE),"#,##0円")&amp;"(B)"&amp;CHAR(10)&amp;VLOOKUP(A9,[7]令和3年度契約状況調査票!$E:$AR,32,FALSE),(IF(O9="分担契約/単価契約","単価契約"&amp;CHAR(10)&amp;"予定調達総額 "&amp;TEXT(VLOOKUP(A9,[7]令和3年度契約状況調査票!$E:$AR,16,FALSE),"#,##0円")&amp;CHAR(10)&amp;"分担契約"&amp;CHAR(10)&amp;VLOOKUP(A9,[7]令和3年度契約状況調査票!$E:$AR,32,FALSE),IF(O9="分担契約","分担契約"&amp;CHAR(10)&amp;"契約総額 "&amp;TEXT(VLOOKUP(A9,[7]令和3年度契約状況調査票!$E:$AR,16,FALSE),"#,##0円")&amp;CHAR(10)&amp;VLOOKUP(A9,[7]令和3年度契約状況調査票!$E:$AR,32,FALSE),IF(O9="単価契約","単価契約"&amp;CHAR(10)&amp;"予定調達総額 "&amp;TEXT(VLOOKUP(A9,[7]令和3年度契約状況調査票!$E:$AR,16,FALSE),"#,##0円")&amp;CHAR(10)&amp;VLOOKUP(A9,[7]令和3年度契約状況調査票!$E:$AR,32,FALSE),VLOOKUP(A9,[7]令和3年度契約状況調査票!$E:$AR,32,FALSE))))))))</f>
        <v>0</v>
      </c>
      <c r="O9" s="10" t="str">
        <f>IF(A9="","",VLOOKUP(A9,[7]令和3年度契約状況調査票!$E:$BY,53,FALSE))</f>
        <v/>
      </c>
      <c r="P9" s="10" t="str">
        <f>IF(A9="","",IF(VLOOKUP(A9,[7]令和3年度契約状況調査票!$E:$AR,14,FALSE)="他官署で調達手続きを実施のため","×",IF(VLOOKUP(A9,[7]令和3年度契約状況調査票!$E:$AR,21,FALSE)="②同種の他の契約の予定価格を類推されるおそれがあるため公表しない","×","○")))</f>
        <v>×</v>
      </c>
    </row>
    <row r="10" spans="1:16" s="10" customFormat="1" ht="60" customHeight="1">
      <c r="A10" s="11" t="str">
        <f>IF(MAX([7]令和3年度契約状況調査票!E9:E254)&gt;=ROW()-5,ROW()-5,"")</f>
        <v/>
      </c>
      <c r="B10" s="12" t="str">
        <f>IF(A10="","",VLOOKUP(A10,[7]令和3年度契約状況調査票!$E:$AR,5,FALSE))</f>
        <v/>
      </c>
      <c r="C10" s="13" t="s">
        <v>15</v>
      </c>
      <c r="D10" s="14" t="str">
        <f>IF(A10="","",VLOOKUP(A10,[7]令和3年度契約状況調査票!$E:$AR,9,FALSE))</f>
        <v/>
      </c>
      <c r="E10" s="12" t="str">
        <f>IF(A10="","",VLOOKUP(A10,[7]令和3年度契約状況調査票!$E:$AR,10,FALSE))</f>
        <v/>
      </c>
      <c r="F10" s="15" t="str">
        <f>IF(A10="","",VLOOKUP(A10,[7]令和3年度契約状況調査票!$E:$AR,11,FALSE))</f>
        <v/>
      </c>
      <c r="G10" s="16" t="str">
        <f>IF(A10="","",IF(VLOOKUP(A10,[7]令和3年度契約状況調査票!$E:$AR,12,FALSE)="②一般競争入札（総合評価方式）","一般競争入札"&amp;CHAR(10)&amp;"（総合評価方式）","一般競争入札"))</f>
        <v/>
      </c>
      <c r="H10" s="17" t="str">
        <f>IF(A10="","",IF(VLOOKUP(A10,[7]令和3年度契約状況調査票!$E:$AR,14,FALSE)="他官署で調達手続きを実施のため","他官署で調達手続きを実施のため",IF(VLOOKUP(A10,[7]令和3年度契約状況調査票!$E:$AR,21,FALSE)="②同種の他の契約の予定価格を類推されるおそれがあるため公表しない","同種の他の契約の予定価格を類推されるおそれがあるため公表しない",IF(VLOOKUP(A10,[7]令和3年度契約状況調査票!$E:$AR,21,FALSE)="－","－",IF(VLOOKUP(A10,[7]令和3年度契約状況調査票!$E:$AR,7,FALSE)&lt;&gt;"",TEXT(VLOOKUP(A10,[7]令和3年度契約状況調査票!$E:$AR,14,FALSE),"#,##0円")&amp;CHAR(10)&amp;"(A)",VLOOKUP(A10,[7]令和3年度契約状況調査票!$E:$AR,14,FALSE))))))</f>
        <v/>
      </c>
      <c r="I10" s="17" t="str">
        <f>IF(A10="","",VLOOKUP(A10,[7]令和3年度契約状況調査票!$E:$AR,15,FALSE))</f>
        <v/>
      </c>
      <c r="J10" s="18" t="str">
        <f>IF(A10="","",IF(VLOOKUP(A10,[7]令和3年度契約状況調査票!$E:$AR,14,FALSE)="他官署で調達手続きを実施のため","－",IF(VLOOKUP(A10,[7]令和3年度契約状況調査票!$E:$AR,21,FALSE)="②同種の他の契約の予定価格を類推されるおそれがあるため公表しない","－",IF(VLOOKUP(A10,[7]令和3年度契約状況調査票!$E:$AR,21,FALSE)="－","－",IF(VLOOKUP(A10,[7]令和3年度契約状況調査票!$E:$AR,7,FALSE)&lt;&gt;"",TEXT(VLOOKUP(A10,[7]令和3年度契約状況調査票!$E:$AR,17,FALSE),"#.0%")&amp;CHAR(10)&amp;"(B/A×100)",VLOOKUP(A10,[7]令和3年度契約状況調査票!$E:$AR,17,FALSE))))))</f>
        <v/>
      </c>
      <c r="K10" s="19" t="str">
        <f>IF(A10="","",IF(VLOOKUP(A10,[7]令和3年度契約状況調査票!$E:$AR,27,FALSE)="①公益社団法人","公社",IF(VLOOKUP(A10,[7]令和3年度契約状況調査票!$E:$AR,27,FALSE)="②公益財団法人","公財","")))</f>
        <v/>
      </c>
      <c r="L10" s="19" t="str">
        <f>IF(A10="","",VLOOKUP(A10,[7]令和3年度契約状況調査票!$E:$AR,28,FALSE))</f>
        <v/>
      </c>
      <c r="M10" s="20" t="str">
        <f>IF(A10="","",IF(VLOOKUP(A10,[7]令和3年度契約状況調査票!$E:$AR,28,FALSE)="国所管",VLOOKUP(A10,[7]令和3年度契約状況調査票!$E:$AR,22,FALSE),""))</f>
        <v/>
      </c>
      <c r="N10" s="21" t="str">
        <f>IF(A10="","",IF(AND(P10="○",O10="分担契約/単価契約"),"単価契約"&amp;CHAR(10)&amp;"予定調達総額 "&amp;TEXT(VLOOKUP(A10,[7]令和3年度契約状況調査票!$E:$AR,16,FALSE),"#,##0円")&amp;"(B)"&amp;CHAR(10)&amp;"分担契約"&amp;CHAR(10)&amp;VLOOKUP(A10,[7]令和3年度契約状況調査票!$E:$AR,32,FALSE),IF(AND(P10="○",O10="分担契約"),"分担契約"&amp;CHAR(10)&amp;"契約総額 "&amp;TEXT(VLOOKUP(A10,[7]令和3年度契約状況調査票!$E:$AR,16,FALSE),"#,##0円")&amp;"(B)"&amp;CHAR(10)&amp;VLOOKUP(A10,[7]令和3年度契約状況調査票!$E:$AR,32,FALSE),(IF(O10="分担契約/単価契約","単価契約"&amp;CHAR(10)&amp;"予定調達総額 "&amp;TEXT(VLOOKUP(A10,[7]令和3年度契約状況調査票!$E:$AR,16,FALSE),"#,##0円")&amp;CHAR(10)&amp;"分担契約"&amp;CHAR(10)&amp;VLOOKUP(A10,[7]令和3年度契約状況調査票!$E:$AR,32,FALSE),IF(O10="分担契約","分担契約"&amp;CHAR(10)&amp;"契約総額 "&amp;TEXT(VLOOKUP(A10,[7]令和3年度契約状況調査票!$E:$AR,16,FALSE),"#,##0円")&amp;CHAR(10)&amp;VLOOKUP(A10,[7]令和3年度契約状況調査票!$E:$AR,32,FALSE),IF(O10="単価契約","単価契約"&amp;CHAR(10)&amp;"予定調達総額 "&amp;TEXT(VLOOKUP(A10,[7]令和3年度契約状況調査票!$E:$AR,16,FALSE),"#,##0円")&amp;CHAR(10)&amp;VLOOKUP(A10,[7]令和3年度契約状況調査票!$E:$AR,32,FALSE),VLOOKUP(A10,[7]令和3年度契約状況調査票!$E:$AR,32,FALSE))))))))</f>
        <v/>
      </c>
      <c r="O10" s="10" t="str">
        <f>IF(A10="","",VLOOKUP(A10,[7]令和3年度契約状況調査票!$E:$BY,53,FALSE))</f>
        <v/>
      </c>
      <c r="P10" s="10" t="str">
        <f>IF(A10="","",IF(VLOOKUP(A10,[7]令和3年度契約状況調査票!$E:$AR,14,FALSE)="他官署で調達手続きを実施のため","×",IF(VLOOKUP(A10,[7]令和3年度契約状況調査票!$E:$AR,21,FALSE)="②同種の他の契約の予定価格を類推されるおそれがあるため公表しない","×","○")))</f>
        <v/>
      </c>
    </row>
    <row r="11" spans="1:16" s="10" customFormat="1" ht="60" customHeight="1">
      <c r="A11" s="11" t="str">
        <f>IF(MAX([7]令和3年度契約状況調査票!E10:E255)&gt;=ROW()-5,ROW()-5,"")</f>
        <v/>
      </c>
      <c r="B11" s="12" t="str">
        <f>IF(A11="","",VLOOKUP(A11,[7]令和3年度契約状況調査票!$E:$AR,5,FALSE))</f>
        <v/>
      </c>
      <c r="C11" s="13" t="str">
        <f>IF(A11="","",VLOOKUP(A11,[7]令和3年度契約状況調査票!$E:$AR,6,FALSE))</f>
        <v/>
      </c>
      <c r="D11" s="14" t="str">
        <f>IF(A11="","",VLOOKUP(A11,[7]令和3年度契約状況調査票!$E:$AR,9,FALSE))</f>
        <v/>
      </c>
      <c r="E11" s="12" t="str">
        <f>IF(A11="","",VLOOKUP(A11,[7]令和3年度契約状況調査票!$E:$AR,10,FALSE))</f>
        <v/>
      </c>
      <c r="F11" s="15" t="str">
        <f>IF(A11="","",VLOOKUP(A11,[7]令和3年度契約状況調査票!$E:$AR,11,FALSE))</f>
        <v/>
      </c>
      <c r="G11" s="16" t="str">
        <f>IF(A11="","",IF(VLOOKUP(A11,[7]令和3年度契約状況調査票!$E:$AR,12,FALSE)="②一般競争入札（総合評価方式）","一般競争入札"&amp;CHAR(10)&amp;"（総合評価方式）","一般競争入札"))</f>
        <v/>
      </c>
      <c r="H11" s="17" t="str">
        <f>IF(A11="","",IF(VLOOKUP(A11,[7]令和3年度契約状況調査票!$E:$AR,14,FALSE)="他官署で調達手続きを実施のため","他官署で調達手続きを実施のため",IF(VLOOKUP(A11,[7]令和3年度契約状況調査票!$E:$AR,21,FALSE)="②同種の他の契約の予定価格を類推されるおそれがあるため公表しない","同種の他の契約の予定価格を類推されるおそれがあるため公表しない",IF(VLOOKUP(A11,[7]令和3年度契約状況調査票!$E:$AR,21,FALSE)="－","－",IF(VLOOKUP(A11,[7]令和3年度契約状況調査票!$E:$AR,7,FALSE)&lt;&gt;"",TEXT(VLOOKUP(A11,[7]令和3年度契約状況調査票!$E:$AR,14,FALSE),"#,##0円")&amp;CHAR(10)&amp;"(A)",VLOOKUP(A11,[7]令和3年度契約状況調査票!$E:$AR,14,FALSE))))))</f>
        <v/>
      </c>
      <c r="I11" s="17" t="str">
        <f>IF(A11="","",VLOOKUP(A11,[7]令和3年度契約状況調査票!$E:$AR,15,FALSE))</f>
        <v/>
      </c>
      <c r="J11" s="18" t="str">
        <f>IF(A11="","",IF(VLOOKUP(A11,[7]令和3年度契約状況調査票!$E:$AR,14,FALSE)="他官署で調達手続きを実施のため","－",IF(VLOOKUP(A11,[7]令和3年度契約状況調査票!$E:$AR,21,FALSE)="②同種の他の契約の予定価格を類推されるおそれがあるため公表しない","－",IF(VLOOKUP(A11,[7]令和3年度契約状況調査票!$E:$AR,21,FALSE)="－","－",IF(VLOOKUP(A11,[7]令和3年度契約状況調査票!$E:$AR,7,FALSE)&lt;&gt;"",TEXT(VLOOKUP(A11,[7]令和3年度契約状況調査票!$E:$AR,17,FALSE),"#.0%")&amp;CHAR(10)&amp;"(B/A×100)",VLOOKUP(A11,[7]令和3年度契約状況調査票!$E:$AR,17,FALSE))))))</f>
        <v/>
      </c>
      <c r="K11" s="19" t="str">
        <f>IF(A11="","",IF(VLOOKUP(A11,[7]令和3年度契約状況調査票!$E:$AR,27,FALSE)="①公益社団法人","公社",IF(VLOOKUP(A11,[7]令和3年度契約状況調査票!$E:$AR,27,FALSE)="②公益財団法人","公財","")))</f>
        <v/>
      </c>
      <c r="L11" s="19" t="str">
        <f>IF(A11="","",VLOOKUP(A11,[7]令和3年度契約状況調査票!$E:$AR,28,FALSE))</f>
        <v/>
      </c>
      <c r="M11" s="20" t="str">
        <f>IF(A11="","",IF(VLOOKUP(A11,[7]令和3年度契約状況調査票!$E:$AR,28,FALSE)="国所管",VLOOKUP(A11,[7]令和3年度契約状況調査票!$E:$AR,22,FALSE),""))</f>
        <v/>
      </c>
      <c r="N11" s="21" t="str">
        <f>IF(A11="","",IF(AND(P11="○",O11="分担契約/単価契約"),"単価契約"&amp;CHAR(10)&amp;"予定調達総額 "&amp;TEXT(VLOOKUP(A11,[7]令和3年度契約状況調査票!$E:$AR,16,FALSE),"#,##0円")&amp;"(B)"&amp;CHAR(10)&amp;"分担契約"&amp;CHAR(10)&amp;VLOOKUP(A11,[7]令和3年度契約状況調査票!$E:$AR,32,FALSE),IF(AND(P11="○",O11="分担契約"),"分担契約"&amp;CHAR(10)&amp;"契約総額 "&amp;TEXT(VLOOKUP(A11,[7]令和3年度契約状況調査票!$E:$AR,16,FALSE),"#,##0円")&amp;"(B)"&amp;CHAR(10)&amp;VLOOKUP(A11,[7]令和3年度契約状況調査票!$E:$AR,32,FALSE),(IF(O11="分担契約/単価契約","単価契約"&amp;CHAR(10)&amp;"予定調達総額 "&amp;TEXT(VLOOKUP(A11,[7]令和3年度契約状況調査票!$E:$AR,16,FALSE),"#,##0円")&amp;CHAR(10)&amp;"分担契約"&amp;CHAR(10)&amp;VLOOKUP(A11,[7]令和3年度契約状況調査票!$E:$AR,32,FALSE),IF(O11="分担契約","分担契約"&amp;CHAR(10)&amp;"契約総額 "&amp;TEXT(VLOOKUP(A11,[7]令和3年度契約状況調査票!$E:$AR,16,FALSE),"#,##0円")&amp;CHAR(10)&amp;VLOOKUP(A11,[7]令和3年度契約状況調査票!$E:$AR,32,FALSE),IF(O11="単価契約","単価契約"&amp;CHAR(10)&amp;"予定調達総額 "&amp;TEXT(VLOOKUP(A11,[7]令和3年度契約状況調査票!$E:$AR,16,FALSE),"#,##0円")&amp;CHAR(10)&amp;VLOOKUP(A11,[7]令和3年度契約状況調査票!$E:$AR,32,FALSE),VLOOKUP(A11,[7]令和3年度契約状況調査票!$E:$AR,32,FALSE))))))))</f>
        <v/>
      </c>
      <c r="O11" s="10" t="str">
        <f>IF(A11="","",VLOOKUP(A11,[7]令和3年度契約状況調査票!$E:$BY,53,FALSE))</f>
        <v/>
      </c>
      <c r="P11" s="10" t="str">
        <f>IF(A11="","",IF(VLOOKUP(A11,[7]令和3年度契約状況調査票!$E:$AR,14,FALSE)="他官署で調達手続きを実施のため","×",IF(VLOOKUP(A11,[7]令和3年度契約状況調査票!$E:$AR,21,FALSE)="②同種の他の契約の予定価格を類推されるおそれがあるため公表しない","×","○")))</f>
        <v/>
      </c>
    </row>
    <row r="12" spans="1:16" s="10" customFormat="1" ht="60" customHeight="1">
      <c r="A12" s="11" t="str">
        <f>IF(MAX([7]令和3年度契約状況調査票!E11:E256)&gt;=ROW()-5,ROW()-5,"")</f>
        <v/>
      </c>
      <c r="B12" s="12" t="str">
        <f>IF(A12="","",VLOOKUP(A12,[7]令和3年度契約状況調査票!$E:$AR,5,FALSE))</f>
        <v/>
      </c>
      <c r="C12" s="13" t="str">
        <f>IF(A12="","",VLOOKUP(A12,[7]令和3年度契約状況調査票!$E:$AR,6,FALSE))</f>
        <v/>
      </c>
      <c r="D12" s="14" t="str">
        <f>IF(A12="","",VLOOKUP(A12,[7]令和3年度契約状況調査票!$E:$AR,9,FALSE))</f>
        <v/>
      </c>
      <c r="E12" s="12" t="str">
        <f>IF(A12="","",VLOOKUP(A12,[7]令和3年度契約状況調査票!$E:$AR,10,FALSE))</f>
        <v/>
      </c>
      <c r="F12" s="15" t="str">
        <f>IF(A12="","",VLOOKUP(A12,[7]令和3年度契約状況調査票!$E:$AR,11,FALSE))</f>
        <v/>
      </c>
      <c r="G12" s="16" t="str">
        <f>IF(A12="","",IF(VLOOKUP(A12,[7]令和3年度契約状況調査票!$E:$AR,12,FALSE)="②一般競争入札（総合評価方式）","一般競争入札"&amp;CHAR(10)&amp;"（総合評価方式）","一般競争入札"))</f>
        <v/>
      </c>
      <c r="H12" s="17" t="str">
        <f>IF(A12="","",IF(VLOOKUP(A12,[7]令和3年度契約状況調査票!$E:$AR,14,FALSE)="他官署で調達手続きを実施のため","他官署で調達手続きを実施のため",IF(VLOOKUP(A12,[7]令和3年度契約状況調査票!$E:$AR,21,FALSE)="②同種の他の契約の予定価格を類推されるおそれがあるため公表しない","同種の他の契約の予定価格を類推されるおそれがあるため公表しない",IF(VLOOKUP(A12,[7]令和3年度契約状況調査票!$E:$AR,21,FALSE)="－","－",IF(VLOOKUP(A12,[7]令和3年度契約状況調査票!$E:$AR,7,FALSE)&lt;&gt;"",TEXT(VLOOKUP(A12,[7]令和3年度契約状況調査票!$E:$AR,14,FALSE),"#,##0円")&amp;CHAR(10)&amp;"(A)",VLOOKUP(A12,[7]令和3年度契約状況調査票!$E:$AR,14,FALSE))))))</f>
        <v/>
      </c>
      <c r="I12" s="17" t="str">
        <f>IF(A12="","",VLOOKUP(A12,[7]令和3年度契約状況調査票!$E:$AR,15,FALSE))</f>
        <v/>
      </c>
      <c r="J12" s="18" t="str">
        <f>IF(A12="","",IF(VLOOKUP(A12,[7]令和3年度契約状況調査票!$E:$AR,14,FALSE)="他官署で調達手続きを実施のため","－",IF(VLOOKUP(A12,[7]令和3年度契約状況調査票!$E:$AR,21,FALSE)="②同種の他の契約の予定価格を類推されるおそれがあるため公表しない","－",IF(VLOOKUP(A12,[7]令和3年度契約状況調査票!$E:$AR,21,FALSE)="－","－",IF(VLOOKUP(A12,[7]令和3年度契約状況調査票!$E:$AR,7,FALSE)&lt;&gt;"",TEXT(VLOOKUP(A12,[7]令和3年度契約状況調査票!$E:$AR,17,FALSE),"#.0%")&amp;CHAR(10)&amp;"(B/A×100)",VLOOKUP(A12,[7]令和3年度契約状況調査票!$E:$AR,17,FALSE))))))</f>
        <v/>
      </c>
      <c r="K12" s="19" t="str">
        <f>IF(A12="","",IF(VLOOKUP(A12,[7]令和3年度契約状況調査票!$E:$AR,27,FALSE)="①公益社団法人","公社",IF(VLOOKUP(A12,[7]令和3年度契約状況調査票!$E:$AR,27,FALSE)="②公益財団法人","公財","")))</f>
        <v/>
      </c>
      <c r="L12" s="19" t="str">
        <f>IF(A12="","",VLOOKUP(A12,[7]令和3年度契約状況調査票!$E:$AR,28,FALSE))</f>
        <v/>
      </c>
      <c r="M12" s="20" t="str">
        <f>IF(A12="","",IF(VLOOKUP(A12,[7]令和3年度契約状況調査票!$E:$AR,28,FALSE)="国所管",VLOOKUP(A12,[7]令和3年度契約状況調査票!$E:$AR,22,FALSE),""))</f>
        <v/>
      </c>
      <c r="N12" s="21" t="str">
        <f>IF(A12="","",IF(AND(P12="○",O12="分担契約/単価契約"),"単価契約"&amp;CHAR(10)&amp;"予定調達総額 "&amp;TEXT(VLOOKUP(A12,[7]令和3年度契約状況調査票!$E:$AR,16,FALSE),"#,##0円")&amp;"(B)"&amp;CHAR(10)&amp;"分担契約"&amp;CHAR(10)&amp;VLOOKUP(A12,[7]令和3年度契約状況調査票!$E:$AR,32,FALSE),IF(AND(P12="○",O12="分担契約"),"分担契約"&amp;CHAR(10)&amp;"契約総額 "&amp;TEXT(VLOOKUP(A12,[7]令和3年度契約状況調査票!$E:$AR,16,FALSE),"#,##0円")&amp;"(B)"&amp;CHAR(10)&amp;VLOOKUP(A12,[7]令和3年度契約状況調査票!$E:$AR,32,FALSE),(IF(O12="分担契約/単価契約","単価契約"&amp;CHAR(10)&amp;"予定調達総額 "&amp;TEXT(VLOOKUP(A12,[7]令和3年度契約状況調査票!$E:$AR,16,FALSE),"#,##0円")&amp;CHAR(10)&amp;"分担契約"&amp;CHAR(10)&amp;VLOOKUP(A12,[7]令和3年度契約状況調査票!$E:$AR,32,FALSE),IF(O12="分担契約","分担契約"&amp;CHAR(10)&amp;"契約総額 "&amp;TEXT(VLOOKUP(A12,[7]令和3年度契約状況調査票!$E:$AR,16,FALSE),"#,##0円")&amp;CHAR(10)&amp;VLOOKUP(A12,[7]令和3年度契約状況調査票!$E:$AR,32,FALSE),IF(O12="単価契約","単価契約"&amp;CHAR(10)&amp;"予定調達総額 "&amp;TEXT(VLOOKUP(A12,[7]令和3年度契約状況調査票!$E:$AR,16,FALSE),"#,##0円")&amp;CHAR(10)&amp;VLOOKUP(A12,[7]令和3年度契約状況調査票!$E:$AR,32,FALSE),VLOOKUP(A12,[7]令和3年度契約状況調査票!$E:$AR,32,FALSE))))))))</f>
        <v/>
      </c>
      <c r="O12" s="10" t="str">
        <f>IF(A12="","",VLOOKUP(A12,[7]令和3年度契約状況調査票!$E:$BY,53,FALSE))</f>
        <v/>
      </c>
      <c r="P12" s="10" t="str">
        <f>IF(A12="","",IF(VLOOKUP(A12,[7]令和3年度契約状況調査票!$E:$AR,14,FALSE)="他官署で調達手続きを実施のため","×",IF(VLOOKUP(A12,[7]令和3年度契約状況調査票!$E:$AR,21,FALSE)="②同種の他の契約の予定価格を類推されるおそれがあるため公表しない","×","○")))</f>
        <v/>
      </c>
    </row>
    <row r="13" spans="1:16" s="10" customFormat="1" ht="60" customHeight="1">
      <c r="A13" s="11" t="str">
        <f>IF(MAX([7]令和3年度契約状況調査票!E12:E257)&gt;=ROW()-5,ROW()-5,"")</f>
        <v/>
      </c>
      <c r="B13" s="12" t="str">
        <f>IF(A13="","",VLOOKUP(A13,[7]令和3年度契約状況調査票!$E:$AR,5,FALSE))</f>
        <v/>
      </c>
      <c r="C13" s="13" t="str">
        <f>IF(A13="","",VLOOKUP(A13,[7]令和3年度契約状況調査票!$E:$AR,6,FALSE))</f>
        <v/>
      </c>
      <c r="D13" s="14" t="str">
        <f>IF(A13="","",VLOOKUP(A13,[7]令和3年度契約状況調査票!$E:$AR,9,FALSE))</f>
        <v/>
      </c>
      <c r="E13" s="12" t="str">
        <f>IF(A13="","",VLOOKUP(A13,[7]令和3年度契約状況調査票!$E:$AR,10,FALSE))</f>
        <v/>
      </c>
      <c r="F13" s="15" t="str">
        <f>IF(A13="","",VLOOKUP(A13,[7]令和3年度契約状況調査票!$E:$AR,11,FALSE))</f>
        <v/>
      </c>
      <c r="G13" s="16" t="str">
        <f>IF(A13="","",IF(VLOOKUP(A13,[7]令和3年度契約状況調査票!$E:$AR,12,FALSE)="②一般競争入札（総合評価方式）","一般競争入札"&amp;CHAR(10)&amp;"（総合評価方式）","一般競争入札"))</f>
        <v/>
      </c>
      <c r="H13" s="17" t="str">
        <f>IF(A13="","",IF(VLOOKUP(A13,[7]令和3年度契約状況調査票!$E:$AR,14,FALSE)="他官署で調達手続きを実施のため","他官署で調達手続きを実施のため",IF(VLOOKUP(A13,[7]令和3年度契約状況調査票!$E:$AR,21,FALSE)="②同種の他の契約の予定価格を類推されるおそれがあるため公表しない","同種の他の契約の予定価格を類推されるおそれがあるため公表しない",IF(VLOOKUP(A13,[7]令和3年度契約状況調査票!$E:$AR,21,FALSE)="－","－",IF(VLOOKUP(A13,[7]令和3年度契約状況調査票!$E:$AR,7,FALSE)&lt;&gt;"",TEXT(VLOOKUP(A13,[7]令和3年度契約状況調査票!$E:$AR,14,FALSE),"#,##0円")&amp;CHAR(10)&amp;"(A)",VLOOKUP(A13,[7]令和3年度契約状況調査票!$E:$AR,14,FALSE))))))</f>
        <v/>
      </c>
      <c r="I13" s="17" t="str">
        <f>IF(A13="","",VLOOKUP(A13,[7]令和3年度契約状況調査票!$E:$AR,15,FALSE))</f>
        <v/>
      </c>
      <c r="J13" s="18" t="str">
        <f>IF(A13="","",IF(VLOOKUP(A13,[7]令和3年度契約状況調査票!$E:$AR,14,FALSE)="他官署で調達手続きを実施のため","－",IF(VLOOKUP(A13,[7]令和3年度契約状況調査票!$E:$AR,21,FALSE)="②同種の他の契約の予定価格を類推されるおそれがあるため公表しない","－",IF(VLOOKUP(A13,[7]令和3年度契約状況調査票!$E:$AR,21,FALSE)="－","－",IF(VLOOKUP(A13,[7]令和3年度契約状況調査票!$E:$AR,7,FALSE)&lt;&gt;"",TEXT(VLOOKUP(A13,[7]令和3年度契約状況調査票!$E:$AR,17,FALSE),"#.0%")&amp;CHAR(10)&amp;"(B/A×100)",VLOOKUP(A13,[7]令和3年度契約状況調査票!$E:$AR,17,FALSE))))))</f>
        <v/>
      </c>
      <c r="K13" s="19" t="str">
        <f>IF(A13="","",IF(VLOOKUP(A13,[7]令和3年度契約状況調査票!$E:$AR,27,FALSE)="①公益社団法人","公社",IF(VLOOKUP(A13,[7]令和3年度契約状況調査票!$E:$AR,27,FALSE)="②公益財団法人","公財","")))</f>
        <v/>
      </c>
      <c r="L13" s="19" t="str">
        <f>IF(A13="","",VLOOKUP(A13,[7]令和3年度契約状況調査票!$E:$AR,28,FALSE))</f>
        <v/>
      </c>
      <c r="M13" s="20" t="str">
        <f>IF(A13="","",IF(VLOOKUP(A13,[7]令和3年度契約状況調査票!$E:$AR,28,FALSE)="国所管",VLOOKUP(A13,[7]令和3年度契約状況調査票!$E:$AR,22,FALSE),""))</f>
        <v/>
      </c>
      <c r="N13" s="21" t="str">
        <f>IF(A13="","",IF(AND(P13="○",O13="分担契約/単価契約"),"単価契約"&amp;CHAR(10)&amp;"予定調達総額 "&amp;TEXT(VLOOKUP(A13,[7]令和3年度契約状況調査票!$E:$AR,16,FALSE),"#,##0円")&amp;"(B)"&amp;CHAR(10)&amp;"分担契約"&amp;CHAR(10)&amp;VLOOKUP(A13,[7]令和3年度契約状況調査票!$E:$AR,32,FALSE),IF(AND(P13="○",O13="分担契約"),"分担契約"&amp;CHAR(10)&amp;"契約総額 "&amp;TEXT(VLOOKUP(A13,[7]令和3年度契約状況調査票!$E:$AR,16,FALSE),"#,##0円")&amp;"(B)"&amp;CHAR(10)&amp;VLOOKUP(A13,[7]令和3年度契約状況調査票!$E:$AR,32,FALSE),(IF(O13="分担契約/単価契約","単価契約"&amp;CHAR(10)&amp;"予定調達総額 "&amp;TEXT(VLOOKUP(A13,[7]令和3年度契約状況調査票!$E:$AR,16,FALSE),"#,##0円")&amp;CHAR(10)&amp;"分担契約"&amp;CHAR(10)&amp;VLOOKUP(A13,[7]令和3年度契約状況調査票!$E:$AR,32,FALSE),IF(O13="分担契約","分担契約"&amp;CHAR(10)&amp;"契約総額 "&amp;TEXT(VLOOKUP(A13,[7]令和3年度契約状況調査票!$E:$AR,16,FALSE),"#,##0円")&amp;CHAR(10)&amp;VLOOKUP(A13,[7]令和3年度契約状況調査票!$E:$AR,32,FALSE),IF(O13="単価契約","単価契約"&amp;CHAR(10)&amp;"予定調達総額 "&amp;TEXT(VLOOKUP(A13,[7]令和3年度契約状況調査票!$E:$AR,16,FALSE),"#,##0円")&amp;CHAR(10)&amp;VLOOKUP(A13,[7]令和3年度契約状況調査票!$E:$AR,32,FALSE),VLOOKUP(A13,[7]令和3年度契約状況調査票!$E:$AR,32,FALSE))))))))</f>
        <v/>
      </c>
      <c r="O13" s="10" t="str">
        <f>IF(A13="","",VLOOKUP(A13,[7]令和3年度契約状況調査票!$E:$BY,53,FALSE))</f>
        <v/>
      </c>
      <c r="P13" s="10" t="str">
        <f>IF(A13="","",IF(VLOOKUP(A13,[7]令和3年度契約状況調査票!$E:$AR,14,FALSE)="他官署で調達手続きを実施のため","×",IF(VLOOKUP(A13,[7]令和3年度契約状況調査票!$E:$AR,21,FALSE)="②同種の他の契約の予定価格を類推されるおそれがあるため公表しない","×","○")))</f>
        <v/>
      </c>
    </row>
    <row r="14" spans="1:16" s="10" customFormat="1" ht="60" customHeight="1">
      <c r="A14" s="11" t="str">
        <f>IF(MAX([7]令和3年度契約状況調査票!E13:E258)&gt;=ROW()-5,ROW()-5,"")</f>
        <v/>
      </c>
      <c r="B14" s="12" t="str">
        <f>IF(A14="","",VLOOKUP(A14,[7]令和3年度契約状況調査票!$E:$AR,5,FALSE))</f>
        <v/>
      </c>
      <c r="C14" s="13" t="str">
        <f>IF(A14="","",VLOOKUP(A14,[7]令和3年度契約状況調査票!$E:$AR,6,FALSE))</f>
        <v/>
      </c>
      <c r="D14" s="14" t="str">
        <f>IF(A14="","",VLOOKUP(A14,[7]令和3年度契約状況調査票!$E:$AR,9,FALSE))</f>
        <v/>
      </c>
      <c r="E14" s="12" t="str">
        <f>IF(A14="","",VLOOKUP(A14,[7]令和3年度契約状況調査票!$E:$AR,10,FALSE))</f>
        <v/>
      </c>
      <c r="F14" s="15" t="str">
        <f>IF(A14="","",VLOOKUP(A14,[7]令和3年度契約状況調査票!$E:$AR,11,FALSE))</f>
        <v/>
      </c>
      <c r="G14" s="16" t="str">
        <f>IF(A14="","",IF(VLOOKUP(A14,[7]令和3年度契約状況調査票!$E:$AR,12,FALSE)="②一般競争入札（総合評価方式）","一般競争入札"&amp;CHAR(10)&amp;"（総合評価方式）","一般競争入札"))</f>
        <v/>
      </c>
      <c r="H14" s="17" t="str">
        <f>IF(A14="","",IF(VLOOKUP(A14,[7]令和3年度契約状況調査票!$E:$AR,14,FALSE)="他官署で調達手続きを実施のため","他官署で調達手続きを実施のため",IF(VLOOKUP(A14,[7]令和3年度契約状況調査票!$E:$AR,21,FALSE)="②同種の他の契約の予定価格を類推されるおそれがあるため公表しない","同種の他の契約の予定価格を類推されるおそれがあるため公表しない",IF(VLOOKUP(A14,[7]令和3年度契約状況調査票!$E:$AR,21,FALSE)="－","－",IF(VLOOKUP(A14,[7]令和3年度契約状況調査票!$E:$AR,7,FALSE)&lt;&gt;"",TEXT(VLOOKUP(A14,[7]令和3年度契約状況調査票!$E:$AR,14,FALSE),"#,##0円")&amp;CHAR(10)&amp;"(A)",VLOOKUP(A14,[7]令和3年度契約状況調査票!$E:$AR,14,FALSE))))))</f>
        <v/>
      </c>
      <c r="I14" s="17" t="str">
        <f>IF(A14="","",VLOOKUP(A14,[7]令和3年度契約状況調査票!$E:$AR,15,FALSE))</f>
        <v/>
      </c>
      <c r="J14" s="18" t="str">
        <f>IF(A14="","",IF(VLOOKUP(A14,[7]令和3年度契約状況調査票!$E:$AR,14,FALSE)="他官署で調達手続きを実施のため","－",IF(VLOOKUP(A14,[7]令和3年度契約状況調査票!$E:$AR,21,FALSE)="②同種の他の契約の予定価格を類推されるおそれがあるため公表しない","－",IF(VLOOKUP(A14,[7]令和3年度契約状況調査票!$E:$AR,21,FALSE)="－","－",IF(VLOOKUP(A14,[7]令和3年度契約状況調査票!$E:$AR,7,FALSE)&lt;&gt;"",TEXT(VLOOKUP(A14,[7]令和3年度契約状況調査票!$E:$AR,17,FALSE),"#.0%")&amp;CHAR(10)&amp;"(B/A×100)",VLOOKUP(A14,[7]令和3年度契約状況調査票!$E:$AR,17,FALSE))))))</f>
        <v/>
      </c>
      <c r="K14" s="19" t="str">
        <f>IF(A14="","",IF(VLOOKUP(A14,[7]令和3年度契約状況調査票!$E:$AR,27,FALSE)="①公益社団法人","公社",IF(VLOOKUP(A14,[7]令和3年度契約状況調査票!$E:$AR,27,FALSE)="②公益財団法人","公財","")))</f>
        <v/>
      </c>
      <c r="L14" s="19" t="str">
        <f>IF(A14="","",VLOOKUP(A14,[7]令和3年度契約状況調査票!$E:$AR,28,FALSE))</f>
        <v/>
      </c>
      <c r="M14" s="20" t="str">
        <f>IF(A14="","",IF(VLOOKUP(A14,[7]令和3年度契約状況調査票!$E:$AR,28,FALSE)="国所管",VLOOKUP(A14,[7]令和3年度契約状況調査票!$E:$AR,22,FALSE),""))</f>
        <v/>
      </c>
      <c r="N14" s="21" t="str">
        <f>IF(A14="","",IF(AND(P14="○",O14="分担契約/単価契約"),"単価契約"&amp;CHAR(10)&amp;"予定調達総額 "&amp;TEXT(VLOOKUP(A14,[7]令和3年度契約状況調査票!$E:$AR,16,FALSE),"#,##0円")&amp;"(B)"&amp;CHAR(10)&amp;"分担契約"&amp;CHAR(10)&amp;VLOOKUP(A14,[7]令和3年度契約状況調査票!$E:$AR,32,FALSE),IF(AND(P14="○",O14="分担契約"),"分担契約"&amp;CHAR(10)&amp;"契約総額 "&amp;TEXT(VLOOKUP(A14,[7]令和3年度契約状況調査票!$E:$AR,16,FALSE),"#,##0円")&amp;"(B)"&amp;CHAR(10)&amp;VLOOKUP(A14,[7]令和3年度契約状況調査票!$E:$AR,32,FALSE),(IF(O14="分担契約/単価契約","単価契約"&amp;CHAR(10)&amp;"予定調達総額 "&amp;TEXT(VLOOKUP(A14,[7]令和3年度契約状況調査票!$E:$AR,16,FALSE),"#,##0円")&amp;CHAR(10)&amp;"分担契約"&amp;CHAR(10)&amp;VLOOKUP(A14,[7]令和3年度契約状況調査票!$E:$AR,32,FALSE),IF(O14="分担契約","分担契約"&amp;CHAR(10)&amp;"契約総額 "&amp;TEXT(VLOOKUP(A14,[7]令和3年度契約状況調査票!$E:$AR,16,FALSE),"#,##0円")&amp;CHAR(10)&amp;VLOOKUP(A14,[7]令和3年度契約状況調査票!$E:$AR,32,FALSE),IF(O14="単価契約","単価契約"&amp;CHAR(10)&amp;"予定調達総額 "&amp;TEXT(VLOOKUP(A14,[7]令和3年度契約状況調査票!$E:$AR,16,FALSE),"#,##0円")&amp;CHAR(10)&amp;VLOOKUP(A14,[7]令和3年度契約状況調査票!$E:$AR,32,FALSE),VLOOKUP(A14,[7]令和3年度契約状況調査票!$E:$AR,32,FALSE))))))))</f>
        <v/>
      </c>
      <c r="O14" s="10" t="str">
        <f>IF(A14="","",VLOOKUP(A14,[7]令和3年度契約状況調査票!$E:$BY,53,FALSE))</f>
        <v/>
      </c>
      <c r="P14" s="10" t="str">
        <f>IF(A14="","",IF(VLOOKUP(A14,[7]令和3年度契約状況調査票!$E:$AR,14,FALSE)="他官署で調達手続きを実施のため","×",IF(VLOOKUP(A14,[7]令和3年度契約状況調査票!$E:$AR,21,FALSE)="②同種の他の契約の予定価格を類推されるおそれがあるため公表しない","×","○")))</f>
        <v/>
      </c>
    </row>
    <row r="15" spans="1:16" s="10" customFormat="1" ht="60" customHeight="1">
      <c r="A15" s="11" t="str">
        <f>IF(MAX([7]令和3年度契約状況調査票!E14:E259)&gt;=ROW()-5,ROW()-5,"")</f>
        <v/>
      </c>
      <c r="B15" s="12" t="str">
        <f>IF(A15="","",VLOOKUP(A15,[7]令和3年度契約状況調査票!$E:$AR,5,FALSE))</f>
        <v/>
      </c>
      <c r="C15" s="13" t="str">
        <f>IF(A15="","",VLOOKUP(A15,[7]令和3年度契約状況調査票!$E:$AR,6,FALSE))</f>
        <v/>
      </c>
      <c r="D15" s="14" t="str">
        <f>IF(A15="","",VLOOKUP(A15,[7]令和3年度契約状況調査票!$E:$AR,9,FALSE))</f>
        <v/>
      </c>
      <c r="E15" s="12" t="str">
        <f>IF(A15="","",VLOOKUP(A15,[7]令和3年度契約状況調査票!$E:$AR,10,FALSE))</f>
        <v/>
      </c>
      <c r="F15" s="15" t="str">
        <f>IF(A15="","",VLOOKUP(A15,[7]令和3年度契約状況調査票!$E:$AR,11,FALSE))</f>
        <v/>
      </c>
      <c r="G15" s="16" t="str">
        <f>IF(A15="","",IF(VLOOKUP(A15,[7]令和3年度契約状況調査票!$E:$AR,12,FALSE)="②一般競争入札（総合評価方式）","一般競争入札"&amp;CHAR(10)&amp;"（総合評価方式）","一般競争入札"))</f>
        <v/>
      </c>
      <c r="H15" s="17" t="str">
        <f>IF(A15="","",IF(VLOOKUP(A15,[7]令和3年度契約状況調査票!$E:$AR,14,FALSE)="他官署で調達手続きを実施のため","他官署で調達手続きを実施のため",IF(VLOOKUP(A15,[7]令和3年度契約状況調査票!$E:$AR,21,FALSE)="②同種の他の契約の予定価格を類推されるおそれがあるため公表しない","同種の他の契約の予定価格を類推されるおそれがあるため公表しない",IF(VLOOKUP(A15,[7]令和3年度契約状況調査票!$E:$AR,21,FALSE)="－","－",IF(VLOOKUP(A15,[7]令和3年度契約状況調査票!$E:$AR,7,FALSE)&lt;&gt;"",TEXT(VLOOKUP(A15,[7]令和3年度契約状況調査票!$E:$AR,14,FALSE),"#,##0円")&amp;CHAR(10)&amp;"(A)",VLOOKUP(A15,[7]令和3年度契約状況調査票!$E:$AR,14,FALSE))))))</f>
        <v/>
      </c>
      <c r="I15" s="17" t="str">
        <f>IF(A15="","",VLOOKUP(A15,[7]令和3年度契約状況調査票!$E:$AR,15,FALSE))</f>
        <v/>
      </c>
      <c r="J15" s="18" t="str">
        <f>IF(A15="","",IF(VLOOKUP(A15,[7]令和3年度契約状況調査票!$E:$AR,14,FALSE)="他官署で調達手続きを実施のため","－",IF(VLOOKUP(A15,[7]令和3年度契約状況調査票!$E:$AR,21,FALSE)="②同種の他の契約の予定価格を類推されるおそれがあるため公表しない","－",IF(VLOOKUP(A15,[7]令和3年度契約状況調査票!$E:$AR,21,FALSE)="－","－",IF(VLOOKUP(A15,[7]令和3年度契約状況調査票!$E:$AR,7,FALSE)&lt;&gt;"",TEXT(VLOOKUP(A15,[7]令和3年度契約状況調査票!$E:$AR,17,FALSE),"#.0%")&amp;CHAR(10)&amp;"(B/A×100)",VLOOKUP(A15,[7]令和3年度契約状況調査票!$E:$AR,17,FALSE))))))</f>
        <v/>
      </c>
      <c r="K15" s="19" t="str">
        <f>IF(A15="","",IF(VLOOKUP(A15,[7]令和3年度契約状況調査票!$E:$AR,27,FALSE)="①公益社団法人","公社",IF(VLOOKUP(A15,[7]令和3年度契約状況調査票!$E:$AR,27,FALSE)="②公益財団法人","公財","")))</f>
        <v/>
      </c>
      <c r="L15" s="19" t="str">
        <f>IF(A15="","",VLOOKUP(A15,[7]令和3年度契約状況調査票!$E:$AR,28,FALSE))</f>
        <v/>
      </c>
      <c r="M15" s="20" t="str">
        <f>IF(A15="","",IF(VLOOKUP(A15,[7]令和3年度契約状況調査票!$E:$AR,28,FALSE)="国所管",VLOOKUP(A15,[7]令和3年度契約状況調査票!$E:$AR,22,FALSE),""))</f>
        <v/>
      </c>
      <c r="N15" s="21" t="str">
        <f>IF(A15="","",IF(AND(P15="○",O15="分担契約/単価契約"),"単価契約"&amp;CHAR(10)&amp;"予定調達総額 "&amp;TEXT(VLOOKUP(A15,[7]令和3年度契約状況調査票!$E:$AR,16,FALSE),"#,##0円")&amp;"(B)"&amp;CHAR(10)&amp;"分担契約"&amp;CHAR(10)&amp;VLOOKUP(A15,[7]令和3年度契約状況調査票!$E:$AR,32,FALSE),IF(AND(P15="○",O15="分担契約"),"分担契約"&amp;CHAR(10)&amp;"契約総額 "&amp;TEXT(VLOOKUP(A15,[7]令和3年度契約状況調査票!$E:$AR,16,FALSE),"#,##0円")&amp;"(B)"&amp;CHAR(10)&amp;VLOOKUP(A15,[7]令和3年度契約状況調査票!$E:$AR,32,FALSE),(IF(O15="分担契約/単価契約","単価契約"&amp;CHAR(10)&amp;"予定調達総額 "&amp;TEXT(VLOOKUP(A15,[7]令和3年度契約状況調査票!$E:$AR,16,FALSE),"#,##0円")&amp;CHAR(10)&amp;"分担契約"&amp;CHAR(10)&amp;VLOOKUP(A15,[7]令和3年度契約状況調査票!$E:$AR,32,FALSE),IF(O15="分担契約","分担契約"&amp;CHAR(10)&amp;"契約総額 "&amp;TEXT(VLOOKUP(A15,[7]令和3年度契約状況調査票!$E:$AR,16,FALSE),"#,##0円")&amp;CHAR(10)&amp;VLOOKUP(A15,[7]令和3年度契約状況調査票!$E:$AR,32,FALSE),IF(O15="単価契約","単価契約"&amp;CHAR(10)&amp;"予定調達総額 "&amp;TEXT(VLOOKUP(A15,[7]令和3年度契約状況調査票!$E:$AR,16,FALSE),"#,##0円")&amp;CHAR(10)&amp;VLOOKUP(A15,[7]令和3年度契約状況調査票!$E:$AR,32,FALSE),VLOOKUP(A15,[7]令和3年度契約状況調査票!$E:$AR,32,FALSE))))))))</f>
        <v/>
      </c>
      <c r="O15" s="10" t="str">
        <f>IF(A15="","",VLOOKUP(A15,[7]令和3年度契約状況調査票!$E:$BY,53,FALSE))</f>
        <v/>
      </c>
      <c r="P15" s="10" t="str">
        <f>IF(A15="","",IF(VLOOKUP(A15,[7]令和3年度契約状況調査票!$E:$AR,14,FALSE)="他官署で調達手続きを実施のため","×",IF(VLOOKUP(A15,[7]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
    <dataValidation operator="greaterThanOrEqual" allowBlank="1" showInputMessage="1" showErrorMessage="1" errorTitle="注意" error="プルダウンメニューから選択して下さい_x000a_" sqref="G6:G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2022-12-01T05:45:12Z</cp:lastPrinted>
  <dcterms:created xsi:type="dcterms:W3CDTF">2022-11-30T04:53:51Z</dcterms:created>
  <dcterms:modified xsi:type="dcterms:W3CDTF">2022-12-01T09:17:02Z</dcterms:modified>
</cp:coreProperties>
</file>