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0\"/>
    </mc:Choice>
  </mc:AlternateContent>
  <bookViews>
    <workbookView xWindow="0" yWindow="0" windowWidth="20490" windowHeight="66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別紙様式４!$A$5:$O$11</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Q11" i="1" s="1"/>
  <c r="A10" i="1"/>
  <c r="Q10" i="1" s="1"/>
  <c r="A9" i="1"/>
  <c r="Q9" i="1" s="1"/>
  <c r="A8" i="1"/>
  <c r="Q8" i="1" s="1"/>
  <c r="A7" i="1"/>
  <c r="Q7" i="1" s="1"/>
  <c r="A6" i="1"/>
  <c r="P6" i="1" s="1"/>
  <c r="H6" i="1" l="1"/>
  <c r="E7" i="1"/>
  <c r="Q6" i="1"/>
  <c r="N7" i="1"/>
  <c r="D6" i="1"/>
  <c r="M6" i="1"/>
  <c r="I7" i="1"/>
  <c r="E9" i="1"/>
  <c r="I9" i="1"/>
  <c r="N9" i="1"/>
  <c r="F7" i="1"/>
  <c r="J7" i="1"/>
  <c r="O7" i="1"/>
  <c r="B8" i="1"/>
  <c r="F8" i="1"/>
  <c r="J8" i="1"/>
  <c r="O8" i="1"/>
  <c r="B9" i="1"/>
  <c r="F9" i="1"/>
  <c r="J9" i="1"/>
  <c r="O9" i="1"/>
  <c r="B10" i="1"/>
  <c r="F10" i="1"/>
  <c r="J10" i="1"/>
  <c r="O10" i="1"/>
  <c r="B11" i="1"/>
  <c r="F11" i="1"/>
  <c r="J11" i="1"/>
  <c r="O11" i="1"/>
  <c r="E8" i="1"/>
  <c r="I8" i="1"/>
  <c r="N8" i="1"/>
  <c r="E11" i="1"/>
  <c r="I11" i="1"/>
  <c r="N11" i="1"/>
  <c r="I6" i="1"/>
  <c r="B6" i="1"/>
  <c r="F6" i="1"/>
  <c r="J6" i="1"/>
  <c r="O6" i="1"/>
  <c r="B7" i="1"/>
  <c r="G7" i="1"/>
  <c r="L7" i="1"/>
  <c r="P7" i="1"/>
  <c r="C8" i="1"/>
  <c r="G8" i="1"/>
  <c r="L8" i="1"/>
  <c r="P8" i="1"/>
  <c r="C9" i="1"/>
  <c r="G9" i="1"/>
  <c r="L9" i="1"/>
  <c r="P9" i="1"/>
  <c r="C10" i="1"/>
  <c r="G10" i="1"/>
  <c r="L10" i="1"/>
  <c r="P10" i="1"/>
  <c r="C11" i="1"/>
  <c r="G11" i="1"/>
  <c r="L11" i="1"/>
  <c r="P11" i="1"/>
  <c r="E10" i="1"/>
  <c r="I10" i="1"/>
  <c r="N10" i="1"/>
  <c r="E6" i="1"/>
  <c r="N6" i="1"/>
  <c r="C6" i="1"/>
  <c r="G6" i="1"/>
  <c r="L6" i="1"/>
  <c r="D7" i="1"/>
  <c r="H7" i="1"/>
  <c r="M7" i="1"/>
  <c r="D8" i="1"/>
  <c r="H8" i="1"/>
  <c r="M8" i="1"/>
  <c r="D9" i="1"/>
  <c r="H9" i="1"/>
  <c r="M9" i="1"/>
  <c r="D10" i="1"/>
  <c r="H10" i="1"/>
  <c r="M10" i="1"/>
  <c r="D11" i="1"/>
  <c r="H11" i="1"/>
  <c r="M11"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<sst xmlns="http://schemas.openxmlformats.org/spreadsheetml/2006/main" count="17" uniqueCount="17">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</sst>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0&#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（10月分）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9</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9</v>
          </cell>
          <cell r="AZ4">
            <v>0</v>
          </cell>
          <cell r="BA4">
            <v>4</v>
          </cell>
          <cell r="BB4">
            <v>4</v>
          </cell>
          <cell r="BC4"/>
          <cell r="BD4"/>
          <cell r="BE4"/>
          <cell r="BF4"/>
          <cell r="BG4"/>
          <cell r="BH4"/>
          <cell r="BI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F6" t="str">
            <v/>
          </cell>
          <cell r="G6" t="str">
            <v>Dg094</v>
          </cell>
          <cell r="H6" t="str">
            <v>⑦物品等購入</v>
          </cell>
          <cell r="I6" t="str">
            <v>令和3年度金沢駅西合同庁舎冷暖房用白灯油の調達
35,000リットル</v>
          </cell>
          <cell r="J6" t="str">
            <v>支出負担行為担当官
金沢国税局総務部次長
中村　憲二
石川県金沢市広坂２－２－６０
ほか８官署等</v>
          </cell>
          <cell r="K6" t="str">
            <v>③合庁</v>
          </cell>
          <cell r="L6"/>
          <cell r="M6">
            <v>44470</v>
          </cell>
          <cell r="N6" t="str">
            <v>北星産業株式会社
石川県金沢市片町２－３－１７</v>
          </cell>
          <cell r="O6">
            <v>4220001006037</v>
          </cell>
          <cell r="P6" t="str">
            <v>①一般競争入札</v>
          </cell>
          <cell r="Q6"/>
          <cell r="R6">
            <v>3645950</v>
          </cell>
          <cell r="S6" t="str">
            <v>＠79.97円/リットル</v>
          </cell>
          <cell r="T6">
            <v>2798950</v>
          </cell>
          <cell r="U6">
            <v>0.76700000000000002</v>
          </cell>
          <cell r="V6"/>
          <cell r="W6"/>
          <cell r="X6"/>
          <cell r="Y6" t="str">
            <v>②同種の他の契約の予定価格を類推されるおそれがあるため公表しない</v>
          </cell>
          <cell r="Z6">
            <v>2</v>
          </cell>
          <cell r="AA6">
            <v>0</v>
          </cell>
          <cell r="AB6"/>
          <cell r="AC6"/>
          <cell r="AD6"/>
          <cell r="AE6" t="str">
            <v>⑥その他の法人等</v>
          </cell>
          <cell r="AF6"/>
          <cell r="AG6"/>
          <cell r="AH6"/>
          <cell r="AI6"/>
          <cell r="AJ6" t="str">
            <v>分担予定額1,432,222.71円</v>
          </cell>
          <cell r="AK6"/>
          <cell r="AL6"/>
          <cell r="AM6"/>
          <cell r="AN6"/>
          <cell r="AO6"/>
          <cell r="AP6"/>
          <cell r="AQ6"/>
          <cell r="AR6"/>
          <cell r="AS6"/>
          <cell r="AT6"/>
          <cell r="AU6"/>
          <cell r="AV6"/>
          <cell r="AW6"/>
          <cell r="AX6" t="str">
            <v>年間支払金額(自官署のみ)</v>
          </cell>
          <cell r="AY6" t="str">
            <v>○</v>
          </cell>
          <cell r="AZ6" t="str">
            <v>×</v>
          </cell>
          <cell r="BA6" t="str">
            <v>×</v>
          </cell>
          <cell r="BB6" t="str">
            <v>×</v>
          </cell>
          <cell r="BC6" t="str">
            <v/>
          </cell>
          <cell r="BD6" t="str">
            <v>⑦物品等購入</v>
          </cell>
          <cell r="BE6" t="str">
            <v>分担契約/単価契約</v>
          </cell>
          <cell r="BF6" t="str">
            <v/>
          </cell>
          <cell r="BG6" t="str">
            <v>○</v>
          </cell>
          <cell r="BH6" t="b">
            <v>1</v>
          </cell>
          <cell r="BI6" t="b">
            <v>1</v>
          </cell>
        </row>
        <row r="7">
          <cell r="F7" t="str">
            <v/>
          </cell>
          <cell r="G7" t="str">
            <v>Dg095</v>
          </cell>
          <cell r="H7" t="str">
            <v>⑩役務</v>
          </cell>
          <cell r="I7" t="str">
            <v>令和３年分の所得税及び復興特別所得税並びに消費税及び地方消費税の確定申告書封入作業等業務
A様式白色申告書用16,004件ほか</v>
          </cell>
          <cell r="J7" t="str">
            <v>支出負担行為担当官
金沢国税局総務部次長
中村　憲二
石川県金沢市広坂２－２－６０</v>
          </cell>
          <cell r="K7"/>
          <cell r="L7"/>
          <cell r="M7">
            <v>44470</v>
          </cell>
          <cell r="N7" t="str">
            <v>株式会社プリント・キャリー
大阪府東大阪市荒本北２－６－２１</v>
          </cell>
          <cell r="O7">
            <v>1122001006723</v>
          </cell>
          <cell r="P7" t="str">
            <v>①一般競争入札</v>
          </cell>
          <cell r="Q7"/>
          <cell r="R7">
            <v>4923525</v>
          </cell>
          <cell r="S7" t="str">
            <v>＠44円/件ほか</v>
          </cell>
          <cell r="T7">
            <v>3210871</v>
          </cell>
          <cell r="U7">
            <v>0.65200000000000002</v>
          </cell>
          <cell r="V7"/>
          <cell r="W7"/>
          <cell r="X7"/>
          <cell r="Y7" t="str">
            <v>②同種の他の契約の予定価格を類推されるおそれがあるため公表しない</v>
          </cell>
          <cell r="Z7">
            <v>1</v>
          </cell>
          <cell r="AA7">
            <v>0</v>
          </cell>
          <cell r="AB7"/>
          <cell r="AC7"/>
          <cell r="AD7"/>
          <cell r="AE7" t="str">
            <v>⑥その他の法人等</v>
          </cell>
          <cell r="AF7"/>
          <cell r="AG7"/>
          <cell r="AH7"/>
          <cell r="AI7"/>
          <cell r="AJ7"/>
          <cell r="AK7"/>
          <cell r="AL7"/>
          <cell r="AM7" t="str">
            <v>×</v>
          </cell>
          <cell r="AN7"/>
          <cell r="AO7"/>
          <cell r="AP7"/>
          <cell r="AQ7" t="str">
            <v>⑥公表されている前年度契約金額から採算が合わないと判断している可能性があるもの</v>
          </cell>
          <cell r="AR7" t="str">
            <v>⑧人材の確保や体制整備に時間が足りないと判断している可能性があるもの</v>
          </cell>
          <cell r="AS7"/>
          <cell r="AT7" t="str">
            <v>○</v>
          </cell>
          <cell r="AU7"/>
          <cell r="AV7"/>
          <cell r="AW7"/>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F8" t="str">
            <v/>
          </cell>
          <cell r="G8" t="str">
            <v>Dg096</v>
          </cell>
          <cell r="H8" t="str">
            <v>⑧物品等製造</v>
          </cell>
          <cell r="I8" t="str">
            <v>令和３年分確定申告用各種封筒等の刷成　　　
152,395部</v>
          </cell>
          <cell r="J8" t="str">
            <v>支出負担行為担当官
金沢国税局総務部次長
中村　憲二
石川県金沢市広坂２－２－６０</v>
          </cell>
          <cell r="K8"/>
          <cell r="L8"/>
          <cell r="M8">
            <v>44484</v>
          </cell>
          <cell r="N8" t="str">
            <v>能登印刷株式会社
石川県金沢市武蔵町７－１０</v>
          </cell>
          <cell r="O8">
            <v>9220001005208</v>
          </cell>
          <cell r="P8" t="str">
            <v>①一般競争入札</v>
          </cell>
          <cell r="Q8"/>
          <cell r="R8">
            <v>7806139</v>
          </cell>
          <cell r="S8">
            <v>7755000</v>
          </cell>
          <cell r="T8"/>
          <cell r="U8">
            <v>0.99299999999999999</v>
          </cell>
          <cell r="V8"/>
          <cell r="W8"/>
          <cell r="X8"/>
          <cell r="Y8" t="str">
            <v>②同種の他の契約の予定価格を類推されるおそれがあるため公表しない</v>
          </cell>
          <cell r="Z8">
            <v>5</v>
          </cell>
          <cell r="AA8">
            <v>0</v>
          </cell>
          <cell r="AB8"/>
          <cell r="AC8"/>
          <cell r="AD8"/>
          <cell r="AE8" t="str">
            <v>⑥その他の法人等</v>
          </cell>
          <cell r="AF8"/>
          <cell r="AG8"/>
          <cell r="AH8"/>
          <cell r="AI8"/>
          <cell r="AJ8"/>
          <cell r="AK8"/>
          <cell r="AL8"/>
          <cell r="AM8"/>
          <cell r="AN8"/>
          <cell r="AO8"/>
          <cell r="AP8"/>
          <cell r="AQ8"/>
          <cell r="AR8"/>
          <cell r="AS8"/>
          <cell r="AT8"/>
          <cell r="AU8"/>
          <cell r="AV8"/>
          <cell r="AW8"/>
          <cell r="AX8" t="str">
            <v>予定価格</v>
          </cell>
          <cell r="AY8" t="str">
            <v>○</v>
          </cell>
          <cell r="AZ8" t="str">
            <v>×</v>
          </cell>
          <cell r="BA8" t="str">
            <v>○</v>
          </cell>
          <cell r="BB8" t="str">
            <v>○</v>
          </cell>
          <cell r="BC8">
            <v>0</v>
          </cell>
          <cell r="BD8" t="str">
            <v>⑧物品等製造</v>
          </cell>
          <cell r="BE8" t="str">
            <v/>
          </cell>
          <cell r="BF8" t="str">
            <v/>
          </cell>
          <cell r="BG8" t="str">
            <v>○</v>
          </cell>
          <cell r="BH8" t="b">
            <v>1</v>
          </cell>
          <cell r="BI8" t="b">
            <v>1</v>
          </cell>
        </row>
        <row r="9">
          <cell r="F9" t="str">
            <v/>
          </cell>
          <cell r="G9" t="str">
            <v>Dg097</v>
          </cell>
          <cell r="H9" t="str">
            <v>⑩役務</v>
          </cell>
          <cell r="I9" t="str">
            <v>金沢国税局業務センターの金沢国税局戸水分庁舎への移転搬送等業務
一式</v>
          </cell>
          <cell r="J9" t="str">
            <v>支出負担行為担当官
金沢国税局総務部次長
中村　憲二
石川県金沢市広坂２－２－６０</v>
          </cell>
          <cell r="K9"/>
          <cell r="L9"/>
          <cell r="M9">
            <v>44487</v>
          </cell>
          <cell r="N9" t="str">
            <v>株式会社トラステクノ
石川県金沢市米泉町４－８１－３</v>
          </cell>
          <cell r="O9">
            <v>8220001015100</v>
          </cell>
          <cell r="P9" t="str">
            <v>①一般競争入札</v>
          </cell>
          <cell r="Q9"/>
          <cell r="R9">
            <v>3069550</v>
          </cell>
          <cell r="S9">
            <v>854700</v>
          </cell>
          <cell r="T9"/>
          <cell r="U9">
            <v>0.27800000000000002</v>
          </cell>
          <cell r="V9"/>
          <cell r="W9"/>
          <cell r="X9"/>
          <cell r="Y9" t="str">
            <v>②同種の他の契約の予定価格を類推されるおそれがあるため公表しない</v>
          </cell>
          <cell r="Z9">
            <v>4</v>
          </cell>
          <cell r="AA9">
            <v>1</v>
          </cell>
          <cell r="AB9"/>
          <cell r="AC9"/>
          <cell r="AD9"/>
          <cell r="AE9" t="str">
            <v>⑥その他の法人等</v>
          </cell>
          <cell r="AF9"/>
          <cell r="AG9"/>
          <cell r="AH9"/>
          <cell r="AI9"/>
          <cell r="AJ9"/>
          <cell r="AK9"/>
          <cell r="AL9"/>
          <cell r="AM9"/>
          <cell r="AN9"/>
          <cell r="AO9"/>
          <cell r="AP9"/>
          <cell r="AQ9"/>
          <cell r="AR9"/>
          <cell r="AS9"/>
          <cell r="AT9"/>
          <cell r="AU9"/>
          <cell r="AV9"/>
          <cell r="AW9"/>
          <cell r="AX9" t="str">
            <v>予定価格</v>
          </cell>
          <cell r="AY9" t="str">
            <v>○</v>
          </cell>
          <cell r="AZ9" t="str">
            <v>×</v>
          </cell>
          <cell r="BA9" t="str">
            <v>○</v>
          </cell>
          <cell r="BB9" t="str">
            <v>○</v>
          </cell>
          <cell r="BC9">
            <v>0</v>
          </cell>
          <cell r="BD9" t="str">
            <v>⑩役務</v>
          </cell>
          <cell r="BE9" t="str">
            <v/>
          </cell>
          <cell r="BF9" t="str">
            <v/>
          </cell>
          <cell r="BG9" t="str">
            <v>○</v>
          </cell>
          <cell r="BH9" t="b">
            <v>1</v>
          </cell>
          <cell r="BI9" t="b">
            <v>1</v>
          </cell>
        </row>
        <row r="10">
          <cell r="F10" t="str">
            <v/>
          </cell>
          <cell r="G10" t="str">
            <v>Dg098</v>
          </cell>
          <cell r="H10" t="str">
            <v>①工事</v>
          </cell>
          <cell r="I10" t="str">
            <v>武生税務署照明器具取替工事
一式</v>
          </cell>
          <cell r="J10" t="str">
            <v>支出負担行為担当官
金沢国税局総務部次長
中村　憲二
石川県金沢市広坂２－２－６０</v>
          </cell>
          <cell r="K10"/>
          <cell r="L10"/>
          <cell r="M10">
            <v>44489</v>
          </cell>
          <cell r="N10" t="str">
            <v>株式会社パルックス
宮城県仙台市若林区蒲町東１６－３</v>
          </cell>
          <cell r="O10">
            <v>4370001003861</v>
          </cell>
          <cell r="P10" t="str">
            <v>①一般競争入札</v>
          </cell>
          <cell r="Q10"/>
          <cell r="R10">
            <v>10897146</v>
          </cell>
          <cell r="S10">
            <v>4583700</v>
          </cell>
          <cell r="T10"/>
          <cell r="U10">
            <v>0.42</v>
          </cell>
          <cell r="V10"/>
          <cell r="W10"/>
          <cell r="X10"/>
          <cell r="Y10" t="str">
            <v>①公表</v>
          </cell>
          <cell r="Z10">
            <v>5</v>
          </cell>
          <cell r="AA10">
            <v>4</v>
          </cell>
          <cell r="AB10"/>
          <cell r="AC10"/>
          <cell r="AD10"/>
          <cell r="AE10" t="str">
            <v>⑥その他の法人等</v>
          </cell>
          <cell r="AF10"/>
          <cell r="AG10"/>
          <cell r="AH10"/>
          <cell r="AI10"/>
          <cell r="AJ10"/>
          <cell r="AK10"/>
          <cell r="AL10"/>
          <cell r="AM10"/>
          <cell r="AN10"/>
          <cell r="AO10"/>
          <cell r="AP10"/>
          <cell r="AQ10"/>
          <cell r="AR10"/>
          <cell r="AS10"/>
          <cell r="AT10"/>
          <cell r="AU10"/>
          <cell r="AV10"/>
          <cell r="AW10"/>
          <cell r="AX10" t="str">
            <v>予定価格</v>
          </cell>
          <cell r="AY10" t="str">
            <v>○</v>
          </cell>
          <cell r="AZ10" t="str">
            <v>×</v>
          </cell>
          <cell r="BA10" t="str">
            <v>○</v>
          </cell>
          <cell r="BB10" t="str">
            <v>○</v>
          </cell>
          <cell r="BC10">
            <v>0</v>
          </cell>
          <cell r="BD10" t="str">
            <v>①工事</v>
          </cell>
          <cell r="BE10" t="str">
            <v/>
          </cell>
          <cell r="BF10" t="str">
            <v/>
          </cell>
          <cell r="BG10" t="str">
            <v>○</v>
          </cell>
          <cell r="BH10" t="b">
            <v>1</v>
          </cell>
          <cell r="BI10" t="b">
            <v>1</v>
          </cell>
        </row>
        <row r="11">
          <cell r="F11" t="str">
            <v/>
          </cell>
          <cell r="G11" t="str">
            <v>Dg099</v>
          </cell>
          <cell r="H11" t="str">
            <v>①工事</v>
          </cell>
          <cell r="I11" t="str">
            <v>大野税務署照明器具取替工事
一式</v>
          </cell>
          <cell r="J11" t="str">
            <v>支出負担行為担当官
金沢国税局総務部次長
中村　憲二
石川県金沢市広坂２－２－６０</v>
          </cell>
          <cell r="K11"/>
          <cell r="L11"/>
          <cell r="M11">
            <v>44489</v>
          </cell>
          <cell r="N11" t="str">
            <v>株式会社パルックス
宮城県仙台市若林区蒲町東１６－３</v>
          </cell>
          <cell r="O11">
            <v>4370001003861</v>
          </cell>
          <cell r="P11" t="str">
            <v>①一般競争入札</v>
          </cell>
          <cell r="Q11"/>
          <cell r="R11">
            <v>6268806</v>
          </cell>
          <cell r="S11">
            <v>5660447</v>
          </cell>
          <cell r="T11"/>
          <cell r="U11">
            <v>0.90200000000000002</v>
          </cell>
          <cell r="V11"/>
          <cell r="W11"/>
          <cell r="X11"/>
          <cell r="Y11" t="str">
            <v>①公表</v>
          </cell>
          <cell r="Z11">
            <v>6</v>
          </cell>
          <cell r="AA11">
            <v>4</v>
          </cell>
          <cell r="AB11"/>
          <cell r="AC11"/>
          <cell r="AD11"/>
          <cell r="AE11" t="str">
            <v>⑥その他の法人等</v>
          </cell>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v>0</v>
          </cell>
          <cell r="BD11" t="str">
            <v>①工事</v>
          </cell>
          <cell r="BE11" t="str">
            <v/>
          </cell>
          <cell r="BF11" t="str">
            <v/>
          </cell>
          <cell r="BG11" t="str">
            <v>○</v>
          </cell>
          <cell r="BH11" t="b">
            <v>1</v>
          </cell>
          <cell r="BI11" t="b">
            <v>1</v>
          </cell>
        </row>
        <row r="12">
          <cell r="F12" t="str">
            <v/>
          </cell>
          <cell r="G12" t="str">
            <v>Dg100</v>
          </cell>
          <cell r="H12" t="str">
            <v>⑩役務</v>
          </cell>
          <cell r="I12" t="str">
            <v>金沢国税局戸水分庁舎における機械警備業務
令和3年11月19日～令和8年3月31日</v>
          </cell>
          <cell r="J12" t="str">
            <v>支出負担行為担当官
金沢国税局総務部次長
中村　憲二
石川県金沢市広坂２－２－６０</v>
          </cell>
          <cell r="K12"/>
          <cell r="L12"/>
          <cell r="M12">
            <v>44490</v>
          </cell>
          <cell r="N12" t="str">
            <v>セコム北陸株式会社
石川県金沢市香林坊２－４－３０香林坊ラモーダ</v>
          </cell>
          <cell r="O12">
            <v>8220001003674</v>
          </cell>
          <cell r="P12" t="str">
            <v>①一般競争入札</v>
          </cell>
          <cell r="Q12"/>
          <cell r="R12">
            <v>2778600</v>
          </cell>
          <cell r="S12">
            <v>881892</v>
          </cell>
          <cell r="T12"/>
          <cell r="U12">
            <v>0.317</v>
          </cell>
          <cell r="V12"/>
          <cell r="W12"/>
          <cell r="X12"/>
          <cell r="Y12" t="str">
            <v>②同種の他の契約の予定価格を類推されるおそれがあるため公表しない</v>
          </cell>
          <cell r="Z12">
            <v>2</v>
          </cell>
          <cell r="AA12">
            <v>0</v>
          </cell>
          <cell r="AB12"/>
          <cell r="AC12"/>
          <cell r="AD12"/>
          <cell r="AE12" t="str">
            <v>⑥その他の法人等</v>
          </cell>
          <cell r="AF12"/>
          <cell r="AG12" t="str">
            <v>③国庫債務負担行為</v>
          </cell>
          <cell r="AH12"/>
          <cell r="AI12"/>
          <cell r="AJ12"/>
          <cell r="AK12"/>
          <cell r="AL12"/>
          <cell r="AM12"/>
          <cell r="AN12"/>
          <cell r="AO12"/>
          <cell r="AP12"/>
          <cell r="AQ12"/>
          <cell r="AR12"/>
          <cell r="AS12"/>
          <cell r="AT12"/>
          <cell r="AU12"/>
          <cell r="AV12"/>
          <cell r="AW12"/>
          <cell r="AX12" t="str">
            <v>契約総額</v>
          </cell>
          <cell r="AY12" t="str">
            <v>○</v>
          </cell>
          <cell r="AZ12" t="str">
            <v>×</v>
          </cell>
          <cell r="BA12" t="str">
            <v>×</v>
          </cell>
          <cell r="BB12" t="str">
            <v>×</v>
          </cell>
          <cell r="BC12" t="str">
            <v/>
          </cell>
          <cell r="BD12" t="str">
            <v>⑩役務</v>
          </cell>
          <cell r="BE12" t="str">
            <v/>
          </cell>
          <cell r="BF12" t="str">
            <v/>
          </cell>
          <cell r="BG12" t="str">
            <v>○</v>
          </cell>
          <cell r="BH12" t="b">
            <v>1</v>
          </cell>
          <cell r="BI12" t="b">
            <v>1</v>
          </cell>
        </row>
        <row r="13">
          <cell r="F13" t="str">
            <v/>
          </cell>
          <cell r="G13" t="str">
            <v>Dg101</v>
          </cell>
          <cell r="H13" t="str">
            <v>④電力</v>
          </cell>
          <cell r="I13" t="str">
            <v>富山丸の内合同庁舎で使用する電力の供給
令和4年1月1日～令和4年12月31日
216,487kwh</v>
          </cell>
          <cell r="J13" t="str">
            <v>支出負担行為担当官
金沢国税局総務部次長
中村　憲二
石川県金沢市広坂２－２－６０
ほか３官署</v>
          </cell>
          <cell r="K13" t="str">
            <v>③合庁</v>
          </cell>
          <cell r="L13"/>
          <cell r="M13">
            <v>44490</v>
          </cell>
          <cell r="N13" t="str">
            <v>ミツウロコグリーンエネルギー株式会社
東京都中央区日本橋２－１１－２</v>
          </cell>
          <cell r="O13">
            <v>8010001067848</v>
          </cell>
          <cell r="P13" t="str">
            <v>①一般競争入札</v>
          </cell>
          <cell r="Q13"/>
          <cell r="R13">
            <v>4972792</v>
          </cell>
          <cell r="S13" t="str">
            <v>@11.42円/kwほか</v>
          </cell>
          <cell r="T13">
            <v>3682211</v>
          </cell>
          <cell r="U13">
            <v>0.74</v>
          </cell>
          <cell r="V13"/>
          <cell r="W13"/>
          <cell r="X13"/>
          <cell r="Y13" t="str">
            <v>②同種の他の契約の予定価格を類推されるおそれがあるため公表しない</v>
          </cell>
          <cell r="Z13">
            <v>2</v>
          </cell>
          <cell r="AA13">
            <v>2</v>
          </cell>
          <cell r="AB13"/>
          <cell r="AC13"/>
          <cell r="AD13"/>
          <cell r="AE13" t="str">
            <v>⑥その他の法人等</v>
          </cell>
          <cell r="AF13"/>
          <cell r="AG13"/>
          <cell r="AH13"/>
          <cell r="AI13"/>
          <cell r="AJ13" t="str">
            <v>分担予定額3,515,977.71円</v>
          </cell>
          <cell r="AK13"/>
          <cell r="AL13"/>
          <cell r="AM13"/>
          <cell r="AN13"/>
          <cell r="AO13"/>
          <cell r="AP13"/>
          <cell r="AQ13"/>
          <cell r="AR13"/>
          <cell r="AS13"/>
          <cell r="AT13"/>
          <cell r="AU13"/>
          <cell r="AV13"/>
          <cell r="AW13"/>
          <cell r="AX13" t="str">
            <v>年間支払金額(自官署のみ)</v>
          </cell>
          <cell r="AY13" t="str">
            <v>○</v>
          </cell>
          <cell r="AZ13" t="str">
            <v>×</v>
          </cell>
          <cell r="BA13" t="str">
            <v>×</v>
          </cell>
          <cell r="BB13" t="str">
            <v>×</v>
          </cell>
          <cell r="BC13" t="str">
            <v/>
          </cell>
          <cell r="BD13" t="str">
            <v>④電力</v>
          </cell>
          <cell r="BE13" t="str">
            <v>分担契約/単価契約</v>
          </cell>
          <cell r="BF13" t="str">
            <v/>
          </cell>
          <cell r="BG13" t="str">
            <v>○</v>
          </cell>
          <cell r="BH13" t="b">
            <v>1</v>
          </cell>
          <cell r="BI13" t="b">
            <v>1</v>
          </cell>
        </row>
        <row r="14">
          <cell r="F14">
            <v>1</v>
          </cell>
          <cell r="G14" t="str">
            <v>Dg102</v>
          </cell>
          <cell r="H14" t="str">
            <v>⑩役務</v>
          </cell>
          <cell r="I14" t="str">
            <v>確定申告コールセンターの運営業務
42人日ほか</v>
          </cell>
          <cell r="J14" t="str">
            <v>支出負担行為担当官
金沢国税局総務部次長
中村　憲二
石川県金沢市広坂２－２－６０</v>
          </cell>
          <cell r="K14"/>
          <cell r="L14"/>
          <cell r="M14">
            <v>44490</v>
          </cell>
          <cell r="N14" t="str">
            <v>株式会社エヌ・ティ・ティマーケティングアクト
大阪府大阪市都島区東野田町４－１５－８２</v>
          </cell>
          <cell r="O14">
            <v>1120001100018</v>
          </cell>
          <cell r="P14" t="str">
            <v>④随意契約（企画競争無し）</v>
          </cell>
          <cell r="Q14"/>
          <cell r="R14">
            <v>29454000</v>
          </cell>
          <cell r="S14" t="str">
            <v>@29,700円／日ほか</v>
          </cell>
          <cell r="T14">
            <v>28103817</v>
          </cell>
          <cell r="U14">
            <v>0.95399999999999996</v>
          </cell>
          <cell r="V14"/>
          <cell r="W14"/>
          <cell r="X14" t="str">
            <v>○</v>
          </cell>
          <cell r="Y14" t="str">
            <v>②同種の他の契約の予定価格を類推されるおそれがあるため公表しない</v>
          </cell>
          <cell r="Z14">
            <v>1</v>
          </cell>
          <cell r="AA14">
            <v>0</v>
          </cell>
          <cell r="AB14"/>
          <cell r="AC14"/>
          <cell r="AD14"/>
          <cell r="AE14" t="str">
            <v>⑥その他の法人等</v>
          </cell>
          <cell r="AF14"/>
          <cell r="AG14"/>
          <cell r="AH14" t="str">
            <v>⑭予決令第99条の2（競争に付しても入札者がないとき、又は再度の入札をしても落札者がないとき）</v>
          </cell>
          <cell r="AI14" t="str">
            <v>　一般競争入札において再度の入札を実施しても、落札者となるべき者がいないことから、会計法第29条の3第5項及び予決令第99の2（又は3）に該当するため。</v>
          </cell>
          <cell r="AJ14"/>
          <cell r="AK14"/>
          <cell r="AL14"/>
          <cell r="AM14" t="str">
            <v>×</v>
          </cell>
          <cell r="AN14"/>
          <cell r="AO14"/>
          <cell r="AP14"/>
          <cell r="AQ14" t="str">
            <v>⑨その他</v>
          </cell>
          <cell r="AR14"/>
          <cell r="AS14" t="str">
            <v>　参加を予定していた事業者の手配誤りにより、システム構築部分の履行が間に合わなくなったため、参加を断念した。</v>
          </cell>
          <cell r="AT14" t="str">
            <v>○</v>
          </cell>
          <cell r="AU14"/>
          <cell r="AV14"/>
          <cell r="AW14"/>
          <cell r="AX14" t="str">
            <v>年間支払金額</v>
          </cell>
          <cell r="AY14" t="str">
            <v>○</v>
          </cell>
          <cell r="AZ14" t="str">
            <v>×</v>
          </cell>
          <cell r="BA14" t="str">
            <v>×</v>
          </cell>
          <cell r="BB14" t="str">
            <v>×</v>
          </cell>
          <cell r="BC14" t="str">
            <v/>
          </cell>
          <cell r="BD14" t="str">
            <v>⑩役務</v>
          </cell>
          <cell r="BE14" t="str">
            <v>単価契約</v>
          </cell>
          <cell r="BF14">
            <v>1</v>
          </cell>
          <cell r="BG14" t="str">
            <v>○</v>
          </cell>
          <cell r="BH14" t="b">
            <v>1</v>
          </cell>
          <cell r="BI14" t="b">
            <v>1</v>
          </cell>
        </row>
        <row r="15">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Zeros="0" tabSelected="1" view="pageBreakPreview" topLeftCell="B1" zoomScale="80" zoomScaleNormal="100" zoomScaleSheetLayoutView="80" workbookViewId="0">
      <selection activeCell="K7" sqref="K7"/>
    </sheetView>
  </sheetViews>
  <sheetFormatPr defaultColWidth="9" defaultRowHeight="11.25"/>
  <cols>
    <col min="1" max="1" width="0" style="2" hidden="1" customWidth="1"/>
    <col min="2" max="2" width="30.625" style="1" customWidth="1"/>
    <col min="3" max="3" width="20.625" style="2" customWidth="1"/>
    <col min="4" max="4" width="17" style="2" customWidth="1"/>
    <col min="5" max="5" width="20.625" style="1" customWidth="1"/>
    <col min="6" max="6" width="14.75" style="1" customWidth="1"/>
    <col min="7" max="7" width="18.75" style="3" customWidth="1"/>
    <col min="8" max="8" width="13.625" style="4" customWidth="1"/>
    <col min="9" max="9" width="13.625" style="2" customWidth="1"/>
    <col min="10" max="10" width="6.25" style="1" customWidth="1"/>
    <col min="11" max="11" width="7.25" style="1" customWidth="1"/>
    <col min="12" max="14" width="8.125" style="1" customWidth="1"/>
    <col min="15" max="15" width="12.25" style="1" customWidth="1"/>
    <col min="16" max="16" width="0" style="1" hidden="1" customWidth="1"/>
    <col min="17" max="17" width="11.25" style="1" hidden="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7" s="9" customFormat="1" ht="36" customHeight="1">
      <c r="A5" s="25"/>
      <c r="B5" s="20"/>
      <c r="C5" s="20"/>
      <c r="D5" s="20"/>
      <c r="E5" s="20"/>
      <c r="F5" s="30"/>
      <c r="G5" s="31"/>
      <c r="H5" s="32"/>
      <c r="I5" s="20"/>
      <c r="J5" s="20"/>
      <c r="K5" s="21"/>
      <c r="L5" s="8" t="s">
        <v>12</v>
      </c>
      <c r="M5" s="8" t="s">
        <v>13</v>
      </c>
      <c r="N5" s="8" t="s">
        <v>14</v>
      </c>
      <c r="O5" s="8" t="s">
        <v>15</v>
      </c>
    </row>
    <row r="6" spans="1:17" s="9" customFormat="1" ht="138.75" customHeight="1">
      <c r="A6" s="10">
        <f>IF(MAX([7]令和3年度契約状況調査票!F5:F250)&gt;=ROW()-5,ROW()-5,"")</f>
        <v>1</v>
      </c>
      <c r="B6" s="11" t="str">
        <f>IF(A6="","",VLOOKUP(A6,[7]令和3年度契約状況調査票!$F:$AR,4,FALSE))</f>
        <v>確定申告コールセンターの運営業務
42人日ほか</v>
      </c>
      <c r="C6" s="12" t="str">
        <f>IF(A6="","",VLOOKUP(A6,[7]令和3年度契約状況調査票!$F:$AR,5,FALSE))</f>
        <v>支出負担行為担当官
金沢国税局総務部次長
中村　憲二
石川県金沢市広坂２－２－６０</v>
      </c>
      <c r="D6" s="13">
        <f>IF(A6="","",VLOOKUP(A6,[7]令和3年度契約状況調査票!$F:$AR,8,FALSE))</f>
        <v>44490</v>
      </c>
      <c r="E6" s="11" t="str">
        <f>IF(A6="","",VLOOKUP(A6,[7]令和3年度契約状況調査票!$F:$AR,9,FALSE))</f>
        <v>株式会社エヌ・ティ・ティマーケティングアクト
大阪府大阪市都島区東野田町４－１５－８２</v>
      </c>
      <c r="F6" s="14">
        <f>IF(A6="","",VLOOKUP(A6,[7]令和3年度契約状況調査票!$F:$AR,10,FALSE))</f>
        <v>1120001100018</v>
      </c>
      <c r="G6" s="15" t="str">
        <f>IF(A6="","",VLOOKUP(A6,[7]令和3年度契約状況調査票!$F:$AR,30,FALSE))</f>
        <v>　一般競争入札において再度の入札を実施しても、落札者となるべき者がいないことから、会計法第29条の3第5項及び予決令第99の2（又は3）に該当するため。</v>
      </c>
      <c r="H6" s="16" t="str">
        <f>IF(A6="","",IF(VLOOKUP(A6,[7]令和3年度契約状況調査票!$F:$AR,13,FALSE)="他官署で調達手続きを実施のため","他官署で調達手続きを実施のため",IF(VLOOKUP(A6,[7]令和3年度契約状況調査票!$F:$AR,20,FALSE)="②同種の他の契約の予定価格を類推されるおそれがあるため公表しない","同種の他の契約の予定価格を類推されるおそれがあるため公表しない",IF(VLOOKUP(A6,[7]令和3年度契約状況調査票!$F:$AR,20,FALSE)="－","－",IF(VLOOKUP(A6,[7]令和3年度契約状況調査票!$F:$AR,6,FALSE)&lt;&gt;"",TEXT(VLOOKUP(A6,[7]令和3年度契約状況調査票!$F:$AR,13,FALSE),"#,##0円")&amp;CHAR(10)&amp;"(A)",VLOOKUP(A6,[7]令和3年度契約状況調査票!$F:$AR,13,FALSE))))))</f>
        <v>同種の他の契約の予定価格を類推されるおそれがあるため公表しない</v>
      </c>
      <c r="I6" s="16" t="str">
        <f>IF(A6="","",VLOOKUP(A6,[7]令和3年度契約状況調査票!$F:$AR,14,FALSE))</f>
        <v>@29,700円／日ほか</v>
      </c>
      <c r="J6" s="17" t="str">
        <f>IF(A6="","",IF(VLOOKUP(A6,[7]令和3年度契約状況調査票!$F:$AR,13,FALSE)="他官署で調達手続きを実施のため","－",IF(VLOOKUP(A6,[7]令和3年度契約状況調査票!$F:$AR,20,FALSE)="②同種の他の契約の予定価格を類推されるおそれがあるため公表しない","－",IF(VLOOKUP(A6,[7]令和3年度契約状況調査票!$F:$AR,20,FALSE)="－","－",IF(VLOOKUP(A6,[7]令和3年度契約状況調査票!$F:$AR,6,FALSE)&lt;&gt;"",TEXT(VLOOKUP(A6,[7]令和3年度契約状況調査票!$F:$AR,16,FALSE),"#.0%")&amp;CHAR(10)&amp;"(B/A×100)",VLOOKUP(A6,[7]令和3年度契約状況調査票!$F:$AR,16,FALSE))))))</f>
        <v>－</v>
      </c>
      <c r="K6" s="18"/>
      <c r="L6" s="17" t="str">
        <f>IF(A6="","",IF(VLOOKUP(A6,[7]令和3年度契約状況調査票!$F:$AR,26,FALSE)="①公益社団法人","公社",IF(VLOOKUP(A6,[7]令和3年度契約状況調査票!$F:$AR,26,FALSE)="②公益財団法人","公財","")))</f>
        <v/>
      </c>
      <c r="M6" s="17">
        <f>IF(A6="","",VLOOKUP(A6,[7]令和3年度契約状況調査票!$F:$AR,27,FALSE))</f>
        <v>0</v>
      </c>
      <c r="N6" s="17" t="str">
        <f>IF(A6="","",IF(VLOOKUP(A6,[7]令和3年度契約状況調査票!$F:$AR,27,FALSE)="国所管",VLOOKUP(A6,[7]令和3年度契約状況調査票!$F:$AR,21,FALSE),""))</f>
        <v/>
      </c>
      <c r="O6" s="19" t="str">
        <f>IF(A6="","",IF(AND(Q6="○",P6="分担契約/単価契約"),"単価契約"&amp;CHAR(10)&amp;"予定調達総額 "&amp;TEXT(VLOOKUP(A6,[7]令和3年度契約状況調査票!$F:$AR,15,FALSE),"#,##0円")&amp;"(B)"&amp;CHAR(10)&amp;"分担契約"&amp;CHAR(10)&amp;VLOOKUP(A6,[7]令和3年度契約状況調査票!$F:$AR,31,FALSE),IF(AND(Q6="○",P6="分担契約"),"分担契約"&amp;CHAR(10)&amp;"契約総額 "&amp;TEXT(VLOOKUP(A6,[7]令和3年度契約状況調査票!$F:$AR,15,FALSE),"#,##0円")&amp;"(B)"&amp;CHAR(10)&amp;VLOOKUP(A6,[7]令和3年度契約状況調査票!$F:$AR,31,FALSE),(IF(P6="分担契約/単価契約","単価契約"&amp;CHAR(10)&amp;"予定調達総額 "&amp;TEXT(VLOOKUP(A6,[7]令和3年度契約状況調査票!$F:$AR,15,FALSE),"#,##0円")&amp;CHAR(10)&amp;"分担契約"&amp;CHAR(10)&amp;VLOOKUP(A6,[7]令和3年度契約状況調査票!$F:$AR,31,FALSE),IF(P6="分担契約","分担契約"&amp;CHAR(10)&amp;"契約総額 "&amp;TEXT(VLOOKUP(A6,[7]令和3年度契約状況調査票!$F:$AR,15,FALSE),"#,##0円")&amp;CHAR(10)&amp;VLOOKUP(A6,[7]令和3年度契約状況調査票!$F:$AR,31,FALSE),IF(P6="単価契約","単価契約"&amp;CHAR(10)&amp;"予定調達総額 "&amp;TEXT(VLOOKUP(A6,[7]令和3年度契約状況調査票!$F:$AR,15,FALSE),"#,##0円")&amp;CHAR(10)&amp;VLOOKUP(A6,[7]令和3年度契約状況調査票!$F:$AR,31,FALSE),VLOOKUP(A6,[7]令和3年度契約状況調査票!$F:$AR,31,FALSE))))))))</f>
        <v xml:space="preserve">単価契約
予定調達総額 28,103,817円
</v>
      </c>
      <c r="P6" s="9" t="str">
        <f>IF(A6="","",VLOOKUP(A6,[7]令和3年度契約状況調査票!$F:$BY,52,FALSE))</f>
        <v>単価契約</v>
      </c>
      <c r="Q6" s="9" t="str">
        <f>IF(A6="","",IF(VLOOKUP(A6,[7]令和3年度契約状況調査票!$F:$AR,13,FALSE)="他官署で調達手続きを実施のため","×",IF(VLOOKUP(A6,[7]令和3年度契約状況調査票!$F:$AR,20,FALSE)="②同種の他の契約の予定価格を類推されるおそれがあるため公表しない","×","○")))</f>
        <v>×</v>
      </c>
    </row>
    <row r="7" spans="1:17" s="9" customFormat="1" ht="135" customHeight="1">
      <c r="A7" s="10" t="str">
        <f>IF(MAX([7]令和3年度契約状況調査票!F6:F251)&gt;=ROW()-5,ROW()-5,"")</f>
        <v/>
      </c>
      <c r="B7" s="11" t="str">
        <f>IF(A7="","",VLOOKUP(A7,[7]令和3年度契約状況調査票!$F:$AR,4,FALSE))</f>
        <v/>
      </c>
      <c r="C7" s="12" t="s">
        <v>16</v>
      </c>
      <c r="D7" s="13" t="str">
        <f>IF(A7="","",VLOOKUP(A7,[7]令和3年度契約状況調査票!$F:$AR,8,FALSE))</f>
        <v/>
      </c>
      <c r="E7" s="11" t="str">
        <f>IF(A7="","",VLOOKUP(A7,[7]令和3年度契約状況調査票!$F:$AR,9,FALSE))</f>
        <v/>
      </c>
      <c r="F7" s="14" t="str">
        <f>IF(A7="","",VLOOKUP(A7,[7]令和3年度契約状況調査票!$F:$AR,10,FALSE))</f>
        <v/>
      </c>
      <c r="G7" s="15" t="str">
        <f>IF(A7="","",VLOOKUP(A7,[7]令和3年度契約状況調査票!$F:$AR,30,FALSE))</f>
        <v/>
      </c>
      <c r="H7" s="16" t="str">
        <f>IF(A7="","",IF(VLOOKUP(A7,[7]令和3年度契約状況調査票!$F:$AR,13,FALSE)="他官署で調達手続きを実施のため","他官署で調達手続きを実施のため",IF(VLOOKUP(A7,[7]令和3年度契約状況調査票!$F:$AR,20,FALSE)="②同種の他の契約の予定価格を類推されるおそれがあるため公表しない","同種の他の契約の予定価格を類推されるおそれがあるため公表しない",IF(VLOOKUP(A7,[7]令和3年度契約状況調査票!$F:$AR,20,FALSE)="－","－",IF(VLOOKUP(A7,[7]令和3年度契約状況調査票!$F:$AR,6,FALSE)&lt;&gt;"",TEXT(VLOOKUP(A7,[7]令和3年度契約状況調査票!$F:$AR,13,FALSE),"#,##0円")&amp;CHAR(10)&amp;"(A)",VLOOKUP(A7,[7]令和3年度契約状況調査票!$F:$AR,13,FALSE))))))</f>
        <v/>
      </c>
      <c r="I7" s="16" t="str">
        <f>IF(A7="","",VLOOKUP(A7,[7]令和3年度契約状況調査票!$F:$AR,14,FALSE))</f>
        <v/>
      </c>
      <c r="J7" s="17" t="str">
        <f>IF(A7="","",IF(VLOOKUP(A7,[7]令和3年度契約状況調査票!$F:$AR,13,FALSE)="他官署で調達手続きを実施のため","－",IF(VLOOKUP(A7,[7]令和3年度契約状況調査票!$F:$AR,20,FALSE)="②同種の他の契約の予定価格を類推されるおそれがあるため公表しない","－",IF(VLOOKUP(A7,[7]令和3年度契約状況調査票!$F:$AR,20,FALSE)="－","－",IF(VLOOKUP(A7,[7]令和3年度契約状況調査票!$F:$AR,6,FALSE)&lt;&gt;"",TEXT(VLOOKUP(A7,[7]令和3年度契約状況調査票!$F:$AR,16,FALSE),"#.0%")&amp;CHAR(10)&amp;"(B/A×100)",VLOOKUP(A7,[7]令和3年度契約状況調査票!$F:$AR,16,FALSE))))))</f>
        <v/>
      </c>
      <c r="K7" s="18"/>
      <c r="L7" s="17" t="str">
        <f>IF(A7="","",IF(VLOOKUP(A7,[7]令和3年度契約状況調査票!$F:$AR,26,FALSE)="①公益社団法人","公社",IF(VLOOKUP(A7,[7]令和3年度契約状況調査票!$F:$AR,26,FALSE)="②公益財団法人","公財","")))</f>
        <v/>
      </c>
      <c r="M7" s="17" t="str">
        <f>IF(A7="","",VLOOKUP(A7,[7]令和3年度契約状況調査票!$F:$AR,27,FALSE))</f>
        <v/>
      </c>
      <c r="N7" s="17" t="str">
        <f>IF(A7="","",IF(VLOOKUP(A7,[7]令和3年度契約状況調査票!$F:$AR,27,FALSE)="国所管",VLOOKUP(A7,[7]令和3年度契約状況調査票!$F:$AR,21,FALSE),""))</f>
        <v/>
      </c>
      <c r="O7" s="19" t="str">
        <f>IF(A7="","",IF(AND(Q7="○",P7="分担契約/単価契約"),"単価契約"&amp;CHAR(10)&amp;"予定調達総額 "&amp;TEXT(VLOOKUP(A7,[7]令和3年度契約状況調査票!$F:$AR,15,FALSE),"#,##0円")&amp;"(B)"&amp;CHAR(10)&amp;"分担契約"&amp;CHAR(10)&amp;VLOOKUP(A7,[7]令和3年度契約状況調査票!$F:$AR,31,FALSE),IF(AND(Q7="○",P7="分担契約"),"分担契約"&amp;CHAR(10)&amp;"契約総額 "&amp;TEXT(VLOOKUP(A7,[7]令和3年度契約状況調査票!$F:$AR,15,FALSE),"#,##0円")&amp;"(B)"&amp;CHAR(10)&amp;VLOOKUP(A7,[7]令和3年度契約状況調査票!$F:$AR,31,FALSE),(IF(P7="分担契約/単価契約","単価契約"&amp;CHAR(10)&amp;"予定調達総額 "&amp;TEXT(VLOOKUP(A7,[7]令和3年度契約状況調査票!$F:$AR,15,FALSE),"#,##0円")&amp;CHAR(10)&amp;"分担契約"&amp;CHAR(10)&amp;VLOOKUP(A7,[7]令和3年度契約状況調査票!$F:$AR,31,FALSE),IF(P7="分担契約","分担契約"&amp;CHAR(10)&amp;"契約総額 "&amp;TEXT(VLOOKUP(A7,[7]令和3年度契約状況調査票!$F:$AR,15,FALSE),"#,##0円")&amp;CHAR(10)&amp;VLOOKUP(A7,[7]令和3年度契約状況調査票!$F:$AR,31,FALSE),IF(P7="単価契約","単価契約"&amp;CHAR(10)&amp;"予定調達総額 "&amp;TEXT(VLOOKUP(A7,[7]令和3年度契約状況調査票!$F:$AR,15,FALSE),"#,##0円")&amp;CHAR(10)&amp;VLOOKUP(A7,[7]令和3年度契約状況調査票!$F:$AR,31,FALSE),VLOOKUP(A7,[7]令和3年度契約状況調査票!$F:$AR,31,FALSE))))))))</f>
        <v/>
      </c>
      <c r="P7" s="9" t="str">
        <f>IF(A7="","",VLOOKUP(A7,[7]令和3年度契約状況調査票!$F:$BY,52,FALSE))</f>
        <v/>
      </c>
      <c r="Q7" s="9" t="str">
        <f>IF(A7="","",IF(VLOOKUP(A7,[7]令和3年度契約状況調査票!$F:$AR,13,FALSE)="他官署で調達手続きを実施のため","×",IF(VLOOKUP(A7,[7]令和3年度契約状況調査票!$F:$AR,20,FALSE)="②同種の他の契約の予定価格を類推されるおそれがあるため公表しない","×","○")))</f>
        <v/>
      </c>
    </row>
    <row r="8" spans="1:17" s="9" customFormat="1" ht="105" customHeight="1">
      <c r="A8" s="10" t="str">
        <f>IF(MAX([7]令和3年度契約状況調査票!F7:F252)&gt;=ROW()-5,ROW()-5,"")</f>
        <v/>
      </c>
      <c r="B8" s="11" t="str">
        <f>IF(A8="","",VLOOKUP(A8,[7]令和3年度契約状況調査票!$F:$AR,4,FALSE))</f>
        <v/>
      </c>
      <c r="C8" s="12" t="str">
        <f>IF(A8="","",VLOOKUP(A8,[7]令和3年度契約状況調査票!$F:$AR,5,FALSE))</f>
        <v/>
      </c>
      <c r="D8" s="13" t="str">
        <f>IF(A8="","",VLOOKUP(A8,[7]令和3年度契約状況調査票!$F:$AR,8,FALSE))</f>
        <v/>
      </c>
      <c r="E8" s="11" t="str">
        <f>IF(A8="","",VLOOKUP(A8,[7]令和3年度契約状況調査票!$F:$AR,9,FALSE))</f>
        <v/>
      </c>
      <c r="F8" s="14" t="str">
        <f>IF(A8="","",VLOOKUP(A8,[7]令和3年度契約状況調査票!$F:$AR,10,FALSE))</f>
        <v/>
      </c>
      <c r="G8" s="15" t="str">
        <f>IF(A8="","",VLOOKUP(A8,[7]令和3年度契約状況調査票!$F:$AR,30,FALSE))</f>
        <v/>
      </c>
      <c r="H8" s="16" t="str">
        <f>IF(A8="","",IF(VLOOKUP(A8,[7]令和3年度契約状況調査票!$F:$AR,13,FALSE)="他官署で調達手続きを実施のため","他官署で調達手続きを実施のため",IF(VLOOKUP(A8,[7]令和3年度契約状況調査票!$F:$AR,20,FALSE)="②同種の他の契約の予定価格を類推されるおそれがあるため公表しない","同種の他の契約の予定価格を類推されるおそれがあるため公表しない",IF(VLOOKUP(A8,[7]令和3年度契約状況調査票!$F:$AR,20,FALSE)="－","－",IF(VLOOKUP(A8,[7]令和3年度契約状況調査票!$F:$AR,6,FALSE)&lt;&gt;"",TEXT(VLOOKUP(A8,[7]令和3年度契約状況調査票!$F:$AR,13,FALSE),"#,##0円")&amp;CHAR(10)&amp;"(A)",VLOOKUP(A8,[7]令和3年度契約状況調査票!$F:$AR,13,FALSE))))))</f>
        <v/>
      </c>
      <c r="I8" s="16" t="str">
        <f>IF(A8="","",VLOOKUP(A8,[7]令和3年度契約状況調査票!$F:$AR,14,FALSE))</f>
        <v/>
      </c>
      <c r="J8" s="17" t="str">
        <f>IF(A8="","",IF(VLOOKUP(A8,[7]令和3年度契約状況調査票!$F:$AR,13,FALSE)="他官署で調達手続きを実施のため","－",IF(VLOOKUP(A8,[7]令和3年度契約状況調査票!$F:$AR,20,FALSE)="②同種の他の契約の予定価格を類推されるおそれがあるため公表しない","－",IF(VLOOKUP(A8,[7]令和3年度契約状況調査票!$F:$AR,20,FALSE)="－","－",IF(VLOOKUP(A8,[7]令和3年度契約状況調査票!$F:$AR,6,FALSE)&lt;&gt;"",TEXT(VLOOKUP(A8,[7]令和3年度契約状況調査票!$F:$AR,16,FALSE),"#.0%")&amp;CHAR(10)&amp;"(B/A×100)",VLOOKUP(A8,[7]令和3年度契約状況調査票!$F:$AR,16,FALSE))))))</f>
        <v/>
      </c>
      <c r="K8" s="18"/>
      <c r="L8" s="17" t="str">
        <f>IF(A8="","",IF(VLOOKUP(A8,[7]令和3年度契約状況調査票!$F:$AR,26,FALSE)="①公益社団法人","公社",IF(VLOOKUP(A8,[7]令和3年度契約状況調査票!$F:$AR,26,FALSE)="②公益財団法人","公財","")))</f>
        <v/>
      </c>
      <c r="M8" s="17" t="str">
        <f>IF(A8="","",VLOOKUP(A8,[7]令和3年度契約状況調査票!$F:$AR,27,FALSE))</f>
        <v/>
      </c>
      <c r="N8" s="17" t="str">
        <f>IF(A8="","",IF(VLOOKUP(A8,[7]令和3年度契約状況調査票!$F:$AR,27,FALSE)="国所管",VLOOKUP(A8,[7]令和3年度契約状況調査票!$F:$AR,21,FALSE),""))</f>
        <v/>
      </c>
      <c r="O8" s="19" t="str">
        <f>IF(A8="","",IF(AND(Q8="○",P8="分担契約/単価契約"),"単価契約"&amp;CHAR(10)&amp;"予定調達総額 "&amp;TEXT(VLOOKUP(A8,[7]令和3年度契約状況調査票!$F:$AR,15,FALSE),"#,##0円")&amp;"(B)"&amp;CHAR(10)&amp;"分担契約"&amp;CHAR(10)&amp;VLOOKUP(A8,[7]令和3年度契約状況調査票!$F:$AR,31,FALSE),IF(AND(Q8="○",P8="分担契約"),"分担契約"&amp;CHAR(10)&amp;"契約総額 "&amp;TEXT(VLOOKUP(A8,[7]令和3年度契約状況調査票!$F:$AR,15,FALSE),"#,##0円")&amp;"(B)"&amp;CHAR(10)&amp;VLOOKUP(A8,[7]令和3年度契約状況調査票!$F:$AR,31,FALSE),(IF(P8="分担契約/単価契約","単価契約"&amp;CHAR(10)&amp;"予定調達総額 "&amp;TEXT(VLOOKUP(A8,[7]令和3年度契約状況調査票!$F:$AR,15,FALSE),"#,##0円")&amp;CHAR(10)&amp;"分担契約"&amp;CHAR(10)&amp;VLOOKUP(A8,[7]令和3年度契約状況調査票!$F:$AR,31,FALSE),IF(P8="分担契約","分担契約"&amp;CHAR(10)&amp;"契約総額 "&amp;TEXT(VLOOKUP(A8,[7]令和3年度契約状況調査票!$F:$AR,15,FALSE),"#,##0円")&amp;CHAR(10)&amp;VLOOKUP(A8,[7]令和3年度契約状況調査票!$F:$AR,31,FALSE),IF(P8="単価契約","単価契約"&amp;CHAR(10)&amp;"予定調達総額 "&amp;TEXT(VLOOKUP(A8,[7]令和3年度契約状況調査票!$F:$AR,15,FALSE),"#,##0円")&amp;CHAR(10)&amp;VLOOKUP(A8,[7]令和3年度契約状況調査票!$F:$AR,31,FALSE),VLOOKUP(A8,[7]令和3年度契約状況調査票!$F:$AR,31,FALSE))))))))</f>
        <v/>
      </c>
      <c r="P8" s="9" t="str">
        <f>IF(A8="","",VLOOKUP(A8,[7]令和3年度契約状況調査票!$F:$BY,52,FALSE))</f>
        <v/>
      </c>
      <c r="Q8" s="9" t="str">
        <f>IF(A8="","",IF(VLOOKUP(A8,[7]令和3年度契約状況調査票!$F:$AR,13,FALSE)="他官署で調達手続きを実施のため","×",IF(VLOOKUP(A8,[7]令和3年度契約状況調査票!$F:$AR,20,FALSE)="②同種の他の契約の予定価格を類推されるおそれがあるため公表しない","×","○")))</f>
        <v/>
      </c>
    </row>
    <row r="9" spans="1:17" s="9" customFormat="1" ht="94.5" customHeight="1">
      <c r="A9" s="10" t="str">
        <f>IF(MAX([7]令和3年度契約状況調査票!F8:F253)&gt;=ROW()-5,ROW()-5,"")</f>
        <v/>
      </c>
      <c r="B9" s="11" t="str">
        <f>IF(A9="","",VLOOKUP(A9,[7]令和3年度契約状況調査票!$F:$AR,4,FALSE))</f>
        <v/>
      </c>
      <c r="C9" s="12" t="str">
        <f>IF(A9="","",VLOOKUP(A9,[7]令和3年度契約状況調査票!$F:$AR,5,FALSE))</f>
        <v/>
      </c>
      <c r="D9" s="13" t="str">
        <f>IF(A9="","",VLOOKUP(A9,[7]令和3年度契約状況調査票!$F:$AR,8,FALSE))</f>
        <v/>
      </c>
      <c r="E9" s="11" t="str">
        <f>IF(A9="","",VLOOKUP(A9,[7]令和3年度契約状況調査票!$F:$AR,9,FALSE))</f>
        <v/>
      </c>
      <c r="F9" s="14" t="str">
        <f>IF(A9="","",VLOOKUP(A9,[7]令和3年度契約状況調査票!$F:$AR,10,FALSE))</f>
        <v/>
      </c>
      <c r="G9" s="15" t="str">
        <f>IF(A9="","",VLOOKUP(A9,[7]令和3年度契約状況調査票!$F:$AR,30,FALSE))</f>
        <v/>
      </c>
      <c r="H9" s="16" t="str">
        <f>IF(A9="","",IF(VLOOKUP(A9,[7]令和3年度契約状況調査票!$F:$AR,13,FALSE)="他官署で調達手続きを実施のため","他官署で調達手続きを実施のため",IF(VLOOKUP(A9,[7]令和3年度契約状況調査票!$F:$AR,20,FALSE)="②同種の他の契約の予定価格を類推されるおそれがあるため公表しない","同種の他の契約の予定価格を類推されるおそれがあるため公表しない",IF(VLOOKUP(A9,[7]令和3年度契約状況調査票!$F:$AR,20,FALSE)="－","－",IF(VLOOKUP(A9,[7]令和3年度契約状況調査票!$F:$AR,6,FALSE)&lt;&gt;"",TEXT(VLOOKUP(A9,[7]令和3年度契約状況調査票!$F:$AR,13,FALSE),"#,##0円")&amp;CHAR(10)&amp;"(A)",VLOOKUP(A9,[7]令和3年度契約状況調査票!$F:$AR,13,FALSE))))))</f>
        <v/>
      </c>
      <c r="I9" s="16" t="str">
        <f>IF(A9="","",VLOOKUP(A9,[7]令和3年度契約状況調査票!$F:$AR,14,FALSE))</f>
        <v/>
      </c>
      <c r="J9" s="17" t="str">
        <f>IF(A9="","",IF(VLOOKUP(A9,[7]令和3年度契約状況調査票!$F:$AR,13,FALSE)="他官署で調達手続きを実施のため","－",IF(VLOOKUP(A9,[7]令和3年度契約状況調査票!$F:$AR,20,FALSE)="②同種の他の契約の予定価格を類推されるおそれがあるため公表しない","－",IF(VLOOKUP(A9,[7]令和3年度契約状況調査票!$F:$AR,20,FALSE)="－","－",IF(VLOOKUP(A9,[7]令和3年度契約状況調査票!$F:$AR,6,FALSE)&lt;&gt;"",TEXT(VLOOKUP(A9,[7]令和3年度契約状況調査票!$F:$AR,16,FALSE),"#.0%")&amp;CHAR(10)&amp;"(B/A×100)",VLOOKUP(A9,[7]令和3年度契約状況調査票!$F:$AR,16,FALSE))))))</f>
        <v/>
      </c>
      <c r="K9" s="18"/>
      <c r="L9" s="17" t="str">
        <f>IF(A9="","",IF(VLOOKUP(A9,[7]令和3年度契約状況調査票!$F:$AR,26,FALSE)="①公益社団法人","公社",IF(VLOOKUP(A9,[7]令和3年度契約状況調査票!$F:$AR,26,FALSE)="②公益財団法人","公財","")))</f>
        <v/>
      </c>
      <c r="M9" s="17" t="str">
        <f>IF(A9="","",VLOOKUP(A9,[7]令和3年度契約状況調査票!$F:$AR,27,FALSE))</f>
        <v/>
      </c>
      <c r="N9" s="17" t="str">
        <f>IF(A9="","",IF(VLOOKUP(A9,[7]令和3年度契約状況調査票!$F:$AR,27,FALSE)="国所管",VLOOKUP(A9,[7]令和3年度契約状況調査票!$F:$AR,21,FALSE),""))</f>
        <v/>
      </c>
      <c r="O9" s="19" t="str">
        <f>IF(A9="","",IF(AND(Q9="○",P9="分担契約/単価契約"),"単価契約"&amp;CHAR(10)&amp;"予定調達総額 "&amp;TEXT(VLOOKUP(A9,[7]令和3年度契約状況調査票!$F:$AR,15,FALSE),"#,##0円")&amp;"(B)"&amp;CHAR(10)&amp;"分担契約"&amp;CHAR(10)&amp;VLOOKUP(A9,[7]令和3年度契約状況調査票!$F:$AR,31,FALSE),IF(AND(Q9="○",P9="分担契約"),"分担契約"&amp;CHAR(10)&amp;"契約総額 "&amp;TEXT(VLOOKUP(A9,[7]令和3年度契約状況調査票!$F:$AR,15,FALSE),"#,##0円")&amp;"(B)"&amp;CHAR(10)&amp;VLOOKUP(A9,[7]令和3年度契約状況調査票!$F:$AR,31,FALSE),(IF(P9="分担契約/単価契約","単価契約"&amp;CHAR(10)&amp;"予定調達総額 "&amp;TEXT(VLOOKUP(A9,[7]令和3年度契約状況調査票!$F:$AR,15,FALSE),"#,##0円")&amp;CHAR(10)&amp;"分担契約"&amp;CHAR(10)&amp;VLOOKUP(A9,[7]令和3年度契約状況調査票!$F:$AR,31,FALSE),IF(P9="分担契約","分担契約"&amp;CHAR(10)&amp;"契約総額 "&amp;TEXT(VLOOKUP(A9,[7]令和3年度契約状況調査票!$F:$AR,15,FALSE),"#,##0円")&amp;CHAR(10)&amp;VLOOKUP(A9,[7]令和3年度契約状況調査票!$F:$AR,31,FALSE),IF(P9="単価契約","単価契約"&amp;CHAR(10)&amp;"予定調達総額 "&amp;TEXT(VLOOKUP(A9,[7]令和3年度契約状況調査票!$F:$AR,15,FALSE),"#,##0円")&amp;CHAR(10)&amp;VLOOKUP(A9,[7]令和3年度契約状況調査票!$F:$AR,31,FALSE),VLOOKUP(A9,[7]令和3年度契約状況調査票!$F:$AR,31,FALSE))))))))</f>
        <v/>
      </c>
      <c r="P9" s="9" t="str">
        <f>IF(A9="","",VLOOKUP(A9,[7]令和3年度契約状況調査票!$F:$BY,52,FALSE))</f>
        <v/>
      </c>
      <c r="Q9" s="9" t="str">
        <f>IF(A9="","",IF(VLOOKUP(A9,[7]令和3年度契約状況調査票!$F:$AR,13,FALSE)="他官署で調達手続きを実施のため","×",IF(VLOOKUP(A9,[7]令和3年度契約状況調査票!$F:$AR,20,FALSE)="②同種の他の契約の予定価格を類推されるおそれがあるため公表しない","×","○")))</f>
        <v/>
      </c>
    </row>
    <row r="10" spans="1:17" s="9" customFormat="1" ht="60" customHeight="1">
      <c r="A10" s="10" t="str">
        <f>IF(MAX([7]令和3年度契約状況調査票!F9:F254)&gt;=ROW()-5,ROW()-5,"")</f>
        <v/>
      </c>
      <c r="B10" s="11" t="str">
        <f>IF(A10="","",VLOOKUP(A10,[7]令和3年度契約状況調査票!$F:$AR,4,FALSE))</f>
        <v/>
      </c>
      <c r="C10" s="12" t="str">
        <f>IF(A10="","",VLOOKUP(A10,[7]令和3年度契約状況調査票!$F:$AR,5,FALSE))</f>
        <v/>
      </c>
      <c r="D10" s="13" t="str">
        <f>IF(A10="","",VLOOKUP(A10,[7]令和3年度契約状況調査票!$F:$AR,8,FALSE))</f>
        <v/>
      </c>
      <c r="E10" s="11" t="str">
        <f>IF(A10="","",VLOOKUP(A10,[7]令和3年度契約状況調査票!$F:$AR,9,FALSE))</f>
        <v/>
      </c>
      <c r="F10" s="14" t="str">
        <f>IF(A10="","",VLOOKUP(A10,[7]令和3年度契約状況調査票!$F:$AR,10,FALSE))</f>
        <v/>
      </c>
      <c r="G10" s="15" t="str">
        <f>IF(A10="","",VLOOKUP(A10,[7]令和3年度契約状況調査票!$F:$AR,30,FALSE))</f>
        <v/>
      </c>
      <c r="H10" s="16" t="str">
        <f>IF(A10="","",IF(VLOOKUP(A10,[7]令和3年度契約状況調査票!$F:$AR,13,FALSE)="他官署で調達手続きを実施のため","他官署で調達手続きを実施のため",IF(VLOOKUP(A10,[7]令和3年度契約状況調査票!$F:$AR,20,FALSE)="②同種の他の契約の予定価格を類推されるおそれがあるため公表しない","同種の他の契約の予定価格を類推されるおそれがあるため公表しない",IF(VLOOKUP(A10,[7]令和3年度契約状況調査票!$F:$AR,20,FALSE)="－","－",IF(VLOOKUP(A10,[7]令和3年度契約状況調査票!$F:$AR,6,FALSE)&lt;&gt;"",TEXT(VLOOKUP(A10,[7]令和3年度契約状況調査票!$F:$AR,13,FALSE),"#,##0円")&amp;CHAR(10)&amp;"(A)",VLOOKUP(A10,[7]令和3年度契約状況調査票!$F:$AR,13,FALSE))))))</f>
        <v/>
      </c>
      <c r="I10" s="16" t="str">
        <f>IF(A10="","",VLOOKUP(A10,[7]令和3年度契約状況調査票!$F:$AR,14,FALSE))</f>
        <v/>
      </c>
      <c r="J10" s="17" t="str">
        <f>IF(A10="","",IF(VLOOKUP(A10,[7]令和3年度契約状況調査票!$F:$AR,13,FALSE)="他官署で調達手続きを実施のため","－",IF(VLOOKUP(A10,[7]令和3年度契約状況調査票!$F:$AR,20,FALSE)="②同種の他の契約の予定価格を類推されるおそれがあるため公表しない","－",IF(VLOOKUP(A10,[7]令和3年度契約状況調査票!$F:$AR,20,FALSE)="－","－",IF(VLOOKUP(A10,[7]令和3年度契約状況調査票!$F:$AR,6,FALSE)&lt;&gt;"",TEXT(VLOOKUP(A10,[7]令和3年度契約状況調査票!$F:$AR,16,FALSE),"#.0%")&amp;CHAR(10)&amp;"(B/A×100)",VLOOKUP(A10,[7]令和3年度契約状況調査票!$F:$AR,16,FALSE))))))</f>
        <v/>
      </c>
      <c r="K10" s="18"/>
      <c r="L10" s="17" t="str">
        <f>IF(A10="","",IF(VLOOKUP(A10,[7]令和3年度契約状況調査票!$F:$AR,26,FALSE)="①公益社団法人","公社",IF(VLOOKUP(A10,[7]令和3年度契約状況調査票!$F:$AR,26,FALSE)="②公益財団法人","公財","")))</f>
        <v/>
      </c>
      <c r="M10" s="17" t="str">
        <f>IF(A10="","",VLOOKUP(A10,[7]令和3年度契約状況調査票!$F:$AR,27,FALSE))</f>
        <v/>
      </c>
      <c r="N10" s="17" t="str">
        <f>IF(A10="","",IF(VLOOKUP(A10,[7]令和3年度契約状況調査票!$F:$AR,27,FALSE)="国所管",VLOOKUP(A10,[7]令和3年度契約状況調査票!$F:$AR,21,FALSE),""))</f>
        <v/>
      </c>
      <c r="O10" s="19" t="str">
        <f>IF(A10="","",IF(AND(Q10="○",P10="分担契約/単価契約"),"単価契約"&amp;CHAR(10)&amp;"予定調達総額 "&amp;TEXT(VLOOKUP(A10,[7]令和3年度契約状況調査票!$F:$AR,15,FALSE),"#,##0円")&amp;"(B)"&amp;CHAR(10)&amp;"分担契約"&amp;CHAR(10)&amp;VLOOKUP(A10,[7]令和3年度契約状況調査票!$F:$AR,31,FALSE),IF(AND(Q10="○",P10="分担契約"),"分担契約"&amp;CHAR(10)&amp;"契約総額 "&amp;TEXT(VLOOKUP(A10,[7]令和3年度契約状況調査票!$F:$AR,15,FALSE),"#,##0円")&amp;"(B)"&amp;CHAR(10)&amp;VLOOKUP(A10,[7]令和3年度契約状況調査票!$F:$AR,31,FALSE),(IF(P10="分担契約/単価契約","単価契約"&amp;CHAR(10)&amp;"予定調達総額 "&amp;TEXT(VLOOKUP(A10,[7]令和3年度契約状況調査票!$F:$AR,15,FALSE),"#,##0円")&amp;CHAR(10)&amp;"分担契約"&amp;CHAR(10)&amp;VLOOKUP(A10,[7]令和3年度契約状況調査票!$F:$AR,31,FALSE),IF(P10="分担契約","分担契約"&amp;CHAR(10)&amp;"契約総額 "&amp;TEXT(VLOOKUP(A10,[7]令和3年度契約状況調査票!$F:$AR,15,FALSE),"#,##0円")&amp;CHAR(10)&amp;VLOOKUP(A10,[7]令和3年度契約状況調査票!$F:$AR,31,FALSE),IF(P10="単価契約","単価契約"&amp;CHAR(10)&amp;"予定調達総額 "&amp;TEXT(VLOOKUP(A10,[7]令和3年度契約状況調査票!$F:$AR,15,FALSE),"#,##0円")&amp;CHAR(10)&amp;VLOOKUP(A10,[7]令和3年度契約状況調査票!$F:$AR,31,FALSE),VLOOKUP(A10,[7]令和3年度契約状況調査票!$F:$AR,31,FALSE))))))))</f>
        <v/>
      </c>
      <c r="P10" s="9" t="str">
        <f>IF(A10="","",VLOOKUP(A10,[7]令和3年度契約状況調査票!$F:$BY,52,FALSE))</f>
        <v/>
      </c>
      <c r="Q10" s="9" t="str">
        <f>IF(A10="","",IF(VLOOKUP(A10,[7]令和3年度契約状況調査票!$F:$AR,13,FALSE)="他官署で調達手続きを実施のため","×",IF(VLOOKUP(A10,[7]令和3年度契約状況調査票!$F:$AR,20,FALSE)="②同種の他の契約の予定価格を類推されるおそれがあるため公表しない","×","○")))</f>
        <v/>
      </c>
    </row>
    <row r="11" spans="1:17" s="9" customFormat="1" ht="60" customHeight="1">
      <c r="A11" s="10" t="str">
        <f>IF(MAX([7]令和3年度契約状況調査票!F10:F255)&gt;=ROW()-5,ROW()-5,"")</f>
        <v/>
      </c>
      <c r="B11" s="11" t="str">
        <f>IF(A11="","",VLOOKUP(A11,[7]令和3年度契約状況調査票!$F:$AR,4,FALSE))</f>
        <v/>
      </c>
      <c r="C11" s="12" t="str">
        <f>IF(A11="","",VLOOKUP(A11,[7]令和3年度契約状況調査票!$F:$AR,5,FALSE))</f>
        <v/>
      </c>
      <c r="D11" s="13" t="str">
        <f>IF(A11="","",VLOOKUP(A11,[7]令和3年度契約状況調査票!$F:$AR,8,FALSE))</f>
        <v/>
      </c>
      <c r="E11" s="11" t="str">
        <f>IF(A11="","",VLOOKUP(A11,[7]令和3年度契約状況調査票!$F:$AR,9,FALSE))</f>
        <v/>
      </c>
      <c r="F11" s="14" t="str">
        <f>IF(A11="","",VLOOKUP(A11,[7]令和3年度契約状況調査票!$F:$AR,10,FALSE))</f>
        <v/>
      </c>
      <c r="G11" s="15" t="str">
        <f>IF(A11="","",VLOOKUP(A11,[7]令和3年度契約状況調査票!$F:$AR,30,FALSE))</f>
        <v/>
      </c>
      <c r="H11" s="16" t="str">
        <f>IF(A11="","",IF(VLOOKUP(A11,[7]令和3年度契約状況調査票!$F:$AR,13,FALSE)="他官署で調達手続きを実施のため","他官署で調達手続きを実施のため",IF(VLOOKUP(A11,[7]令和3年度契約状況調査票!$F:$AR,20,FALSE)="②同種の他の契約の予定価格を類推されるおそれがあるため公表しない","同種の他の契約の予定価格を類推されるおそれがあるため公表しない",IF(VLOOKUP(A11,[7]令和3年度契約状況調査票!$F:$AR,20,FALSE)="－","－",IF(VLOOKUP(A11,[7]令和3年度契約状況調査票!$F:$AR,6,FALSE)&lt;&gt;"",TEXT(VLOOKUP(A11,[7]令和3年度契約状況調査票!$F:$AR,13,FALSE),"#,##0円")&amp;CHAR(10)&amp;"(A)",VLOOKUP(A11,[7]令和3年度契約状況調査票!$F:$AR,13,FALSE))))))</f>
        <v/>
      </c>
      <c r="I11" s="16" t="str">
        <f>IF(A11="","",VLOOKUP(A11,[7]令和3年度契約状況調査票!$F:$AR,14,FALSE))</f>
        <v/>
      </c>
      <c r="J11" s="17" t="str">
        <f>IF(A11="","",IF(VLOOKUP(A11,[7]令和3年度契約状況調査票!$F:$AR,13,FALSE)="他官署で調達手続きを実施のため","－",IF(VLOOKUP(A11,[7]令和3年度契約状況調査票!$F:$AR,20,FALSE)="②同種の他の契約の予定価格を類推されるおそれがあるため公表しない","－",IF(VLOOKUP(A11,[7]令和3年度契約状況調査票!$F:$AR,20,FALSE)="－","－",IF(VLOOKUP(A11,[7]令和3年度契約状況調査票!$F:$AR,6,FALSE)&lt;&gt;"",TEXT(VLOOKUP(A11,[7]令和3年度契約状況調査票!$F:$AR,16,FALSE),"#.0%")&amp;CHAR(10)&amp;"(B/A×100)",VLOOKUP(A11,[7]令和3年度契約状況調査票!$F:$AR,16,FALSE))))))</f>
        <v/>
      </c>
      <c r="K11" s="18"/>
      <c r="L11" s="17" t="str">
        <f>IF(A11="","",IF(VLOOKUP(A11,[7]令和3年度契約状況調査票!$F:$AR,26,FALSE)="①公益社団法人","公社",IF(VLOOKUP(A11,[7]令和3年度契約状況調査票!$F:$AR,26,FALSE)="②公益財団法人","公財","")))</f>
        <v/>
      </c>
      <c r="M11" s="17" t="str">
        <f>IF(A11="","",VLOOKUP(A11,[7]令和3年度契約状況調査票!$F:$AR,27,FALSE))</f>
        <v/>
      </c>
      <c r="N11" s="17" t="str">
        <f>IF(A11="","",IF(VLOOKUP(A11,[7]令和3年度契約状況調査票!$F:$AR,27,FALSE)="国所管",VLOOKUP(A11,[7]令和3年度契約状況調査票!$F:$AR,21,FALSE),""))</f>
        <v/>
      </c>
      <c r="O11" s="19" t="str">
        <f>IF(A11="","",IF(AND(Q11="○",P11="分担契約/単価契約"),"単価契約"&amp;CHAR(10)&amp;"予定調達総額 "&amp;TEXT(VLOOKUP(A11,[7]令和3年度契約状況調査票!$F:$AR,15,FALSE),"#,##0円")&amp;"(B)"&amp;CHAR(10)&amp;"分担契約"&amp;CHAR(10)&amp;VLOOKUP(A11,[7]令和3年度契約状況調査票!$F:$AR,31,FALSE),IF(AND(Q11="○",P11="分担契約"),"分担契約"&amp;CHAR(10)&amp;"契約総額 "&amp;TEXT(VLOOKUP(A11,[7]令和3年度契約状況調査票!$F:$AR,15,FALSE),"#,##0円")&amp;"(B)"&amp;CHAR(10)&amp;VLOOKUP(A11,[7]令和3年度契約状況調査票!$F:$AR,31,FALSE),(IF(P11="分担契約/単価契約","単価契約"&amp;CHAR(10)&amp;"予定調達総額 "&amp;TEXT(VLOOKUP(A11,[7]令和3年度契約状況調査票!$F:$AR,15,FALSE),"#,##0円")&amp;CHAR(10)&amp;"分担契約"&amp;CHAR(10)&amp;VLOOKUP(A11,[7]令和3年度契約状況調査票!$F:$AR,31,FALSE),IF(P11="分担契約","分担契約"&amp;CHAR(10)&amp;"契約総額 "&amp;TEXT(VLOOKUP(A11,[7]令和3年度契約状況調査票!$F:$AR,15,FALSE),"#,##0円")&amp;CHAR(10)&amp;VLOOKUP(A11,[7]令和3年度契約状況調査票!$F:$AR,31,FALSE),IF(P11="単価契約","単価契約"&amp;CHAR(10)&amp;"予定調達総額 "&amp;TEXT(VLOOKUP(A11,[7]令和3年度契約状況調査票!$F:$AR,15,FALSE),"#,##0円")&amp;CHAR(10)&amp;VLOOKUP(A11,[7]令和3年度契約状況調査票!$F:$AR,31,FALSE),VLOOKUP(A11,[7]令和3年度契約状況調査票!$F:$AR,31,FALSE))))))))</f>
        <v/>
      </c>
      <c r="P11" s="9" t="str">
        <f>IF(A11="","",VLOOKUP(A11,[7]令和3年度契約状況調査票!$F:$BY,52,FALSE))</f>
        <v/>
      </c>
      <c r="Q11" s="9" t="str">
        <f>IF(A11="","",IF(VLOOKUP(A11,[7]令和3年度契約状況調査票!$F:$AR,13,FALSE)="他官署で調達手続きを実施のため","×",IF(VLOOKUP(A11,[7]令和3年度契約状況調査票!$F:$AR,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1"/>
    <dataValidation operator="greaterThanOrEqual" allowBlank="1" showInputMessage="1" showErrorMessage="1" errorTitle="注意" error="プルダウンメニューから選択して下さい_x000a_" sqref="G6:G11"/>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2022-12-01T09:15:32Z</cp:lastPrinted>
  <dcterms:created xsi:type="dcterms:W3CDTF">2022-11-30T04:40:52Z</dcterms:created>
  <dcterms:modified xsi:type="dcterms:W3CDTF">2022-12-01T09:27:30Z</dcterms:modified>
</cp:coreProperties>
</file>