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715" windowHeight="6075" tabRatio="778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  <sheet name="(6)" sheetId="6" r:id="rId6"/>
    <sheet name="(7)" sheetId="7" r:id="rId7"/>
    <sheet name="(8)" sheetId="8" r:id="rId8"/>
    <sheet name="(9)" sheetId="9" r:id="rId9"/>
    <sheet name="(10)" sheetId="10" r:id="rId10"/>
  </sheets>
  <definedNames>
    <definedName name="_xlnm.Print_Area" localSheetId="6">'(7)'!$A$1:$U$115</definedName>
    <definedName name="_xlnm.Print_Titles" localSheetId="6">'(7)'!$1:$5</definedName>
  </definedNames>
  <calcPr fullCalcOnLoad="1"/>
</workbook>
</file>

<file path=xl/sharedStrings.xml><?xml version="1.0" encoding="utf-8"?>
<sst xmlns="http://schemas.openxmlformats.org/spreadsheetml/2006/main" count="737" uniqueCount="354">
  <si>
    <t>（１） 法人数及び所得</t>
  </si>
  <si>
    <t>区分</t>
  </si>
  <si>
    <t>法人数</t>
  </si>
  <si>
    <t>利益計上法人</t>
  </si>
  <si>
    <t>欠損法人</t>
  </si>
  <si>
    <t>事業年度数</t>
  </si>
  <si>
    <t>所得金額</t>
  </si>
  <si>
    <t>欠損金額</t>
  </si>
  <si>
    <t>件</t>
  </si>
  <si>
    <t>千円</t>
  </si>
  <si>
    <t>普通法人</t>
  </si>
  <si>
    <t>会社等</t>
  </si>
  <si>
    <t>企業組合</t>
  </si>
  <si>
    <t>相互会社</t>
  </si>
  <si>
    <t>医療法人</t>
  </si>
  <si>
    <t>人格のない社団等</t>
  </si>
  <si>
    <t>協同組合等</t>
  </si>
  <si>
    <t>農業協同組合及び同連合会</t>
  </si>
  <si>
    <t>消費者生活協同組合及び同連合会</t>
  </si>
  <si>
    <t>森林組合及び同連合会</t>
  </si>
  <si>
    <t>その他</t>
  </si>
  <si>
    <t>公益法人等</t>
  </si>
  <si>
    <t>外国法人</t>
  </si>
  <si>
    <t>合計</t>
  </si>
  <si>
    <t>（２） 業種別（大分類）、資本金階級別法人数</t>
  </si>
  <si>
    <t>１００万円</t>
  </si>
  <si>
    <t>５００万円</t>
  </si>
  <si>
    <t>1,000万円</t>
  </si>
  <si>
    <t>5,000万円</t>
  </si>
  <si>
    <t>１億円</t>
  </si>
  <si>
    <t>１０億円</t>
  </si>
  <si>
    <t>５０億円</t>
  </si>
  <si>
    <t>合計</t>
  </si>
  <si>
    <t>未満</t>
  </si>
  <si>
    <t>以上</t>
  </si>
  <si>
    <t>製造業</t>
  </si>
  <si>
    <t>卸売業</t>
  </si>
  <si>
    <t>小売業</t>
  </si>
  <si>
    <t>建設業</t>
  </si>
  <si>
    <t>運輸通信公益事業</t>
  </si>
  <si>
    <t>サービス業</t>
  </si>
  <si>
    <t>料理旅館飲食店業</t>
  </si>
  <si>
    <t>農林水産業</t>
  </si>
  <si>
    <t>鉱業</t>
  </si>
  <si>
    <t>金融保険業</t>
  </si>
  <si>
    <t>不動産業</t>
  </si>
  <si>
    <t>その他の産業</t>
  </si>
  <si>
    <t>計</t>
  </si>
  <si>
    <t>関連表：4-2(7)業種別、資本金階級別法人数等</t>
  </si>
  <si>
    <t>区　分</t>
  </si>
  <si>
    <t>件</t>
  </si>
  <si>
    <t>　100万円未満</t>
  </si>
  <si>
    <t>　100万円以上</t>
  </si>
  <si>
    <t>計</t>
  </si>
  <si>
    <t>関連表：4-2（6）決算期別、資本金階級別法人数等</t>
  </si>
  <si>
    <t>区　　分</t>
  </si>
  <si>
    <t>法　　　　　　人　　　　　　数</t>
  </si>
  <si>
    <t>所　　　　　得　　　　　金　　　　　額</t>
  </si>
  <si>
    <t>百万円</t>
  </si>
  <si>
    <t>製造業</t>
  </si>
  <si>
    <t>卸売業</t>
  </si>
  <si>
    <t>小売業</t>
  </si>
  <si>
    <t>建設業</t>
  </si>
  <si>
    <t>サービス業</t>
  </si>
  <si>
    <t>料理旅館飲食店業</t>
  </si>
  <si>
    <t>農林水産業</t>
  </si>
  <si>
    <t>鉱業</t>
  </si>
  <si>
    <t>金融保険業</t>
  </si>
  <si>
    <t>不動産業</t>
  </si>
  <si>
    <t>その他の産業</t>
  </si>
  <si>
    <t>関連表：4-2（7）業種別、資本金階級別法人数等</t>
  </si>
  <si>
    <t>福　岡　県</t>
  </si>
  <si>
    <t>佐　賀　県</t>
  </si>
  <si>
    <t>長　崎　県</t>
  </si>
  <si>
    <t>合　　計</t>
  </si>
  <si>
    <t>（６）決算期別、資本金階級別法人数等</t>
  </si>
  <si>
    <t>法人数</t>
  </si>
  <si>
    <t>資　　　本　　　金　　　階　　　級　　　別　　　法　　　人　　　数</t>
  </si>
  <si>
    <t>事業年度数</t>
  </si>
  <si>
    <t>所得金額</t>
  </si>
  <si>
    <t>欠損金額</t>
  </si>
  <si>
    <t>100万円未満</t>
  </si>
  <si>
    <t>100万円以上</t>
  </si>
  <si>
    <t>200万円以上</t>
  </si>
  <si>
    <t>500万円以上</t>
  </si>
  <si>
    <t>1,000万円以上</t>
  </si>
  <si>
    <t>2,000万円以上</t>
  </si>
  <si>
    <t>5,000万円以上</t>
  </si>
  <si>
    <t>1億円　　以上</t>
  </si>
  <si>
    <t>5億円　　以上</t>
  </si>
  <si>
    <t>10億円　　以上</t>
  </si>
  <si>
    <t>50億円　　以上</t>
  </si>
  <si>
    <t>100億円　以上</t>
  </si>
  <si>
    <t>年</t>
  </si>
  <si>
    <t>回</t>
  </si>
  <si>
    <t>決</t>
  </si>
  <si>
    <t>算</t>
  </si>
  <si>
    <t>小計</t>
  </si>
  <si>
    <t>資　　　　　　　　　　　　　　　本　　　　　　　　　　　　　　　金</t>
  </si>
  <si>
    <t>事　業　　　年度数</t>
  </si>
  <si>
    <t>事　業　　年度数</t>
  </si>
  <si>
    <t>100億円　　以上</t>
  </si>
  <si>
    <t>小</t>
  </si>
  <si>
    <t>（８）　税務署別法人数</t>
  </si>
  <si>
    <t>県名</t>
  </si>
  <si>
    <t>署　名</t>
  </si>
  <si>
    <t>内　　　　　　　　　　国　　　　　　　　　　法　　　　　　　　　　人</t>
  </si>
  <si>
    <t>外国法人</t>
  </si>
  <si>
    <t>署</t>
  </si>
  <si>
    <t>普　　　　　通　　　　　法　　　　　人</t>
  </si>
  <si>
    <t>人格のない社団等</t>
  </si>
  <si>
    <t>公益法人等</t>
  </si>
  <si>
    <t>会社等</t>
  </si>
  <si>
    <t>企業組合</t>
  </si>
  <si>
    <t>相互会社</t>
  </si>
  <si>
    <t>医療法人</t>
  </si>
  <si>
    <t>名</t>
  </si>
  <si>
    <t>門司</t>
  </si>
  <si>
    <t>門</t>
  </si>
  <si>
    <t>若松</t>
  </si>
  <si>
    <t>若</t>
  </si>
  <si>
    <t>小倉</t>
  </si>
  <si>
    <t>八幡</t>
  </si>
  <si>
    <t>八</t>
  </si>
  <si>
    <t>博多</t>
  </si>
  <si>
    <t>博</t>
  </si>
  <si>
    <t>福</t>
  </si>
  <si>
    <t>香椎</t>
  </si>
  <si>
    <t>香</t>
  </si>
  <si>
    <t>福岡</t>
  </si>
  <si>
    <t>西福岡</t>
  </si>
  <si>
    <t>西</t>
  </si>
  <si>
    <t>大牟田</t>
  </si>
  <si>
    <t>牟</t>
  </si>
  <si>
    <t>久留米</t>
  </si>
  <si>
    <t>久</t>
  </si>
  <si>
    <t>直方</t>
  </si>
  <si>
    <t>直</t>
  </si>
  <si>
    <t>岡</t>
  </si>
  <si>
    <t>飯塚</t>
  </si>
  <si>
    <t>飯</t>
  </si>
  <si>
    <t>田川</t>
  </si>
  <si>
    <t>田</t>
  </si>
  <si>
    <t>甘木</t>
  </si>
  <si>
    <t>甘</t>
  </si>
  <si>
    <t>八女</t>
  </si>
  <si>
    <t>女</t>
  </si>
  <si>
    <t>大川</t>
  </si>
  <si>
    <t>大</t>
  </si>
  <si>
    <t>行橋</t>
  </si>
  <si>
    <t>行</t>
  </si>
  <si>
    <t>筑紫</t>
  </si>
  <si>
    <t>筑</t>
  </si>
  <si>
    <t>県</t>
  </si>
  <si>
    <t>福岡県計</t>
  </si>
  <si>
    <t>北九州市計</t>
  </si>
  <si>
    <t>北</t>
  </si>
  <si>
    <t>福岡市計</t>
  </si>
  <si>
    <t>佐賀</t>
  </si>
  <si>
    <t>賀</t>
  </si>
  <si>
    <t>佐</t>
  </si>
  <si>
    <t>唐津</t>
  </si>
  <si>
    <t>唐</t>
  </si>
  <si>
    <t>鳥栖</t>
  </si>
  <si>
    <t>鳥</t>
  </si>
  <si>
    <t>伊万里</t>
  </si>
  <si>
    <t>伊</t>
  </si>
  <si>
    <t>武雄</t>
  </si>
  <si>
    <t>武</t>
  </si>
  <si>
    <t>佐賀県計</t>
  </si>
  <si>
    <t>長崎</t>
  </si>
  <si>
    <t>長</t>
  </si>
  <si>
    <t>佐世保</t>
  </si>
  <si>
    <t>島原</t>
  </si>
  <si>
    <t>島</t>
  </si>
  <si>
    <t>諫早</t>
  </si>
  <si>
    <t>諫</t>
  </si>
  <si>
    <t>崎</t>
  </si>
  <si>
    <t>福江</t>
  </si>
  <si>
    <t>江</t>
  </si>
  <si>
    <t>平戸</t>
  </si>
  <si>
    <t>平</t>
  </si>
  <si>
    <t>壱岐</t>
  </si>
  <si>
    <t>壱</t>
  </si>
  <si>
    <t>厳原</t>
  </si>
  <si>
    <t>厳</t>
  </si>
  <si>
    <t>長崎県計</t>
  </si>
  <si>
    <t>所　得　　　金　額</t>
  </si>
  <si>
    <t>100万円　未満</t>
  </si>
  <si>
    <t>100万円　以上</t>
  </si>
  <si>
    <t>200万円　以上</t>
  </si>
  <si>
    <t>500万円　以上</t>
  </si>
  <si>
    <t>香</t>
  </si>
  <si>
    <t>直方</t>
  </si>
  <si>
    <t>直</t>
  </si>
  <si>
    <t>福岡県計</t>
  </si>
  <si>
    <t>北九州市計</t>
  </si>
  <si>
    <t>（１０）　税務署別協同組合数等</t>
  </si>
  <si>
    <t>協　同　組　合　等</t>
  </si>
  <si>
    <t>公　益　法　人　等</t>
  </si>
  <si>
    <t>所得金額</t>
  </si>
  <si>
    <t>百万円</t>
  </si>
  <si>
    <t>佐賀県計</t>
  </si>
  <si>
    <t>長崎県計</t>
  </si>
  <si>
    <t>（7）業種別、資本金階級別法人数等</t>
  </si>
  <si>
    <t>資本金</t>
  </si>
  <si>
    <t>事業</t>
  </si>
  <si>
    <t>所得金額</t>
  </si>
  <si>
    <t>欠損金額</t>
  </si>
  <si>
    <t>100万円</t>
  </si>
  <si>
    <t>200万円</t>
  </si>
  <si>
    <t>500万円</t>
  </si>
  <si>
    <t>1億円</t>
  </si>
  <si>
    <t>5億円</t>
  </si>
  <si>
    <t>10億円</t>
  </si>
  <si>
    <t>50億円</t>
  </si>
  <si>
    <t>100億円</t>
  </si>
  <si>
    <t>年度数</t>
  </si>
  <si>
    <t>百万円</t>
  </si>
  <si>
    <t>食料品</t>
  </si>
  <si>
    <t>製糸、紡績、ねん糸</t>
  </si>
  <si>
    <t>織物</t>
  </si>
  <si>
    <t>ニット</t>
  </si>
  <si>
    <t>染色整理</t>
  </si>
  <si>
    <t>その他の繊維工業</t>
  </si>
  <si>
    <t>衣服その他の繊維製品</t>
  </si>
  <si>
    <t>木材、木製品</t>
  </si>
  <si>
    <t>家具、装備品</t>
  </si>
  <si>
    <t>パルプ、紙、紙製品</t>
  </si>
  <si>
    <t>新聞、出版、印刷</t>
  </si>
  <si>
    <t>化学工業</t>
  </si>
  <si>
    <t>石油製品</t>
  </si>
  <si>
    <t>石炭製品</t>
  </si>
  <si>
    <t>ゴム製品</t>
  </si>
  <si>
    <t>皮革、皮革製品</t>
  </si>
  <si>
    <t>窯業、土石製品</t>
  </si>
  <si>
    <t>鉄鋼</t>
  </si>
  <si>
    <t>非鉄金属</t>
  </si>
  <si>
    <t>金属製品</t>
  </si>
  <si>
    <t>機械</t>
  </si>
  <si>
    <t>産業用電気機械器具</t>
  </si>
  <si>
    <t>業</t>
  </si>
  <si>
    <t>民生用電気機械器具</t>
  </si>
  <si>
    <t>通信機械器具</t>
  </si>
  <si>
    <t>輸送用機械器具</t>
  </si>
  <si>
    <t>理化学機械器具</t>
  </si>
  <si>
    <t>光学機械器具</t>
  </si>
  <si>
    <t>時計、時計部品</t>
  </si>
  <si>
    <t>飲食料品</t>
  </si>
  <si>
    <t>繊維品</t>
  </si>
  <si>
    <t>建築材料</t>
  </si>
  <si>
    <t>家具、建具、じゅう器</t>
  </si>
  <si>
    <t>医薬品、化粧品</t>
  </si>
  <si>
    <t>機械器具</t>
  </si>
  <si>
    <t>鉱物、金属材料</t>
  </si>
  <si>
    <t>貿易</t>
  </si>
  <si>
    <t>百貨店</t>
  </si>
  <si>
    <t>趣味、娯楽用品等小売</t>
  </si>
  <si>
    <t>総合建設</t>
  </si>
  <si>
    <t>職別建設</t>
  </si>
  <si>
    <t>鉄道</t>
  </si>
  <si>
    <t>道路旅客運送</t>
  </si>
  <si>
    <t>道路貨物運送</t>
  </si>
  <si>
    <t>水運</t>
  </si>
  <si>
    <t>倉庫</t>
  </si>
  <si>
    <t>放送</t>
  </si>
  <si>
    <t>電気供給</t>
  </si>
  <si>
    <t>ガス、熱供給</t>
  </si>
  <si>
    <t>その他の運輸、運輸付帯サービス、水道</t>
  </si>
  <si>
    <t>対個人サービス</t>
  </si>
  <si>
    <t>対事業所サービス</t>
  </si>
  <si>
    <t>映画</t>
  </si>
  <si>
    <t>娯楽</t>
  </si>
  <si>
    <t>その他のサービス</t>
  </si>
  <si>
    <t>自動車修理</t>
  </si>
  <si>
    <t>その他の修理</t>
  </si>
  <si>
    <t>料理、飲食店</t>
  </si>
  <si>
    <t>旅館</t>
  </si>
  <si>
    <t>農水</t>
  </si>
  <si>
    <t>農林業</t>
  </si>
  <si>
    <t xml:space="preserve">  産</t>
  </si>
  <si>
    <t>漁業、水産養殖業</t>
  </si>
  <si>
    <t>林業</t>
  </si>
  <si>
    <t>鉱</t>
  </si>
  <si>
    <t>金属</t>
  </si>
  <si>
    <t>石炭、原油、天然ガス</t>
  </si>
  <si>
    <t>非金属</t>
  </si>
  <si>
    <t>金</t>
  </si>
  <si>
    <t>銀行、信託</t>
  </si>
  <si>
    <t>融</t>
  </si>
  <si>
    <t>その他の金融</t>
  </si>
  <si>
    <t>保</t>
  </si>
  <si>
    <t>証券、商品取引</t>
  </si>
  <si>
    <t>険</t>
  </si>
  <si>
    <t>保険、保険サービス</t>
  </si>
  <si>
    <t xml:space="preserve">不動産業    </t>
  </si>
  <si>
    <t xml:space="preserve">その他産業  </t>
  </si>
  <si>
    <t>漁業会、漁業生産組合、漁業協同組合及び同連合会</t>
  </si>
  <si>
    <t>小　　　　　　　　　計</t>
  </si>
  <si>
    <t>合　　　　　　　　　　　　計</t>
  </si>
  <si>
    <t>　500万円　〃</t>
  </si>
  <si>
    <t>1,000万円　〃</t>
  </si>
  <si>
    <t>5,000万円　〃</t>
  </si>
  <si>
    <t>　　　1億円　〃</t>
  </si>
  <si>
    <t>　　10億円　〃</t>
  </si>
  <si>
    <t>　　50億円　〃</t>
  </si>
  <si>
    <t>　　　　4-2（7）業種別、資本金階級別法人数等</t>
  </si>
  <si>
    <t>　500万円  〃</t>
  </si>
  <si>
    <t>1,000万円  〃</t>
  </si>
  <si>
    <t>5,000万円  〃</t>
  </si>
  <si>
    <t>関 連 表：4-2（9）税務署別、資本金階級別法人数</t>
  </si>
  <si>
    <t>（5）　資本金階級別、県別法人数</t>
  </si>
  <si>
    <t xml:space="preserve">    1億円  〃</t>
  </si>
  <si>
    <t>　 10億円  〃</t>
  </si>
  <si>
    <t>　 50億円  〃</t>
  </si>
  <si>
    <t>関  連  表：4-2（1）法人数及び所得</t>
  </si>
  <si>
    <t>2・8</t>
  </si>
  <si>
    <t>3・9</t>
  </si>
  <si>
    <t>4・10</t>
  </si>
  <si>
    <t>5・11</t>
  </si>
  <si>
    <t>6・12</t>
  </si>
  <si>
    <t>7・1</t>
  </si>
  <si>
    <t>利益計上法人</t>
  </si>
  <si>
    <t>欠損法人</t>
  </si>
  <si>
    <t>衣服、身まわり品</t>
  </si>
  <si>
    <t>1,000万円</t>
  </si>
  <si>
    <t>2,000万円</t>
  </si>
  <si>
    <t>5,000万円</t>
  </si>
  <si>
    <t>製　　　　　　　　造　　　　　　　　業</t>
  </si>
  <si>
    <t>卸　　売　　業</t>
  </si>
  <si>
    <t>小　　売　　業</t>
  </si>
  <si>
    <t>運輸通信公益事業</t>
  </si>
  <si>
    <t>関 連 表：4-2（1）法人数及び所得</t>
  </si>
  <si>
    <t>　</t>
  </si>
  <si>
    <t>欠　損
金　額</t>
  </si>
  <si>
    <t>（9） 税務署別、資本金階級別法人数</t>
  </si>
  <si>
    <t>事業年度
終了月</t>
  </si>
  <si>
    <t>調査対象：平成13年2月1日から平成14年3月31日までの間に事業年度が終了した内国普通法人分</t>
  </si>
  <si>
    <t>調査時点：平成14年6月30日</t>
  </si>
  <si>
    <t>調査対象：平成13年2月1日から平成14年1月31日までの間に事業年度が終了した内国普通法人分</t>
  </si>
  <si>
    <t>-</t>
  </si>
  <si>
    <t>-</t>
  </si>
  <si>
    <t>特定目的会社</t>
  </si>
  <si>
    <t>調査対象:平成13年2月1日から平成14年1月31までの間に事業年度が終了した内国普通法人分</t>
  </si>
  <si>
    <t>調査対象：平成13年2月1日から平成14年1月31日までの間に終了した事業年度分</t>
  </si>
  <si>
    <t>平成8年分</t>
  </si>
  <si>
    <t>特定目的会社</t>
  </si>
  <si>
    <t>調査対象：平成13年2月1日から平成14年1月31日までの間に終了した事業年度分</t>
  </si>
  <si>
    <t>中小企業等協同組合　　　（企業組合を除く。）</t>
  </si>
  <si>
    <t>（3）資本金階級法人数の累年比較</t>
  </si>
  <si>
    <t>（４）業種別法人数及び所得金額の累年比較</t>
  </si>
  <si>
    <t>調査対象：平成13年2月1日から平成14年1月31日までの間に事業年度が終了した内国普通法人分</t>
  </si>
  <si>
    <t>事業
年度数</t>
  </si>
  <si>
    <t>調査対象：内国普通法人以外（外国法人を除く。）の平成13年2月1日から平成14年1月31日までの間に事業年度が終了した法人分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</si>
</sst>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_ "/>
    <numFmt numFmtId="178" formatCode="0_);[Red]\(0\)"/>
    <numFmt numFmtId="179" formatCode="#,##0_);[Red]\(#,##0\)"/>
    <numFmt numFmtId="180" formatCode="0.00_ "/>
    <numFmt numFmtId="181" formatCode="0.0_ "/>
    <numFmt numFmtId="182" formatCode="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177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distributed" vertical="center" wrapText="1"/>
    </xf>
    <xf numFmtId="176" fontId="2" fillId="0" borderId="4" xfId="0" applyNumberFormat="1" applyFont="1" applyBorder="1" applyAlignment="1">
      <alignment horizontal="right"/>
    </xf>
    <xf numFmtId="176" fontId="2" fillId="0" borderId="5" xfId="0" applyNumberFormat="1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 wrapText="1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176" fontId="6" fillId="0" borderId="8" xfId="0" applyNumberFormat="1" applyFont="1" applyBorder="1" applyAlignment="1">
      <alignment horizontal="right" vertical="center"/>
    </xf>
    <xf numFmtId="176" fontId="6" fillId="0" borderId="9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8" fillId="0" borderId="0" xfId="0" applyFont="1" applyAlignment="1">
      <alignment/>
    </xf>
    <xf numFmtId="176" fontId="2" fillId="0" borderId="0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38" fontId="2" fillId="0" borderId="4" xfId="16" applyFont="1" applyBorder="1" applyAlignment="1">
      <alignment vertical="center"/>
    </xf>
    <xf numFmtId="38" fontId="2" fillId="0" borderId="0" xfId="16" applyFont="1" applyBorder="1" applyAlignment="1">
      <alignment vertical="center"/>
    </xf>
    <xf numFmtId="38" fontId="2" fillId="0" borderId="0" xfId="16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38" fontId="3" fillId="0" borderId="8" xfId="16" applyFont="1" applyBorder="1" applyAlignment="1">
      <alignment vertical="center"/>
    </xf>
    <xf numFmtId="38" fontId="3" fillId="0" borderId="12" xfId="16" applyFont="1" applyBorder="1" applyAlignment="1">
      <alignment vertical="center"/>
    </xf>
    <xf numFmtId="0" fontId="10" fillId="0" borderId="4" xfId="0" applyFont="1" applyBorder="1" applyAlignment="1">
      <alignment horizontal="right" vertical="center"/>
    </xf>
    <xf numFmtId="0" fontId="11" fillId="0" borderId="0" xfId="0" applyFont="1" applyAlignment="1">
      <alignment/>
    </xf>
    <xf numFmtId="0" fontId="10" fillId="0" borderId="3" xfId="0" applyFont="1" applyBorder="1" applyAlignment="1">
      <alignment vertical="top"/>
    </xf>
    <xf numFmtId="0" fontId="10" fillId="0" borderId="6" xfId="0" applyFont="1" applyBorder="1" applyAlignment="1">
      <alignment horizontal="right" vertical="top"/>
    </xf>
    <xf numFmtId="0" fontId="10" fillId="0" borderId="4" xfId="0" applyFont="1" applyBorder="1" applyAlignment="1">
      <alignment horizontal="right" vertical="top"/>
    </xf>
    <xf numFmtId="0" fontId="10" fillId="0" borderId="1" xfId="0" applyFont="1" applyBorder="1" applyAlignment="1">
      <alignment horizontal="right" vertical="top"/>
    </xf>
    <xf numFmtId="0" fontId="11" fillId="0" borderId="0" xfId="0" applyFont="1" applyAlignment="1">
      <alignment vertical="top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right" vertical="top"/>
    </xf>
    <xf numFmtId="0" fontId="10" fillId="0" borderId="3" xfId="0" applyFont="1" applyBorder="1" applyAlignment="1">
      <alignment horizontal="right" vertical="top"/>
    </xf>
    <xf numFmtId="0" fontId="10" fillId="0" borderId="5" xfId="0" applyFont="1" applyBorder="1" applyAlignment="1">
      <alignment horizontal="right" vertical="top"/>
    </xf>
    <xf numFmtId="0" fontId="10" fillId="0" borderId="13" xfId="0" applyFont="1" applyBorder="1" applyAlignment="1">
      <alignment horizontal="right" vertical="top"/>
    </xf>
    <xf numFmtId="0" fontId="10" fillId="0" borderId="0" xfId="0" applyFont="1" applyBorder="1" applyAlignment="1">
      <alignment horizontal="right" vertical="top"/>
    </xf>
    <xf numFmtId="0" fontId="2" fillId="0" borderId="3" xfId="0" applyFont="1" applyBorder="1" applyAlignment="1">
      <alignment horizontal="distributed" vertical="center"/>
    </xf>
    <xf numFmtId="38" fontId="2" fillId="0" borderId="5" xfId="16" applyFont="1" applyBorder="1" applyAlignment="1">
      <alignment vertical="center"/>
    </xf>
    <xf numFmtId="38" fontId="2" fillId="0" borderId="13" xfId="16" applyFont="1" applyBorder="1" applyAlignment="1">
      <alignment vertical="center"/>
    </xf>
    <xf numFmtId="0" fontId="9" fillId="0" borderId="3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6" fillId="0" borderId="10" xfId="0" applyFont="1" applyBorder="1" applyAlignment="1">
      <alignment horizontal="distributed" vertical="center"/>
    </xf>
    <xf numFmtId="38" fontId="6" fillId="0" borderId="8" xfId="16" applyFont="1" applyBorder="1" applyAlignment="1">
      <alignment vertical="center"/>
    </xf>
    <xf numFmtId="38" fontId="6" fillId="0" borderId="9" xfId="16" applyFont="1" applyBorder="1" applyAlignment="1">
      <alignment vertical="center"/>
    </xf>
    <xf numFmtId="38" fontId="6" fillId="0" borderId="14" xfId="16" applyFont="1" applyBorder="1" applyAlignment="1">
      <alignment vertical="center"/>
    </xf>
    <xf numFmtId="38" fontId="6" fillId="0" borderId="12" xfId="16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38" fontId="2" fillId="0" borderId="3" xfId="16" applyFont="1" applyBorder="1" applyAlignment="1">
      <alignment vertical="center"/>
    </xf>
    <xf numFmtId="38" fontId="3" fillId="0" borderId="10" xfId="16" applyFont="1" applyBorder="1" applyAlignment="1">
      <alignment vertical="center"/>
    </xf>
    <xf numFmtId="0" fontId="10" fillId="0" borderId="3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top"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177" fontId="2" fillId="0" borderId="0" xfId="0" applyNumberFormat="1" applyFont="1" applyBorder="1" applyAlignment="1">
      <alignment/>
    </xf>
    <xf numFmtId="0" fontId="10" fillId="0" borderId="7" xfId="0" applyFont="1" applyBorder="1" applyAlignment="1">
      <alignment horizontal="right" vertical="top"/>
    </xf>
    <xf numFmtId="0" fontId="10" fillId="0" borderId="2" xfId="0" applyFont="1" applyBorder="1" applyAlignment="1">
      <alignment horizontal="right" vertical="top"/>
    </xf>
    <xf numFmtId="0" fontId="2" fillId="0" borderId="0" xfId="0" applyFont="1" applyBorder="1" applyAlignment="1">
      <alignment horizontal="center" vertical="center" wrapText="1"/>
    </xf>
    <xf numFmtId="38" fontId="2" fillId="0" borderId="3" xfId="16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horizontal="distributed" vertical="center"/>
    </xf>
    <xf numFmtId="38" fontId="6" fillId="0" borderId="3" xfId="16" applyFon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0" fontId="10" fillId="0" borderId="1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38" fontId="2" fillId="0" borderId="4" xfId="16" applyFont="1" applyBorder="1" applyAlignment="1">
      <alignment horizontal="right" vertical="center"/>
    </xf>
    <xf numFmtId="38" fontId="2" fillId="0" borderId="5" xfId="16" applyFont="1" applyBorder="1" applyAlignment="1">
      <alignment horizontal="right" vertical="center"/>
    </xf>
    <xf numFmtId="38" fontId="2" fillId="0" borderId="0" xfId="16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textRotation="255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0" borderId="6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distributed" vertical="center"/>
    </xf>
    <xf numFmtId="38" fontId="6" fillId="0" borderId="4" xfId="16" applyFont="1" applyBorder="1" applyAlignment="1">
      <alignment horizontal="right" vertical="center"/>
    </xf>
    <xf numFmtId="38" fontId="6" fillId="0" borderId="5" xfId="16" applyFont="1" applyBorder="1" applyAlignment="1">
      <alignment horizontal="right" vertical="center"/>
    </xf>
    <xf numFmtId="38" fontId="6" fillId="0" borderId="0" xfId="16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38" fontId="5" fillId="0" borderId="3" xfId="16" applyFont="1" applyBorder="1" applyAlignment="1">
      <alignment horizontal="right" vertical="center"/>
    </xf>
    <xf numFmtId="38" fontId="5" fillId="0" borderId="4" xfId="16" applyFont="1" applyBorder="1" applyAlignment="1">
      <alignment horizontal="right" vertical="center"/>
    </xf>
    <xf numFmtId="38" fontId="5" fillId="0" borderId="5" xfId="16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38" fontId="6" fillId="0" borderId="8" xfId="16" applyFont="1" applyBorder="1" applyAlignment="1">
      <alignment horizontal="right" vertical="center"/>
    </xf>
    <xf numFmtId="38" fontId="6" fillId="0" borderId="9" xfId="16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38" fontId="6" fillId="0" borderId="4" xfId="16" applyFont="1" applyBorder="1" applyAlignment="1">
      <alignment vertical="center"/>
    </xf>
    <xf numFmtId="38" fontId="6" fillId="0" borderId="3" xfId="16" applyFont="1" applyBorder="1" applyAlignment="1">
      <alignment vertical="center"/>
    </xf>
    <xf numFmtId="38" fontId="6" fillId="0" borderId="10" xfId="16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distributed" vertical="center"/>
    </xf>
    <xf numFmtId="0" fontId="2" fillId="2" borderId="17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0" xfId="0" applyFont="1" applyFill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right" vertical="top"/>
    </xf>
    <xf numFmtId="0" fontId="10" fillId="0" borderId="7" xfId="0" applyFont="1" applyBorder="1" applyAlignment="1">
      <alignment horizontal="right" vertical="top"/>
    </xf>
    <xf numFmtId="38" fontId="0" fillId="0" borderId="0" xfId="0" applyNumberFormat="1" applyAlignment="1">
      <alignment/>
    </xf>
    <xf numFmtId="0" fontId="2" fillId="0" borderId="0" xfId="0" applyFont="1" applyFill="1" applyAlignment="1">
      <alignment vertical="center"/>
    </xf>
    <xf numFmtId="176" fontId="2" fillId="0" borderId="3" xfId="16" applyNumberFormat="1" applyFont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76" fontId="2" fillId="0" borderId="8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176" fontId="6" fillId="0" borderId="3" xfId="16" applyNumberFormat="1" applyFont="1" applyBorder="1" applyAlignment="1">
      <alignment horizontal="right" vertical="center"/>
    </xf>
    <xf numFmtId="176" fontId="6" fillId="0" borderId="8" xfId="16" applyNumberFormat="1" applyFont="1" applyBorder="1" applyAlignment="1">
      <alignment horizontal="right" vertical="center"/>
    </xf>
    <xf numFmtId="176" fontId="6" fillId="0" borderId="10" xfId="16" applyNumberFormat="1" applyFont="1" applyBorder="1" applyAlignment="1">
      <alignment horizontal="right" vertical="center"/>
    </xf>
    <xf numFmtId="176" fontId="0" fillId="0" borderId="0" xfId="0" applyNumberFormat="1" applyAlignment="1">
      <alignment/>
    </xf>
    <xf numFmtId="0" fontId="2" fillId="0" borderId="11" xfId="0" applyFont="1" applyFill="1" applyBorder="1" applyAlignment="1">
      <alignment vertical="center"/>
    </xf>
    <xf numFmtId="176" fontId="2" fillId="0" borderId="4" xfId="16" applyNumberFormat="1" applyFont="1" applyBorder="1" applyAlignment="1">
      <alignment/>
    </xf>
    <xf numFmtId="176" fontId="2" fillId="0" borderId="8" xfId="16" applyNumberFormat="1" applyFont="1" applyBorder="1" applyAlignment="1">
      <alignment/>
    </xf>
    <xf numFmtId="176" fontId="2" fillId="0" borderId="5" xfId="16" applyNumberFormat="1" applyFont="1" applyBorder="1" applyAlignment="1">
      <alignment/>
    </xf>
    <xf numFmtId="176" fontId="2" fillId="0" borderId="9" xfId="16" applyNumberFormat="1" applyFont="1" applyBorder="1" applyAlignment="1">
      <alignment/>
    </xf>
    <xf numFmtId="0" fontId="0" fillId="0" borderId="0" xfId="0" applyAlignment="1">
      <alignment horizontal="distributed" vertical="center" textRotation="255"/>
    </xf>
    <xf numFmtId="0" fontId="2" fillId="2" borderId="10" xfId="0" applyFont="1" applyFill="1" applyBorder="1" applyAlignment="1">
      <alignment horizontal="distributed" vertical="center"/>
    </xf>
    <xf numFmtId="0" fontId="2" fillId="2" borderId="24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2" borderId="20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2" fillId="2" borderId="15" xfId="0" applyFont="1" applyFill="1" applyBorder="1" applyAlignment="1">
      <alignment horizontal="distributed" vertical="center"/>
    </xf>
    <xf numFmtId="0" fontId="2" fillId="2" borderId="18" xfId="0" applyFont="1" applyFill="1" applyBorder="1" applyAlignment="1">
      <alignment horizontal="distributed" vertical="center"/>
    </xf>
    <xf numFmtId="0" fontId="2" fillId="2" borderId="22" xfId="0" applyFont="1" applyFill="1" applyBorder="1" applyAlignment="1">
      <alignment horizontal="distributed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distributed" vertical="center"/>
    </xf>
    <xf numFmtId="176" fontId="2" fillId="0" borderId="4" xfId="16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2" borderId="23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2" fillId="2" borderId="17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26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 textRotation="255"/>
    </xf>
    <xf numFmtId="0" fontId="0" fillId="0" borderId="0" xfId="0" applyAlignment="1">
      <alignment horizontal="distributed" vertical="center" textRotation="255"/>
    </xf>
    <xf numFmtId="0" fontId="12" fillId="0" borderId="0" xfId="0" applyFont="1" applyBorder="1" applyAlignment="1">
      <alignment horizontal="distributed" vertical="center" textRotation="255"/>
    </xf>
    <xf numFmtId="0" fontId="10" fillId="0" borderId="0" xfId="0" applyFont="1" applyBorder="1" applyAlignment="1">
      <alignment horizontal="distributed" vertical="center" textRotation="255"/>
    </xf>
    <xf numFmtId="0" fontId="2" fillId="0" borderId="1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vertical="center" textRotation="255"/>
    </xf>
    <xf numFmtId="0" fontId="2" fillId="2" borderId="16" xfId="0" applyFont="1" applyFill="1" applyBorder="1" applyAlignment="1">
      <alignment vertical="center" textRotation="255"/>
    </xf>
    <xf numFmtId="0" fontId="2" fillId="2" borderId="0" xfId="0" applyFont="1" applyFill="1" applyBorder="1" applyAlignment="1">
      <alignment vertical="center" textRotation="255"/>
    </xf>
    <xf numFmtId="0" fontId="2" fillId="2" borderId="3" xfId="0" applyFont="1" applyFill="1" applyBorder="1" applyAlignment="1">
      <alignment vertical="center" textRotation="255"/>
    </xf>
    <xf numFmtId="0" fontId="2" fillId="2" borderId="12" xfId="0" applyFont="1" applyFill="1" applyBorder="1" applyAlignment="1">
      <alignment vertical="center" textRotation="255"/>
    </xf>
    <xf numFmtId="0" fontId="2" fillId="2" borderId="10" xfId="0" applyFont="1" applyFill="1" applyBorder="1" applyAlignment="1">
      <alignment vertical="center" textRotation="255"/>
    </xf>
    <xf numFmtId="0" fontId="2" fillId="2" borderId="2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14</xdr:row>
      <xdr:rowOff>28575</xdr:rowOff>
    </xdr:from>
    <xdr:to>
      <xdr:col>1</xdr:col>
      <xdr:colOff>180975</xdr:colOff>
      <xdr:row>20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361950" y="3343275"/>
          <a:ext cx="76200" cy="1828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5</xdr:row>
      <xdr:rowOff>57150</xdr:rowOff>
    </xdr:from>
    <xdr:to>
      <xdr:col>1</xdr:col>
      <xdr:colOff>219075</xdr:colOff>
      <xdr:row>11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00050" y="1143000"/>
          <a:ext cx="76200" cy="1428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5</xdr:row>
      <xdr:rowOff>57150</xdr:rowOff>
    </xdr:from>
    <xdr:to>
      <xdr:col>1</xdr:col>
      <xdr:colOff>200025</xdr:colOff>
      <xdr:row>20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333375" y="1219200"/>
          <a:ext cx="85725" cy="3543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21</xdr:row>
      <xdr:rowOff>76200</xdr:rowOff>
    </xdr:from>
    <xdr:to>
      <xdr:col>1</xdr:col>
      <xdr:colOff>190500</xdr:colOff>
      <xdr:row>29</xdr:row>
      <xdr:rowOff>219075</xdr:rowOff>
    </xdr:to>
    <xdr:sp>
      <xdr:nvSpPr>
        <xdr:cNvPr id="2" name="AutoShape 2"/>
        <xdr:cNvSpPr>
          <a:spLocks/>
        </xdr:cNvSpPr>
      </xdr:nvSpPr>
      <xdr:spPr>
        <a:xfrm>
          <a:off x="295275" y="5048250"/>
          <a:ext cx="114300" cy="2047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76</xdr:row>
      <xdr:rowOff>47625</xdr:rowOff>
    </xdr:from>
    <xdr:to>
      <xdr:col>3</xdr:col>
      <xdr:colOff>104775</xdr:colOff>
      <xdr:row>76</xdr:row>
      <xdr:rowOff>314325</xdr:rowOff>
    </xdr:to>
    <xdr:sp>
      <xdr:nvSpPr>
        <xdr:cNvPr id="1" name="AutoShape 1"/>
        <xdr:cNvSpPr>
          <a:spLocks/>
        </xdr:cNvSpPr>
      </xdr:nvSpPr>
      <xdr:spPr>
        <a:xfrm>
          <a:off x="2343150" y="13154025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5</xdr:row>
      <xdr:rowOff>47625</xdr:rowOff>
    </xdr:from>
    <xdr:to>
      <xdr:col>1</xdr:col>
      <xdr:colOff>228600</xdr:colOff>
      <xdr:row>39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523875" y="981075"/>
          <a:ext cx="85725" cy="5943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41</xdr:row>
      <xdr:rowOff>9525</xdr:rowOff>
    </xdr:from>
    <xdr:to>
      <xdr:col>1</xdr:col>
      <xdr:colOff>219075</xdr:colOff>
      <xdr:row>51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523875" y="7115175"/>
          <a:ext cx="76200" cy="1857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53</xdr:row>
      <xdr:rowOff>28575</xdr:rowOff>
    </xdr:from>
    <xdr:to>
      <xdr:col>1</xdr:col>
      <xdr:colOff>200025</xdr:colOff>
      <xdr:row>62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504825" y="9191625"/>
          <a:ext cx="76200" cy="1628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64</xdr:row>
      <xdr:rowOff>28575</xdr:rowOff>
    </xdr:from>
    <xdr:to>
      <xdr:col>1</xdr:col>
      <xdr:colOff>190500</xdr:colOff>
      <xdr:row>67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95300" y="11077575"/>
          <a:ext cx="76200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68</xdr:row>
      <xdr:rowOff>38100</xdr:rowOff>
    </xdr:from>
    <xdr:to>
      <xdr:col>1</xdr:col>
      <xdr:colOff>190500</xdr:colOff>
      <xdr:row>77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495300" y="11772900"/>
          <a:ext cx="76200" cy="1819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79</xdr:row>
      <xdr:rowOff>28575</xdr:rowOff>
    </xdr:from>
    <xdr:to>
      <xdr:col>1</xdr:col>
      <xdr:colOff>200025</xdr:colOff>
      <xdr:row>86</xdr:row>
      <xdr:rowOff>161925</xdr:rowOff>
    </xdr:to>
    <xdr:sp>
      <xdr:nvSpPr>
        <xdr:cNvPr id="7" name="AutoShape 7"/>
        <xdr:cNvSpPr>
          <a:spLocks/>
        </xdr:cNvSpPr>
      </xdr:nvSpPr>
      <xdr:spPr>
        <a:xfrm>
          <a:off x="504825" y="13820775"/>
          <a:ext cx="76200" cy="1333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88</xdr:row>
      <xdr:rowOff>38100</xdr:rowOff>
    </xdr:from>
    <xdr:to>
      <xdr:col>1</xdr:col>
      <xdr:colOff>180975</xdr:colOff>
      <xdr:row>91</xdr:row>
      <xdr:rowOff>19050</xdr:rowOff>
    </xdr:to>
    <xdr:sp>
      <xdr:nvSpPr>
        <xdr:cNvPr id="8" name="AutoShape 8"/>
        <xdr:cNvSpPr>
          <a:spLocks/>
        </xdr:cNvSpPr>
      </xdr:nvSpPr>
      <xdr:spPr>
        <a:xfrm>
          <a:off x="485775" y="15373350"/>
          <a:ext cx="762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93</xdr:row>
      <xdr:rowOff>66675</xdr:rowOff>
    </xdr:from>
    <xdr:to>
      <xdr:col>1</xdr:col>
      <xdr:colOff>152400</xdr:colOff>
      <xdr:row>95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485775" y="16287750"/>
          <a:ext cx="476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97</xdr:row>
      <xdr:rowOff>85725</xdr:rowOff>
    </xdr:from>
    <xdr:to>
      <xdr:col>1</xdr:col>
      <xdr:colOff>180975</xdr:colOff>
      <xdr:row>100</xdr:row>
      <xdr:rowOff>123825</xdr:rowOff>
    </xdr:to>
    <xdr:sp>
      <xdr:nvSpPr>
        <xdr:cNvPr id="10" name="AutoShape 10"/>
        <xdr:cNvSpPr>
          <a:spLocks/>
        </xdr:cNvSpPr>
      </xdr:nvSpPr>
      <xdr:spPr>
        <a:xfrm>
          <a:off x="485775" y="16992600"/>
          <a:ext cx="762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102</xdr:row>
      <xdr:rowOff>38100</xdr:rowOff>
    </xdr:from>
    <xdr:to>
      <xdr:col>1</xdr:col>
      <xdr:colOff>190500</xdr:colOff>
      <xdr:row>106</xdr:row>
      <xdr:rowOff>142875</xdr:rowOff>
    </xdr:to>
    <xdr:sp>
      <xdr:nvSpPr>
        <xdr:cNvPr id="11" name="AutoShape 11"/>
        <xdr:cNvSpPr>
          <a:spLocks/>
        </xdr:cNvSpPr>
      </xdr:nvSpPr>
      <xdr:spPr>
        <a:xfrm>
          <a:off x="495300" y="17802225"/>
          <a:ext cx="76200" cy="790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32</xdr:row>
      <xdr:rowOff>28575</xdr:rowOff>
    </xdr:from>
    <xdr:to>
      <xdr:col>1</xdr:col>
      <xdr:colOff>152400</xdr:colOff>
      <xdr:row>38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295275" y="5638800"/>
          <a:ext cx="76200" cy="1104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40</xdr:row>
      <xdr:rowOff>76200</xdr:rowOff>
    </xdr:from>
    <xdr:to>
      <xdr:col>2</xdr:col>
      <xdr:colOff>0</xdr:colOff>
      <xdr:row>51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257175" y="7067550"/>
          <a:ext cx="161925" cy="1838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5</xdr:row>
      <xdr:rowOff>133350</xdr:rowOff>
    </xdr:from>
    <xdr:to>
      <xdr:col>1</xdr:col>
      <xdr:colOff>180975</xdr:colOff>
      <xdr:row>30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257175" y="1085850"/>
          <a:ext cx="142875" cy="427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28575</xdr:rowOff>
    </xdr:from>
    <xdr:to>
      <xdr:col>1</xdr:col>
      <xdr:colOff>133350</xdr:colOff>
      <xdr:row>31</xdr:row>
      <xdr:rowOff>76200</xdr:rowOff>
    </xdr:to>
    <xdr:sp>
      <xdr:nvSpPr>
        <xdr:cNvPr id="1" name="AutoShape 5"/>
        <xdr:cNvSpPr>
          <a:spLocks/>
        </xdr:cNvSpPr>
      </xdr:nvSpPr>
      <xdr:spPr>
        <a:xfrm>
          <a:off x="304800" y="1228725"/>
          <a:ext cx="123825" cy="437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41</xdr:row>
      <xdr:rowOff>57150</xdr:rowOff>
    </xdr:from>
    <xdr:to>
      <xdr:col>1</xdr:col>
      <xdr:colOff>152400</xdr:colOff>
      <xdr:row>51</xdr:row>
      <xdr:rowOff>142875</xdr:rowOff>
    </xdr:to>
    <xdr:sp>
      <xdr:nvSpPr>
        <xdr:cNvPr id="2" name="AutoShape 6"/>
        <xdr:cNvSpPr>
          <a:spLocks/>
        </xdr:cNvSpPr>
      </xdr:nvSpPr>
      <xdr:spPr>
        <a:xfrm>
          <a:off x="371475" y="7315200"/>
          <a:ext cx="76200" cy="1800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33</xdr:row>
      <xdr:rowOff>57150</xdr:rowOff>
    </xdr:from>
    <xdr:to>
      <xdr:col>1</xdr:col>
      <xdr:colOff>133350</xdr:colOff>
      <xdr:row>39</xdr:row>
      <xdr:rowOff>114300</xdr:rowOff>
    </xdr:to>
    <xdr:sp>
      <xdr:nvSpPr>
        <xdr:cNvPr id="3" name="AutoShape 7"/>
        <xdr:cNvSpPr>
          <a:spLocks/>
        </xdr:cNvSpPr>
      </xdr:nvSpPr>
      <xdr:spPr>
        <a:xfrm>
          <a:off x="333375" y="5934075"/>
          <a:ext cx="95250" cy="1085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6</xdr:row>
      <xdr:rowOff>76200</xdr:rowOff>
    </xdr:from>
    <xdr:to>
      <xdr:col>1</xdr:col>
      <xdr:colOff>142875</xdr:colOff>
      <xdr:row>31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333375" y="1457325"/>
          <a:ext cx="76200" cy="6029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33</xdr:row>
      <xdr:rowOff>66675</xdr:rowOff>
    </xdr:from>
    <xdr:to>
      <xdr:col>1</xdr:col>
      <xdr:colOff>142875</xdr:colOff>
      <xdr:row>39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333375" y="7877175"/>
          <a:ext cx="76200" cy="1457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41</xdr:row>
      <xdr:rowOff>66675</xdr:rowOff>
    </xdr:from>
    <xdr:to>
      <xdr:col>1</xdr:col>
      <xdr:colOff>133350</xdr:colOff>
      <xdr:row>51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323850" y="9782175"/>
          <a:ext cx="76200" cy="2466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showGridLines="0" tabSelected="1" zoomScale="70" zoomScaleNormal="7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3.5"/>
  <cols>
    <col min="1" max="2" width="3.375" style="0" customWidth="1"/>
    <col min="3" max="3" width="46.375" style="0" customWidth="1"/>
    <col min="4" max="8" width="17.50390625" style="0" customWidth="1"/>
  </cols>
  <sheetData>
    <row r="1" spans="1:8" ht="18.75" customHeight="1" thickBot="1">
      <c r="A1" s="189" t="s">
        <v>0</v>
      </c>
      <c r="B1" s="189"/>
      <c r="C1" s="189"/>
      <c r="D1" s="11"/>
      <c r="E1" s="11"/>
      <c r="F1" s="11"/>
      <c r="G1" s="11"/>
      <c r="H1" s="11"/>
    </row>
    <row r="2" spans="1:8" ht="20.25" customHeight="1" thickTop="1">
      <c r="A2" s="190" t="s">
        <v>1</v>
      </c>
      <c r="B2" s="191"/>
      <c r="C2" s="191"/>
      <c r="D2" s="191" t="s">
        <v>2</v>
      </c>
      <c r="E2" s="193" t="s">
        <v>3</v>
      </c>
      <c r="F2" s="194"/>
      <c r="G2" s="201" t="s">
        <v>4</v>
      </c>
      <c r="H2" s="202"/>
    </row>
    <row r="3" spans="1:8" ht="13.5">
      <c r="A3" s="192"/>
      <c r="B3" s="203"/>
      <c r="C3" s="203"/>
      <c r="D3" s="203"/>
      <c r="E3" s="203" t="s">
        <v>5</v>
      </c>
      <c r="F3" s="203" t="s">
        <v>6</v>
      </c>
      <c r="G3" s="203" t="s">
        <v>5</v>
      </c>
      <c r="H3" s="188" t="s">
        <v>7</v>
      </c>
    </row>
    <row r="4" spans="1:8" ht="13.5">
      <c r="A4" s="192"/>
      <c r="B4" s="203"/>
      <c r="C4" s="203"/>
      <c r="D4" s="203"/>
      <c r="E4" s="203"/>
      <c r="F4" s="203"/>
      <c r="G4" s="203"/>
      <c r="H4" s="188"/>
    </row>
    <row r="5" spans="1:8" ht="19.5" customHeight="1">
      <c r="A5" s="3"/>
      <c r="B5" s="3"/>
      <c r="C5" s="4"/>
      <c r="D5" s="12" t="s">
        <v>8</v>
      </c>
      <c r="E5" s="12"/>
      <c r="F5" s="12" t="s">
        <v>9</v>
      </c>
      <c r="G5" s="12"/>
      <c r="H5" s="13" t="s">
        <v>9</v>
      </c>
    </row>
    <row r="6" spans="1:8" ht="19.5" customHeight="1">
      <c r="A6" s="197" t="s">
        <v>10</v>
      </c>
      <c r="B6" s="197"/>
      <c r="C6" s="6" t="s">
        <v>11</v>
      </c>
      <c r="D6" s="14">
        <v>115988</v>
      </c>
      <c r="E6" s="14">
        <v>40552</v>
      </c>
      <c r="F6" s="14">
        <v>1124470702</v>
      </c>
      <c r="G6" s="14">
        <v>76581</v>
      </c>
      <c r="H6" s="15">
        <v>776842578</v>
      </c>
    </row>
    <row r="7" spans="1:8" ht="19.5" customHeight="1">
      <c r="A7" s="197"/>
      <c r="B7" s="197"/>
      <c r="C7" s="6" t="s">
        <v>12</v>
      </c>
      <c r="D7" s="14">
        <v>141</v>
      </c>
      <c r="E7" s="14">
        <v>38</v>
      </c>
      <c r="F7" s="14">
        <v>301983</v>
      </c>
      <c r="G7" s="14">
        <v>104</v>
      </c>
      <c r="H7" s="15">
        <v>192644</v>
      </c>
    </row>
    <row r="8" spans="1:8" ht="19.5" customHeight="1">
      <c r="A8" s="197"/>
      <c r="B8" s="197"/>
      <c r="C8" s="6" t="s">
        <v>13</v>
      </c>
      <c r="D8" s="14">
        <v>0</v>
      </c>
      <c r="E8" s="14">
        <v>0</v>
      </c>
      <c r="F8" s="14">
        <v>0</v>
      </c>
      <c r="G8" s="14">
        <v>0</v>
      </c>
      <c r="H8" s="15">
        <v>0</v>
      </c>
    </row>
    <row r="9" spans="1:8" ht="19.5" customHeight="1">
      <c r="A9" s="197"/>
      <c r="B9" s="197"/>
      <c r="C9" s="6" t="s">
        <v>14</v>
      </c>
      <c r="D9" s="14">
        <v>2679</v>
      </c>
      <c r="E9" s="14">
        <v>1917</v>
      </c>
      <c r="F9" s="14">
        <v>75750948</v>
      </c>
      <c r="G9" s="14">
        <v>766</v>
      </c>
      <c r="H9" s="15">
        <v>3909723</v>
      </c>
    </row>
    <row r="10" spans="1:8" ht="19.5" customHeight="1">
      <c r="A10" s="197"/>
      <c r="B10" s="197"/>
      <c r="C10" s="6" t="s">
        <v>346</v>
      </c>
      <c r="D10" s="14">
        <v>2</v>
      </c>
      <c r="E10" s="14">
        <v>0</v>
      </c>
      <c r="F10" s="14">
        <v>0</v>
      </c>
      <c r="G10" s="14">
        <v>2</v>
      </c>
      <c r="H10" s="15">
        <v>54</v>
      </c>
    </row>
    <row r="11" spans="1:8" s="19" customFormat="1" ht="19.5" customHeight="1">
      <c r="A11" s="197"/>
      <c r="B11" s="197"/>
      <c r="C11" s="22" t="s">
        <v>298</v>
      </c>
      <c r="D11" s="17">
        <f>SUM(D6:D10)</f>
        <v>118810</v>
      </c>
      <c r="E11" s="17">
        <f>SUM(E6:E10)</f>
        <v>42507</v>
      </c>
      <c r="F11" s="17">
        <f>SUM(F6:F10)</f>
        <v>1200523633</v>
      </c>
      <c r="G11" s="17">
        <f>SUM(G6:G10)</f>
        <v>77453</v>
      </c>
      <c r="H11" s="18">
        <v>780945000</v>
      </c>
    </row>
    <row r="12" spans="1:8" ht="19.5" customHeight="1">
      <c r="A12" s="5"/>
      <c r="B12" s="5"/>
      <c r="C12" s="6"/>
      <c r="D12" s="14"/>
      <c r="E12" s="14"/>
      <c r="F12" s="14"/>
      <c r="G12" s="14"/>
      <c r="H12" s="15"/>
    </row>
    <row r="13" spans="1:8" ht="19.5" customHeight="1">
      <c r="A13" s="197" t="s">
        <v>15</v>
      </c>
      <c r="B13" s="197"/>
      <c r="C13" s="198"/>
      <c r="D13" s="14">
        <v>519</v>
      </c>
      <c r="E13" s="14">
        <v>242</v>
      </c>
      <c r="F13" s="14">
        <v>471541</v>
      </c>
      <c r="G13" s="14">
        <v>282</v>
      </c>
      <c r="H13" s="15">
        <v>672772</v>
      </c>
    </row>
    <row r="14" spans="1:8" ht="19.5" customHeight="1">
      <c r="A14" s="5"/>
      <c r="B14" s="5"/>
      <c r="C14" s="6"/>
      <c r="D14" s="14"/>
      <c r="E14" s="14"/>
      <c r="F14" s="14"/>
      <c r="G14" s="14"/>
      <c r="H14" s="15"/>
    </row>
    <row r="15" spans="1:8" ht="19.5" customHeight="1">
      <c r="A15" s="197" t="s">
        <v>16</v>
      </c>
      <c r="B15" s="197"/>
      <c r="C15" s="6" t="s">
        <v>17</v>
      </c>
      <c r="D15" s="14">
        <v>184</v>
      </c>
      <c r="E15" s="14">
        <v>110</v>
      </c>
      <c r="F15" s="14">
        <v>18799464</v>
      </c>
      <c r="G15" s="14">
        <v>77</v>
      </c>
      <c r="H15" s="15">
        <v>4410339</v>
      </c>
    </row>
    <row r="16" spans="1:8" ht="19.5" customHeight="1">
      <c r="A16" s="197"/>
      <c r="B16" s="197"/>
      <c r="C16" s="6" t="s">
        <v>18</v>
      </c>
      <c r="D16" s="14">
        <v>38</v>
      </c>
      <c r="E16" s="14">
        <v>17</v>
      </c>
      <c r="F16" s="14">
        <v>960946</v>
      </c>
      <c r="G16" s="14">
        <v>22</v>
      </c>
      <c r="H16" s="15">
        <v>144382</v>
      </c>
    </row>
    <row r="17" spans="1:8" ht="27" customHeight="1">
      <c r="A17" s="197"/>
      <c r="B17" s="197"/>
      <c r="C17" s="6" t="s">
        <v>348</v>
      </c>
      <c r="D17" s="14">
        <v>1574</v>
      </c>
      <c r="E17" s="14">
        <v>921</v>
      </c>
      <c r="F17" s="14">
        <v>4535614</v>
      </c>
      <c r="G17" s="14">
        <v>677</v>
      </c>
      <c r="H17" s="15">
        <v>3057258</v>
      </c>
    </row>
    <row r="18" spans="1:8" ht="27" customHeight="1">
      <c r="A18" s="197"/>
      <c r="B18" s="197"/>
      <c r="C18" s="6" t="s">
        <v>297</v>
      </c>
      <c r="D18" s="14">
        <v>249</v>
      </c>
      <c r="E18" s="14">
        <v>108</v>
      </c>
      <c r="F18" s="14">
        <v>1184896</v>
      </c>
      <c r="G18" s="14">
        <v>147</v>
      </c>
      <c r="H18" s="15">
        <v>1110349</v>
      </c>
    </row>
    <row r="19" spans="1:8" ht="19.5" customHeight="1">
      <c r="A19" s="197"/>
      <c r="B19" s="197"/>
      <c r="C19" s="6" t="s">
        <v>19</v>
      </c>
      <c r="D19" s="14">
        <v>324</v>
      </c>
      <c r="E19" s="14">
        <v>99</v>
      </c>
      <c r="F19" s="14">
        <v>289149</v>
      </c>
      <c r="G19" s="14">
        <v>230</v>
      </c>
      <c r="H19" s="15">
        <v>114815</v>
      </c>
    </row>
    <row r="20" spans="1:8" ht="19.5" customHeight="1">
      <c r="A20" s="197"/>
      <c r="B20" s="197"/>
      <c r="C20" s="6" t="s">
        <v>20</v>
      </c>
      <c r="D20" s="14">
        <v>1187</v>
      </c>
      <c r="E20" s="14">
        <v>632</v>
      </c>
      <c r="F20" s="14">
        <v>22940991</v>
      </c>
      <c r="G20" s="14">
        <v>577</v>
      </c>
      <c r="H20" s="15">
        <v>13270577</v>
      </c>
    </row>
    <row r="21" spans="1:8" s="19" customFormat="1" ht="19.5" customHeight="1">
      <c r="A21" s="197"/>
      <c r="B21" s="197"/>
      <c r="C21" s="22" t="s">
        <v>298</v>
      </c>
      <c r="D21" s="17">
        <f>SUM(D15:D20)</f>
        <v>3556</v>
      </c>
      <c r="E21" s="17">
        <f>SUM(E15:E20)</f>
        <v>1887</v>
      </c>
      <c r="F21" s="17">
        <f>SUM(F15:F20)</f>
        <v>48711060</v>
      </c>
      <c r="G21" s="17">
        <f>SUM(G15:G20)</f>
        <v>1730</v>
      </c>
      <c r="H21" s="18">
        <f>SUM(H15:H20)</f>
        <v>22107720</v>
      </c>
    </row>
    <row r="22" spans="1:8" ht="19.5" customHeight="1">
      <c r="A22" s="5"/>
      <c r="B22" s="5"/>
      <c r="C22" s="6"/>
      <c r="D22" s="14"/>
      <c r="E22" s="14"/>
      <c r="F22" s="14"/>
      <c r="G22" s="14"/>
      <c r="H22" s="15"/>
    </row>
    <row r="23" spans="1:8" ht="19.5" customHeight="1">
      <c r="A23" s="197" t="s">
        <v>21</v>
      </c>
      <c r="B23" s="197"/>
      <c r="C23" s="198"/>
      <c r="D23" s="14">
        <v>1205</v>
      </c>
      <c r="E23" s="14">
        <v>648</v>
      </c>
      <c r="F23" s="14">
        <v>7130758</v>
      </c>
      <c r="G23" s="14">
        <v>560</v>
      </c>
      <c r="H23" s="15">
        <v>4366308</v>
      </c>
    </row>
    <row r="24" spans="1:8" ht="19.5" customHeight="1">
      <c r="A24" s="197" t="s">
        <v>22</v>
      </c>
      <c r="B24" s="197"/>
      <c r="C24" s="198"/>
      <c r="D24" s="14">
        <v>11</v>
      </c>
      <c r="E24" s="14">
        <v>3</v>
      </c>
      <c r="F24" s="14">
        <v>11343</v>
      </c>
      <c r="G24" s="14">
        <v>8</v>
      </c>
      <c r="H24" s="15">
        <v>65468</v>
      </c>
    </row>
    <row r="25" spans="1:8" ht="19.5" customHeight="1">
      <c r="A25" s="5"/>
      <c r="B25" s="5"/>
      <c r="C25" s="6"/>
      <c r="D25" s="14"/>
      <c r="E25" s="14"/>
      <c r="F25" s="14"/>
      <c r="G25" s="14"/>
      <c r="H25" s="15"/>
    </row>
    <row r="26" spans="1:8" s="19" customFormat="1" ht="19.5" customHeight="1">
      <c r="A26" s="199" t="s">
        <v>299</v>
      </c>
      <c r="B26" s="199"/>
      <c r="C26" s="200"/>
      <c r="D26" s="20">
        <f>+D11+D13+D21+D23+D24</f>
        <v>124101</v>
      </c>
      <c r="E26" s="20">
        <f>+E11+E13+E21+E23+E24</f>
        <v>45287</v>
      </c>
      <c r="F26" s="20">
        <f>+F11+F13+F21+F23+F24</f>
        <v>1256848335</v>
      </c>
      <c r="G26" s="20">
        <f>+G11+G13+G21+G23+G24</f>
        <v>80033</v>
      </c>
      <c r="H26" s="21">
        <f>+H11+H13+H21+H23+H24</f>
        <v>808157268</v>
      </c>
    </row>
    <row r="27" spans="1:8" ht="18.75" customHeight="1">
      <c r="A27" s="9" t="s">
        <v>347</v>
      </c>
      <c r="B27" s="10"/>
      <c r="C27" s="10"/>
      <c r="D27" s="16"/>
      <c r="E27" s="16"/>
      <c r="F27" s="16"/>
      <c r="G27" s="16"/>
      <c r="H27" s="16"/>
    </row>
    <row r="28" spans="1:8" ht="18.75" customHeight="1">
      <c r="A28" s="9" t="s">
        <v>338</v>
      </c>
      <c r="B28" s="10"/>
      <c r="C28" s="10"/>
      <c r="D28" s="16"/>
      <c r="E28" s="16"/>
      <c r="F28" s="16"/>
      <c r="G28" s="16"/>
      <c r="H28" s="16"/>
    </row>
  </sheetData>
  <mergeCells count="17">
    <mergeCell ref="A1:C1"/>
    <mergeCell ref="A2:C4"/>
    <mergeCell ref="D2:D4"/>
    <mergeCell ref="E2:F2"/>
    <mergeCell ref="G2:H2"/>
    <mergeCell ref="E3:E4"/>
    <mergeCell ref="F3:F4"/>
    <mergeCell ref="G3:G4"/>
    <mergeCell ref="H3:H4"/>
    <mergeCell ref="A23:C23"/>
    <mergeCell ref="A24:C24"/>
    <mergeCell ref="A26:C26"/>
    <mergeCell ref="A6:A11"/>
    <mergeCell ref="B6:B11"/>
    <mergeCell ref="A13:C13"/>
    <mergeCell ref="A15:A21"/>
    <mergeCell ref="B15:B21"/>
  </mergeCells>
  <printOptions/>
  <pageMargins left="0.75" right="0.75" top="1" bottom="1" header="0.512" footer="0.512"/>
  <pageSetup horizontalDpi="300" verticalDpi="300" orientation="landscape" paperSize="9" scale="89" r:id="rId2"/>
  <headerFooter alignWithMargins="0">
    <oddHeader>&amp;L&amp;"ＭＳ Ｐゴシック,太字"&amp;14法　人　税
&amp;"ＭＳ Ｐゴシック,標準"&amp;12　4-2　法人数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59"/>
  <sheetViews>
    <sheetView showGridLines="0" zoomScale="70" zoomScaleNormal="7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9.00390625" defaultRowHeight="13.5"/>
  <cols>
    <col min="1" max="1" width="3.50390625" style="0" customWidth="1"/>
    <col min="2" max="2" width="2.375" style="0" customWidth="1"/>
    <col min="3" max="3" width="13.375" style="0" bestFit="1" customWidth="1"/>
    <col min="4" max="18" width="14.875" style="0" customWidth="1"/>
    <col min="19" max="19" width="4.75390625" style="0" customWidth="1"/>
  </cols>
  <sheetData>
    <row r="1" spans="1:19" ht="18.75" customHeight="1" thickBot="1">
      <c r="A1" s="189" t="s">
        <v>197</v>
      </c>
      <c r="B1" s="189"/>
      <c r="C1" s="189"/>
      <c r="D1" s="189"/>
      <c r="E1" s="189"/>
      <c r="F1" s="189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100"/>
    </row>
    <row r="2" spans="1:19" ht="18.75" customHeight="1" thickTop="1">
      <c r="A2" s="251" t="s">
        <v>104</v>
      </c>
      <c r="B2" s="252"/>
      <c r="C2" s="183" t="s">
        <v>105</v>
      </c>
      <c r="D2" s="193" t="s">
        <v>110</v>
      </c>
      <c r="E2" s="185"/>
      <c r="F2" s="185"/>
      <c r="G2" s="185"/>
      <c r="H2" s="194"/>
      <c r="I2" s="193" t="s">
        <v>198</v>
      </c>
      <c r="J2" s="185"/>
      <c r="K2" s="185"/>
      <c r="L2" s="185"/>
      <c r="M2" s="194"/>
      <c r="N2" s="193" t="s">
        <v>199</v>
      </c>
      <c r="O2" s="185"/>
      <c r="P2" s="185"/>
      <c r="Q2" s="185"/>
      <c r="R2" s="194"/>
      <c r="S2" s="156"/>
    </row>
    <row r="3" spans="1:19" ht="18.75" customHeight="1">
      <c r="A3" s="253"/>
      <c r="B3" s="254"/>
      <c r="C3" s="239"/>
      <c r="D3" s="261" t="s">
        <v>76</v>
      </c>
      <c r="E3" s="257" t="s">
        <v>3</v>
      </c>
      <c r="F3" s="258"/>
      <c r="G3" s="264" t="s">
        <v>4</v>
      </c>
      <c r="H3" s="258"/>
      <c r="I3" s="261" t="s">
        <v>76</v>
      </c>
      <c r="J3" s="257" t="s">
        <v>3</v>
      </c>
      <c r="K3" s="258"/>
      <c r="L3" s="257" t="s">
        <v>4</v>
      </c>
      <c r="M3" s="258"/>
      <c r="N3" s="261" t="s">
        <v>76</v>
      </c>
      <c r="O3" s="257" t="s">
        <v>3</v>
      </c>
      <c r="P3" s="258"/>
      <c r="Q3" s="257" t="s">
        <v>4</v>
      </c>
      <c r="R3" s="258"/>
      <c r="S3" s="158" t="s">
        <v>108</v>
      </c>
    </row>
    <row r="4" spans="1:19" ht="18.75" customHeight="1">
      <c r="A4" s="253"/>
      <c r="B4" s="254"/>
      <c r="C4" s="239"/>
      <c r="D4" s="262"/>
      <c r="E4" s="259" t="s">
        <v>352</v>
      </c>
      <c r="F4" s="212" t="s">
        <v>79</v>
      </c>
      <c r="G4" s="259" t="s">
        <v>352</v>
      </c>
      <c r="H4" s="212" t="s">
        <v>80</v>
      </c>
      <c r="I4" s="262"/>
      <c r="J4" s="259" t="s">
        <v>352</v>
      </c>
      <c r="K4" s="239" t="s">
        <v>79</v>
      </c>
      <c r="L4" s="259" t="s">
        <v>352</v>
      </c>
      <c r="M4" s="239" t="s">
        <v>80</v>
      </c>
      <c r="N4" s="262"/>
      <c r="O4" s="259" t="s">
        <v>352</v>
      </c>
      <c r="P4" s="212" t="s">
        <v>200</v>
      </c>
      <c r="Q4" s="259" t="s">
        <v>352</v>
      </c>
      <c r="R4" s="212" t="s">
        <v>80</v>
      </c>
      <c r="S4" s="158" t="s">
        <v>116</v>
      </c>
    </row>
    <row r="5" spans="1:19" ht="18.75" customHeight="1">
      <c r="A5" s="255"/>
      <c r="B5" s="256"/>
      <c r="C5" s="184"/>
      <c r="D5" s="263"/>
      <c r="E5" s="260"/>
      <c r="F5" s="213"/>
      <c r="G5" s="260"/>
      <c r="H5" s="213"/>
      <c r="I5" s="263"/>
      <c r="J5" s="260"/>
      <c r="K5" s="184"/>
      <c r="L5" s="260"/>
      <c r="M5" s="184"/>
      <c r="N5" s="263"/>
      <c r="O5" s="260"/>
      <c r="P5" s="213"/>
      <c r="Q5" s="260"/>
      <c r="R5" s="213"/>
      <c r="S5" s="144"/>
    </row>
    <row r="6" spans="1:19" s="49" customFormat="1" ht="15" customHeight="1">
      <c r="A6" s="69"/>
      <c r="B6" s="69"/>
      <c r="C6" s="68"/>
      <c r="D6" s="40" t="s">
        <v>50</v>
      </c>
      <c r="E6" s="40"/>
      <c r="F6" s="68" t="s">
        <v>58</v>
      </c>
      <c r="G6" s="40"/>
      <c r="H6" s="68" t="s">
        <v>58</v>
      </c>
      <c r="I6" s="40" t="s">
        <v>50</v>
      </c>
      <c r="J6" s="40"/>
      <c r="K6" s="68" t="s">
        <v>201</v>
      </c>
      <c r="L6" s="40"/>
      <c r="M6" s="68" t="s">
        <v>58</v>
      </c>
      <c r="N6" s="40" t="s">
        <v>50</v>
      </c>
      <c r="O6" s="40"/>
      <c r="P6" s="68" t="s">
        <v>58</v>
      </c>
      <c r="Q6" s="40"/>
      <c r="R6" s="68" t="s">
        <v>58</v>
      </c>
      <c r="S6" s="69"/>
    </row>
    <row r="7" spans="1:19" ht="18.75" customHeight="1">
      <c r="A7" s="11"/>
      <c r="B7" s="11"/>
      <c r="C7" s="54" t="s">
        <v>117</v>
      </c>
      <c r="D7" s="34">
        <v>5</v>
      </c>
      <c r="E7" s="34">
        <v>2</v>
      </c>
      <c r="F7" s="66">
        <v>17.194</v>
      </c>
      <c r="G7" s="34">
        <v>3</v>
      </c>
      <c r="H7" s="66">
        <v>0.32</v>
      </c>
      <c r="I7" s="34">
        <v>61</v>
      </c>
      <c r="J7" s="34">
        <v>27</v>
      </c>
      <c r="K7" s="66">
        <v>200.787</v>
      </c>
      <c r="L7" s="34">
        <v>37</v>
      </c>
      <c r="M7" s="66">
        <v>28.245</v>
      </c>
      <c r="N7" s="34">
        <v>18</v>
      </c>
      <c r="O7" s="34">
        <v>11</v>
      </c>
      <c r="P7" s="66">
        <v>14.495</v>
      </c>
      <c r="Q7" s="34">
        <v>7</v>
      </c>
      <c r="R7" s="66">
        <v>235.048</v>
      </c>
      <c r="S7" s="102" t="s">
        <v>118</v>
      </c>
    </row>
    <row r="8" spans="1:19" ht="18.75" customHeight="1">
      <c r="A8" s="11"/>
      <c r="B8" s="11"/>
      <c r="C8" s="54" t="s">
        <v>119</v>
      </c>
      <c r="D8" s="34">
        <v>12</v>
      </c>
      <c r="E8" s="34">
        <v>4</v>
      </c>
      <c r="F8" s="66">
        <v>8.385</v>
      </c>
      <c r="G8" s="34">
        <v>8</v>
      </c>
      <c r="H8" s="66">
        <v>2.791</v>
      </c>
      <c r="I8" s="34">
        <v>81</v>
      </c>
      <c r="J8" s="34">
        <v>38</v>
      </c>
      <c r="K8" s="66">
        <v>673.896</v>
      </c>
      <c r="L8" s="34">
        <v>45</v>
      </c>
      <c r="M8" s="66">
        <v>43.415</v>
      </c>
      <c r="N8" s="34">
        <v>26</v>
      </c>
      <c r="O8" s="34">
        <v>11</v>
      </c>
      <c r="P8" s="66">
        <v>13.399</v>
      </c>
      <c r="Q8" s="34">
        <v>15</v>
      </c>
      <c r="R8" s="66">
        <v>10.687</v>
      </c>
      <c r="S8" s="102" t="s">
        <v>120</v>
      </c>
    </row>
    <row r="9" spans="1:19" ht="18.75" customHeight="1">
      <c r="A9" s="11"/>
      <c r="B9" s="11"/>
      <c r="C9" s="54" t="s">
        <v>121</v>
      </c>
      <c r="D9" s="34">
        <v>28</v>
      </c>
      <c r="E9" s="34">
        <v>8</v>
      </c>
      <c r="F9" s="66">
        <v>10.338</v>
      </c>
      <c r="G9" s="34">
        <v>20</v>
      </c>
      <c r="H9" s="66">
        <v>73.805</v>
      </c>
      <c r="I9" s="34">
        <v>178</v>
      </c>
      <c r="J9" s="34">
        <v>100</v>
      </c>
      <c r="K9" s="66">
        <v>1006.746</v>
      </c>
      <c r="L9" s="34">
        <v>80</v>
      </c>
      <c r="M9" s="66">
        <v>557.818</v>
      </c>
      <c r="N9" s="34">
        <v>71</v>
      </c>
      <c r="O9" s="34">
        <v>35</v>
      </c>
      <c r="P9" s="66">
        <v>582.938</v>
      </c>
      <c r="Q9" s="34">
        <v>36</v>
      </c>
      <c r="R9" s="66">
        <v>473.871</v>
      </c>
      <c r="S9" s="102" t="s">
        <v>102</v>
      </c>
    </row>
    <row r="10" spans="1:19" ht="18.75" customHeight="1">
      <c r="A10" s="11"/>
      <c r="B10" s="11"/>
      <c r="C10" s="54" t="s">
        <v>122</v>
      </c>
      <c r="D10" s="34">
        <v>11</v>
      </c>
      <c r="E10" s="34">
        <v>3</v>
      </c>
      <c r="F10" s="66">
        <v>8.237</v>
      </c>
      <c r="G10" s="34">
        <v>8</v>
      </c>
      <c r="H10" s="66">
        <v>2.42</v>
      </c>
      <c r="I10" s="34">
        <v>151</v>
      </c>
      <c r="J10" s="34">
        <v>78</v>
      </c>
      <c r="K10" s="66">
        <v>1981.242</v>
      </c>
      <c r="L10" s="34">
        <v>79</v>
      </c>
      <c r="M10" s="66">
        <v>649.972</v>
      </c>
      <c r="N10" s="34">
        <v>59</v>
      </c>
      <c r="O10" s="34">
        <v>28</v>
      </c>
      <c r="P10" s="66">
        <v>165.505</v>
      </c>
      <c r="Q10" s="34">
        <v>31</v>
      </c>
      <c r="R10" s="66">
        <v>302.632</v>
      </c>
      <c r="S10" s="102" t="s">
        <v>123</v>
      </c>
    </row>
    <row r="11" spans="1:19" ht="18.75" customHeight="1">
      <c r="A11" s="11"/>
      <c r="B11" s="11"/>
      <c r="C11" s="54" t="s">
        <v>124</v>
      </c>
      <c r="D11" s="34">
        <v>27</v>
      </c>
      <c r="E11" s="34">
        <v>14</v>
      </c>
      <c r="F11" s="66">
        <v>35.315</v>
      </c>
      <c r="G11" s="34">
        <v>14</v>
      </c>
      <c r="H11" s="66">
        <v>17.815</v>
      </c>
      <c r="I11" s="34">
        <v>308</v>
      </c>
      <c r="J11" s="34">
        <v>186</v>
      </c>
      <c r="K11" s="66">
        <v>2362.375</v>
      </c>
      <c r="L11" s="34">
        <v>125</v>
      </c>
      <c r="M11" s="66">
        <v>7994.541</v>
      </c>
      <c r="N11" s="34">
        <v>117</v>
      </c>
      <c r="O11" s="34">
        <v>70</v>
      </c>
      <c r="P11" s="66">
        <v>2017.562</v>
      </c>
      <c r="Q11" s="34">
        <v>47</v>
      </c>
      <c r="R11" s="66">
        <v>289.54</v>
      </c>
      <c r="S11" s="102" t="s">
        <v>125</v>
      </c>
    </row>
    <row r="12" spans="1:19" ht="18.75" customHeight="1">
      <c r="A12" s="11" t="s">
        <v>126</v>
      </c>
      <c r="B12" s="11"/>
      <c r="C12" s="54"/>
      <c r="D12" s="34"/>
      <c r="E12" s="34"/>
      <c r="F12" s="66"/>
      <c r="G12" s="34"/>
      <c r="H12" s="66"/>
      <c r="I12" s="34"/>
      <c r="J12" s="34"/>
      <c r="K12" s="66"/>
      <c r="L12" s="34"/>
      <c r="M12" s="66"/>
      <c r="N12" s="34"/>
      <c r="O12" s="34"/>
      <c r="P12" s="66"/>
      <c r="Q12" s="34"/>
      <c r="R12" s="66"/>
      <c r="S12" s="102"/>
    </row>
    <row r="13" spans="1:19" ht="18.75" customHeight="1">
      <c r="A13" s="11"/>
      <c r="B13" s="11"/>
      <c r="C13" s="54" t="s">
        <v>127</v>
      </c>
      <c r="D13" s="34">
        <v>33</v>
      </c>
      <c r="E13" s="34">
        <v>18</v>
      </c>
      <c r="F13" s="66">
        <v>89.727</v>
      </c>
      <c r="G13" s="34">
        <v>15</v>
      </c>
      <c r="H13" s="66">
        <v>67.895</v>
      </c>
      <c r="I13" s="34">
        <v>103</v>
      </c>
      <c r="J13" s="34">
        <v>62</v>
      </c>
      <c r="K13" s="66">
        <v>912.265</v>
      </c>
      <c r="L13" s="34">
        <v>42</v>
      </c>
      <c r="M13" s="66">
        <v>69.267</v>
      </c>
      <c r="N13" s="34">
        <v>44</v>
      </c>
      <c r="O13" s="34">
        <v>26</v>
      </c>
      <c r="P13" s="66">
        <v>513.52</v>
      </c>
      <c r="Q13" s="34">
        <v>18</v>
      </c>
      <c r="R13" s="66">
        <v>148.803</v>
      </c>
      <c r="S13" s="102" t="s">
        <v>192</v>
      </c>
    </row>
    <row r="14" spans="1:19" ht="18.75" customHeight="1">
      <c r="A14" s="11"/>
      <c r="B14" s="11"/>
      <c r="C14" s="54" t="s">
        <v>129</v>
      </c>
      <c r="D14" s="34">
        <v>36</v>
      </c>
      <c r="E14" s="34">
        <v>21</v>
      </c>
      <c r="F14" s="66">
        <v>44.305</v>
      </c>
      <c r="G14" s="34">
        <v>15</v>
      </c>
      <c r="H14" s="66">
        <v>48.78</v>
      </c>
      <c r="I14" s="34">
        <v>206</v>
      </c>
      <c r="J14" s="34">
        <v>117</v>
      </c>
      <c r="K14" s="66">
        <v>19575.697</v>
      </c>
      <c r="L14" s="34">
        <v>99</v>
      </c>
      <c r="M14" s="66">
        <v>590.956</v>
      </c>
      <c r="N14" s="34">
        <v>109</v>
      </c>
      <c r="O14" s="34">
        <v>56</v>
      </c>
      <c r="P14" s="66">
        <v>2113.603</v>
      </c>
      <c r="Q14" s="34">
        <v>54</v>
      </c>
      <c r="R14" s="66">
        <v>219.505</v>
      </c>
      <c r="S14" s="102" t="s">
        <v>126</v>
      </c>
    </row>
    <row r="15" spans="1:19" ht="18.75" customHeight="1">
      <c r="A15" s="11"/>
      <c r="B15" s="11"/>
      <c r="C15" s="54" t="s">
        <v>130</v>
      </c>
      <c r="D15" s="34">
        <v>14</v>
      </c>
      <c r="E15" s="34">
        <v>5</v>
      </c>
      <c r="F15" s="66">
        <v>16.814</v>
      </c>
      <c r="G15" s="34">
        <v>9</v>
      </c>
      <c r="H15" s="66">
        <v>2.616</v>
      </c>
      <c r="I15" s="34">
        <v>80</v>
      </c>
      <c r="J15" s="34">
        <v>41</v>
      </c>
      <c r="K15" s="66">
        <v>346.038</v>
      </c>
      <c r="L15" s="34">
        <v>45</v>
      </c>
      <c r="M15" s="66">
        <v>178.553</v>
      </c>
      <c r="N15" s="34">
        <v>36</v>
      </c>
      <c r="O15" s="34">
        <v>22</v>
      </c>
      <c r="P15" s="66">
        <v>255.932</v>
      </c>
      <c r="Q15" s="34">
        <v>14</v>
      </c>
      <c r="R15" s="66">
        <v>20.92</v>
      </c>
      <c r="S15" s="102" t="s">
        <v>131</v>
      </c>
    </row>
    <row r="16" spans="1:19" ht="18.75" customHeight="1">
      <c r="A16" s="11"/>
      <c r="B16" s="11"/>
      <c r="C16" s="54" t="s">
        <v>132</v>
      </c>
      <c r="D16" s="34">
        <v>4</v>
      </c>
      <c r="E16" s="34">
        <v>3</v>
      </c>
      <c r="F16" s="66">
        <v>11.235</v>
      </c>
      <c r="G16" s="34">
        <v>1</v>
      </c>
      <c r="H16" s="66">
        <v>0.915</v>
      </c>
      <c r="I16" s="34">
        <v>124</v>
      </c>
      <c r="J16" s="34">
        <v>67</v>
      </c>
      <c r="K16" s="66">
        <v>577.523</v>
      </c>
      <c r="L16" s="34">
        <v>57</v>
      </c>
      <c r="M16" s="66">
        <v>152.935</v>
      </c>
      <c r="N16" s="34">
        <v>41</v>
      </c>
      <c r="O16" s="34">
        <v>23</v>
      </c>
      <c r="P16" s="66">
        <v>24.727</v>
      </c>
      <c r="Q16" s="34">
        <v>18</v>
      </c>
      <c r="R16" s="66">
        <v>52.291</v>
      </c>
      <c r="S16" s="102" t="s">
        <v>133</v>
      </c>
    </row>
    <row r="17" spans="1:19" ht="18.75" customHeight="1">
      <c r="A17" s="11"/>
      <c r="B17" s="11"/>
      <c r="C17" s="54" t="s">
        <v>134</v>
      </c>
      <c r="D17" s="34">
        <v>30</v>
      </c>
      <c r="E17" s="34">
        <v>14</v>
      </c>
      <c r="F17" s="66">
        <v>30.624</v>
      </c>
      <c r="G17" s="34">
        <v>17</v>
      </c>
      <c r="H17" s="66">
        <v>35.35</v>
      </c>
      <c r="I17" s="34">
        <v>166</v>
      </c>
      <c r="J17" s="34">
        <v>89</v>
      </c>
      <c r="K17" s="66">
        <v>1593.897</v>
      </c>
      <c r="L17" s="34">
        <v>80</v>
      </c>
      <c r="M17" s="66">
        <v>673.192</v>
      </c>
      <c r="N17" s="34">
        <v>61</v>
      </c>
      <c r="O17" s="34">
        <v>34</v>
      </c>
      <c r="P17" s="66">
        <v>160.961</v>
      </c>
      <c r="Q17" s="34">
        <v>27</v>
      </c>
      <c r="R17" s="66">
        <v>84.32</v>
      </c>
      <c r="S17" s="102" t="s">
        <v>135</v>
      </c>
    </row>
    <row r="18" spans="1:19" ht="18.75" customHeight="1">
      <c r="A18" s="11"/>
      <c r="B18" s="11"/>
      <c r="C18" s="54"/>
      <c r="D18" s="34"/>
      <c r="E18" s="34"/>
      <c r="F18" s="66"/>
      <c r="G18" s="34"/>
      <c r="H18" s="66"/>
      <c r="I18" s="34"/>
      <c r="J18" s="34"/>
      <c r="K18" s="66"/>
      <c r="L18" s="34"/>
      <c r="M18" s="66"/>
      <c r="N18" s="34"/>
      <c r="O18" s="34"/>
      <c r="P18" s="66"/>
      <c r="Q18" s="34"/>
      <c r="R18" s="66"/>
      <c r="S18" s="102"/>
    </row>
    <row r="19" spans="1:19" ht="18.75" customHeight="1">
      <c r="A19" s="11"/>
      <c r="B19" s="11"/>
      <c r="C19" s="54" t="s">
        <v>193</v>
      </c>
      <c r="D19" s="34">
        <v>7</v>
      </c>
      <c r="E19" s="34">
        <v>5</v>
      </c>
      <c r="F19" s="66">
        <v>5.149</v>
      </c>
      <c r="G19" s="34">
        <v>2</v>
      </c>
      <c r="H19" s="87">
        <v>1.743</v>
      </c>
      <c r="I19" s="34">
        <v>56</v>
      </c>
      <c r="J19" s="34">
        <v>24</v>
      </c>
      <c r="K19" s="66">
        <v>29.745</v>
      </c>
      <c r="L19" s="34">
        <v>32</v>
      </c>
      <c r="M19" s="66">
        <v>789.518</v>
      </c>
      <c r="N19" s="34">
        <v>18</v>
      </c>
      <c r="O19" s="34">
        <v>8</v>
      </c>
      <c r="P19" s="66">
        <v>54.068</v>
      </c>
      <c r="Q19" s="34">
        <v>10</v>
      </c>
      <c r="R19" s="66">
        <v>17.956</v>
      </c>
      <c r="S19" s="102" t="s">
        <v>194</v>
      </c>
    </row>
    <row r="20" spans="1:19" ht="18.75" customHeight="1">
      <c r="A20" s="11" t="s">
        <v>138</v>
      </c>
      <c r="B20" s="11"/>
      <c r="C20" s="54" t="s">
        <v>139</v>
      </c>
      <c r="D20" s="34">
        <v>17</v>
      </c>
      <c r="E20" s="34">
        <v>9</v>
      </c>
      <c r="F20" s="66">
        <v>11.425</v>
      </c>
      <c r="G20" s="34">
        <v>8</v>
      </c>
      <c r="H20" s="66">
        <v>0.56</v>
      </c>
      <c r="I20" s="34">
        <v>80</v>
      </c>
      <c r="J20" s="34">
        <v>41</v>
      </c>
      <c r="K20" s="66">
        <v>1052.078</v>
      </c>
      <c r="L20" s="34">
        <v>39</v>
      </c>
      <c r="M20" s="66">
        <v>46.124</v>
      </c>
      <c r="N20" s="34">
        <v>22</v>
      </c>
      <c r="O20" s="34">
        <v>13</v>
      </c>
      <c r="P20" s="66">
        <v>35.555</v>
      </c>
      <c r="Q20" s="34">
        <v>9</v>
      </c>
      <c r="R20" s="66">
        <v>32.184</v>
      </c>
      <c r="S20" s="102" t="s">
        <v>140</v>
      </c>
    </row>
    <row r="21" spans="1:19" ht="18.75" customHeight="1">
      <c r="A21" s="11"/>
      <c r="B21" s="11"/>
      <c r="C21" s="54" t="s">
        <v>141</v>
      </c>
      <c r="D21" s="34">
        <v>4</v>
      </c>
      <c r="E21" s="34">
        <v>1</v>
      </c>
      <c r="F21" s="66">
        <v>0.049</v>
      </c>
      <c r="G21" s="34">
        <v>3</v>
      </c>
      <c r="H21" s="66">
        <v>4.918</v>
      </c>
      <c r="I21" s="34">
        <v>52</v>
      </c>
      <c r="J21" s="34">
        <v>27</v>
      </c>
      <c r="K21" s="66">
        <v>102.572</v>
      </c>
      <c r="L21" s="34">
        <v>26</v>
      </c>
      <c r="M21" s="66">
        <v>135.783</v>
      </c>
      <c r="N21" s="34">
        <v>14</v>
      </c>
      <c r="O21" s="34">
        <v>3</v>
      </c>
      <c r="P21" s="66">
        <v>1.353</v>
      </c>
      <c r="Q21" s="34">
        <v>11</v>
      </c>
      <c r="R21" s="66">
        <v>62.753</v>
      </c>
      <c r="S21" s="102" t="s">
        <v>142</v>
      </c>
    </row>
    <row r="22" spans="1:19" ht="18.75" customHeight="1">
      <c r="A22" s="11"/>
      <c r="B22" s="11"/>
      <c r="C22" s="54" t="s">
        <v>143</v>
      </c>
      <c r="D22" s="34">
        <v>2</v>
      </c>
      <c r="E22" s="103" t="s">
        <v>340</v>
      </c>
      <c r="F22" s="87" t="s">
        <v>340</v>
      </c>
      <c r="G22" s="34">
        <v>2</v>
      </c>
      <c r="H22" s="66">
        <v>3.037</v>
      </c>
      <c r="I22" s="34">
        <v>46</v>
      </c>
      <c r="J22" s="34">
        <v>25</v>
      </c>
      <c r="K22" s="66">
        <v>458.921</v>
      </c>
      <c r="L22" s="34">
        <v>21</v>
      </c>
      <c r="M22" s="66">
        <v>12.093</v>
      </c>
      <c r="N22" s="34">
        <v>9</v>
      </c>
      <c r="O22" s="34">
        <v>5</v>
      </c>
      <c r="P22" s="66">
        <v>2.929</v>
      </c>
      <c r="Q22" s="34">
        <v>4</v>
      </c>
      <c r="R22" s="66">
        <v>9.457</v>
      </c>
      <c r="S22" s="102" t="s">
        <v>144</v>
      </c>
    </row>
    <row r="23" spans="1:19" ht="18.75" customHeight="1">
      <c r="A23" s="11"/>
      <c r="B23" s="11"/>
      <c r="C23" s="54" t="s">
        <v>145</v>
      </c>
      <c r="D23" s="34">
        <v>3</v>
      </c>
      <c r="E23" s="103" t="s">
        <v>340</v>
      </c>
      <c r="F23" s="87" t="s">
        <v>340</v>
      </c>
      <c r="G23" s="34">
        <v>3</v>
      </c>
      <c r="H23" s="66">
        <v>0.351</v>
      </c>
      <c r="I23" s="34">
        <v>80</v>
      </c>
      <c r="J23" s="34">
        <v>49</v>
      </c>
      <c r="K23" s="66">
        <v>683.643</v>
      </c>
      <c r="L23" s="34">
        <v>31</v>
      </c>
      <c r="M23" s="66">
        <v>28.637</v>
      </c>
      <c r="N23" s="34">
        <v>21</v>
      </c>
      <c r="O23" s="34">
        <v>6</v>
      </c>
      <c r="P23" s="66">
        <v>10.429</v>
      </c>
      <c r="Q23" s="34">
        <v>15</v>
      </c>
      <c r="R23" s="66">
        <v>24.231</v>
      </c>
      <c r="S23" s="102" t="s">
        <v>146</v>
      </c>
    </row>
    <row r="24" spans="1:19" ht="18.75" customHeight="1">
      <c r="A24" s="11"/>
      <c r="B24" s="11"/>
      <c r="C24" s="54"/>
      <c r="D24" s="34"/>
      <c r="E24" s="34"/>
      <c r="F24" s="66"/>
      <c r="G24" s="34"/>
      <c r="H24" s="66"/>
      <c r="I24" s="34"/>
      <c r="J24" s="34"/>
      <c r="K24" s="66"/>
      <c r="L24" s="34"/>
      <c r="M24" s="66"/>
      <c r="N24" s="34"/>
      <c r="O24" s="34"/>
      <c r="P24" s="66"/>
      <c r="Q24" s="34"/>
      <c r="R24" s="66"/>
      <c r="S24" s="102"/>
    </row>
    <row r="25" spans="1:19" ht="18.75" customHeight="1">
      <c r="A25" s="11"/>
      <c r="B25" s="11"/>
      <c r="C25" s="54" t="s">
        <v>147</v>
      </c>
      <c r="D25" s="34">
        <v>5</v>
      </c>
      <c r="E25" s="34">
        <v>1</v>
      </c>
      <c r="F25" s="66">
        <v>0.764</v>
      </c>
      <c r="G25" s="34">
        <v>4</v>
      </c>
      <c r="H25" s="66">
        <v>1.714</v>
      </c>
      <c r="I25" s="34">
        <v>59</v>
      </c>
      <c r="J25" s="34">
        <v>32</v>
      </c>
      <c r="K25" s="66">
        <v>1262.041</v>
      </c>
      <c r="L25" s="34">
        <v>27</v>
      </c>
      <c r="M25" s="66">
        <v>52.158</v>
      </c>
      <c r="N25" s="34">
        <v>5</v>
      </c>
      <c r="O25" s="34">
        <v>3</v>
      </c>
      <c r="P25" s="66">
        <v>16.601</v>
      </c>
      <c r="Q25" s="34">
        <v>2</v>
      </c>
      <c r="R25" s="66">
        <v>12.408</v>
      </c>
      <c r="S25" s="102" t="s">
        <v>148</v>
      </c>
    </row>
    <row r="26" spans="1:19" ht="18.75" customHeight="1">
      <c r="A26" s="11"/>
      <c r="B26" s="11"/>
      <c r="C26" s="54" t="s">
        <v>149</v>
      </c>
      <c r="D26" s="34">
        <v>12</v>
      </c>
      <c r="E26" s="34">
        <v>4</v>
      </c>
      <c r="F26" s="66">
        <v>5.55</v>
      </c>
      <c r="G26" s="34">
        <v>8</v>
      </c>
      <c r="H26" s="66">
        <v>1.906</v>
      </c>
      <c r="I26" s="34">
        <v>86</v>
      </c>
      <c r="J26" s="34">
        <v>42</v>
      </c>
      <c r="K26" s="66">
        <v>105.281</v>
      </c>
      <c r="L26" s="34">
        <v>44</v>
      </c>
      <c r="M26" s="66">
        <v>306.327</v>
      </c>
      <c r="N26" s="34">
        <v>20</v>
      </c>
      <c r="O26" s="34">
        <v>11</v>
      </c>
      <c r="P26" s="66">
        <v>6.047</v>
      </c>
      <c r="Q26" s="34">
        <v>9</v>
      </c>
      <c r="R26" s="66">
        <v>26.705</v>
      </c>
      <c r="S26" s="102" t="s">
        <v>150</v>
      </c>
    </row>
    <row r="27" spans="1:19" ht="18.75" customHeight="1">
      <c r="A27" s="11"/>
      <c r="B27" s="11"/>
      <c r="C27" s="54" t="s">
        <v>151</v>
      </c>
      <c r="D27" s="34">
        <v>8</v>
      </c>
      <c r="E27" s="34">
        <v>5</v>
      </c>
      <c r="F27" s="66">
        <v>15.68</v>
      </c>
      <c r="G27" s="34">
        <v>3</v>
      </c>
      <c r="H27" s="66">
        <v>0.323</v>
      </c>
      <c r="I27" s="34">
        <v>55</v>
      </c>
      <c r="J27" s="34">
        <v>31</v>
      </c>
      <c r="K27" s="66">
        <v>1449.023</v>
      </c>
      <c r="L27" s="34">
        <v>24</v>
      </c>
      <c r="M27" s="66">
        <v>116.052</v>
      </c>
      <c r="N27" s="34">
        <v>33</v>
      </c>
      <c r="O27" s="34">
        <v>16</v>
      </c>
      <c r="P27" s="66">
        <v>73.8</v>
      </c>
      <c r="Q27" s="34">
        <v>17</v>
      </c>
      <c r="R27" s="66">
        <v>1628.635</v>
      </c>
      <c r="S27" s="102" t="s">
        <v>152</v>
      </c>
    </row>
    <row r="28" spans="1:19" ht="18.75" customHeight="1">
      <c r="A28" s="11" t="s">
        <v>153</v>
      </c>
      <c r="B28" s="11"/>
      <c r="C28" s="54"/>
      <c r="D28" s="34"/>
      <c r="E28" s="34"/>
      <c r="F28" s="66"/>
      <c r="G28" s="34"/>
      <c r="H28" s="66"/>
      <c r="I28" s="34"/>
      <c r="J28" s="34"/>
      <c r="K28" s="66"/>
      <c r="L28" s="34"/>
      <c r="M28" s="66"/>
      <c r="N28" s="34"/>
      <c r="O28" s="34"/>
      <c r="P28" s="66"/>
      <c r="Q28" s="34"/>
      <c r="R28" s="66"/>
      <c r="S28" s="102"/>
    </row>
    <row r="29" spans="1:19" s="26" customFormat="1" ht="18.75" customHeight="1">
      <c r="A29" s="117"/>
      <c r="B29" s="117"/>
      <c r="C29" s="89" t="s">
        <v>154</v>
      </c>
      <c r="D29" s="133">
        <f aca="true" t="shared" si="0" ref="D29:I29">SUM(D7:D27)</f>
        <v>258</v>
      </c>
      <c r="E29" s="133">
        <f t="shared" si="0"/>
        <v>117</v>
      </c>
      <c r="F29" s="134">
        <f t="shared" si="0"/>
        <v>310.79100000000005</v>
      </c>
      <c r="G29" s="133">
        <f t="shared" si="0"/>
        <v>143</v>
      </c>
      <c r="H29" s="134">
        <f t="shared" si="0"/>
        <v>267.25899999999996</v>
      </c>
      <c r="I29" s="133">
        <f t="shared" si="0"/>
        <v>1972</v>
      </c>
      <c r="J29" s="133">
        <f aca="true" t="shared" si="1" ref="J29:R29">SUM(J7:J27)</f>
        <v>1076</v>
      </c>
      <c r="K29" s="134">
        <f t="shared" si="1"/>
        <v>34373.770000000004</v>
      </c>
      <c r="L29" s="133">
        <f t="shared" si="1"/>
        <v>933</v>
      </c>
      <c r="M29" s="134">
        <f t="shared" si="1"/>
        <v>12425.586</v>
      </c>
      <c r="N29" s="133">
        <f t="shared" si="1"/>
        <v>724</v>
      </c>
      <c r="O29" s="133">
        <f t="shared" si="1"/>
        <v>381</v>
      </c>
      <c r="P29" s="134">
        <f t="shared" si="1"/>
        <v>6063.424</v>
      </c>
      <c r="Q29" s="133">
        <f t="shared" si="1"/>
        <v>344</v>
      </c>
      <c r="R29" s="134">
        <f t="shared" si="1"/>
        <v>3651.946</v>
      </c>
      <c r="S29" s="122" t="s">
        <v>53</v>
      </c>
    </row>
    <row r="30" spans="1:19" ht="18.75" customHeight="1">
      <c r="A30" s="11"/>
      <c r="B30" s="11"/>
      <c r="C30" s="54"/>
      <c r="D30" s="34"/>
      <c r="E30" s="34"/>
      <c r="F30" s="66"/>
      <c r="G30" s="34"/>
      <c r="H30" s="66"/>
      <c r="I30" s="34"/>
      <c r="J30" s="34"/>
      <c r="K30" s="66"/>
      <c r="L30" s="34"/>
      <c r="M30" s="66"/>
      <c r="N30" s="34"/>
      <c r="O30" s="34"/>
      <c r="P30" s="66"/>
      <c r="Q30" s="34"/>
      <c r="R30" s="66"/>
      <c r="S30" s="102"/>
    </row>
    <row r="31" spans="1:19" s="26" customFormat="1" ht="18.75" customHeight="1">
      <c r="A31" s="117"/>
      <c r="B31" s="117"/>
      <c r="C31" s="89" t="s">
        <v>196</v>
      </c>
      <c r="D31" s="133">
        <f aca="true" t="shared" si="2" ref="D31:I31">SUM(D7:D10)</f>
        <v>56</v>
      </c>
      <c r="E31" s="133">
        <f t="shared" si="2"/>
        <v>17</v>
      </c>
      <c r="F31" s="134">
        <f t="shared" si="2"/>
        <v>44.154</v>
      </c>
      <c r="G31" s="133">
        <f t="shared" si="2"/>
        <v>39</v>
      </c>
      <c r="H31" s="134">
        <f t="shared" si="2"/>
        <v>79.33600000000001</v>
      </c>
      <c r="I31" s="133">
        <f t="shared" si="2"/>
        <v>471</v>
      </c>
      <c r="J31" s="133">
        <f aca="true" t="shared" si="3" ref="J31:R31">SUM(J7:J10)</f>
        <v>243</v>
      </c>
      <c r="K31" s="134">
        <f t="shared" si="3"/>
        <v>3862.6710000000003</v>
      </c>
      <c r="L31" s="133">
        <f t="shared" si="3"/>
        <v>241</v>
      </c>
      <c r="M31" s="134">
        <f t="shared" si="3"/>
        <v>1279.4499999999998</v>
      </c>
      <c r="N31" s="133">
        <f t="shared" si="3"/>
        <v>174</v>
      </c>
      <c r="O31" s="133">
        <f t="shared" si="3"/>
        <v>85</v>
      </c>
      <c r="P31" s="134">
        <f t="shared" si="3"/>
        <v>776.337</v>
      </c>
      <c r="Q31" s="133">
        <f t="shared" si="3"/>
        <v>89</v>
      </c>
      <c r="R31" s="134">
        <f t="shared" si="3"/>
        <v>1022.238</v>
      </c>
      <c r="S31" s="122" t="s">
        <v>156</v>
      </c>
    </row>
    <row r="32" spans="1:19" s="26" customFormat="1" ht="18.75" customHeight="1">
      <c r="A32" s="117"/>
      <c r="B32" s="117"/>
      <c r="C32" s="89" t="s">
        <v>157</v>
      </c>
      <c r="D32" s="133">
        <f aca="true" t="shared" si="4" ref="D32:I32">SUM(D11:D15)</f>
        <v>110</v>
      </c>
      <c r="E32" s="133">
        <f t="shared" si="4"/>
        <v>58</v>
      </c>
      <c r="F32" s="134">
        <f t="shared" si="4"/>
        <v>186.161</v>
      </c>
      <c r="G32" s="133">
        <f t="shared" si="4"/>
        <v>53</v>
      </c>
      <c r="H32" s="134">
        <f t="shared" si="4"/>
        <v>137.10600000000002</v>
      </c>
      <c r="I32" s="133">
        <f t="shared" si="4"/>
        <v>697</v>
      </c>
      <c r="J32" s="133">
        <f aca="true" t="shared" si="5" ref="J32:R32">SUM(J11:J15)</f>
        <v>406</v>
      </c>
      <c r="K32" s="134">
        <f t="shared" si="5"/>
        <v>23196.375</v>
      </c>
      <c r="L32" s="133">
        <f t="shared" si="5"/>
        <v>311</v>
      </c>
      <c r="M32" s="134">
        <f t="shared" si="5"/>
        <v>8833.317</v>
      </c>
      <c r="N32" s="133">
        <f t="shared" si="5"/>
        <v>306</v>
      </c>
      <c r="O32" s="133">
        <f t="shared" si="5"/>
        <v>174</v>
      </c>
      <c r="P32" s="134">
        <f t="shared" si="5"/>
        <v>4900.616999999999</v>
      </c>
      <c r="Q32" s="133">
        <f t="shared" si="5"/>
        <v>133</v>
      </c>
      <c r="R32" s="134">
        <f t="shared" si="5"/>
        <v>678.7679999999999</v>
      </c>
      <c r="S32" s="122" t="s">
        <v>126</v>
      </c>
    </row>
    <row r="33" spans="1:19" ht="18.75" customHeight="1">
      <c r="A33" s="11"/>
      <c r="B33" s="11"/>
      <c r="C33" s="54"/>
      <c r="D33" s="34"/>
      <c r="E33" s="34"/>
      <c r="F33" s="66"/>
      <c r="G33" s="34"/>
      <c r="H33" s="66"/>
      <c r="I33" s="34"/>
      <c r="J33" s="34"/>
      <c r="K33" s="66"/>
      <c r="L33" s="34"/>
      <c r="M33" s="66"/>
      <c r="N33" s="34"/>
      <c r="O33" s="34"/>
      <c r="P33" s="66"/>
      <c r="Q33" s="34"/>
      <c r="R33" s="66"/>
      <c r="S33" s="102"/>
    </row>
    <row r="34" spans="1:19" ht="18.75" customHeight="1">
      <c r="A34" s="11"/>
      <c r="B34" s="11"/>
      <c r="C34" s="54" t="s">
        <v>158</v>
      </c>
      <c r="D34" s="34">
        <v>35</v>
      </c>
      <c r="E34" s="34">
        <v>20</v>
      </c>
      <c r="F34" s="66">
        <v>14.021</v>
      </c>
      <c r="G34" s="34">
        <v>16</v>
      </c>
      <c r="H34" s="66">
        <v>32.162</v>
      </c>
      <c r="I34" s="34">
        <v>261</v>
      </c>
      <c r="J34" s="34">
        <v>154</v>
      </c>
      <c r="K34" s="66">
        <v>6973.625</v>
      </c>
      <c r="L34" s="34">
        <v>112</v>
      </c>
      <c r="M34" s="66">
        <v>831.471</v>
      </c>
      <c r="N34" s="34">
        <v>99</v>
      </c>
      <c r="O34" s="34">
        <v>66</v>
      </c>
      <c r="P34" s="66">
        <v>303.354</v>
      </c>
      <c r="Q34" s="34">
        <v>34</v>
      </c>
      <c r="R34" s="66">
        <v>89.846</v>
      </c>
      <c r="S34" s="102" t="s">
        <v>159</v>
      </c>
    </row>
    <row r="35" spans="1:19" ht="18.75" customHeight="1">
      <c r="A35" s="11" t="s">
        <v>160</v>
      </c>
      <c r="B35" s="11"/>
      <c r="C35" s="54" t="s">
        <v>161</v>
      </c>
      <c r="D35" s="34">
        <v>18</v>
      </c>
      <c r="E35" s="34">
        <v>13</v>
      </c>
      <c r="F35" s="66">
        <v>8.949</v>
      </c>
      <c r="G35" s="34">
        <v>5</v>
      </c>
      <c r="H35" s="66">
        <v>7.123</v>
      </c>
      <c r="I35" s="34">
        <v>137</v>
      </c>
      <c r="J35" s="34">
        <v>57</v>
      </c>
      <c r="K35" s="66">
        <v>1064.036</v>
      </c>
      <c r="L35" s="34">
        <v>81</v>
      </c>
      <c r="M35" s="66">
        <v>189.686</v>
      </c>
      <c r="N35" s="34">
        <v>21</v>
      </c>
      <c r="O35" s="34">
        <v>13</v>
      </c>
      <c r="P35" s="66">
        <v>12.331</v>
      </c>
      <c r="Q35" s="34">
        <v>8</v>
      </c>
      <c r="R35" s="66">
        <v>34.736</v>
      </c>
      <c r="S35" s="102" t="s">
        <v>162</v>
      </c>
    </row>
    <row r="36" spans="1:19" ht="18.75" customHeight="1">
      <c r="A36" s="11"/>
      <c r="B36" s="11"/>
      <c r="C36" s="54" t="s">
        <v>163</v>
      </c>
      <c r="D36" s="34">
        <v>48</v>
      </c>
      <c r="E36" s="34">
        <v>16</v>
      </c>
      <c r="F36" s="66">
        <v>4.646</v>
      </c>
      <c r="G36" s="34">
        <v>32</v>
      </c>
      <c r="H36" s="66">
        <v>9.642</v>
      </c>
      <c r="I36" s="34">
        <v>56</v>
      </c>
      <c r="J36" s="34">
        <v>27</v>
      </c>
      <c r="K36" s="66">
        <v>112.783</v>
      </c>
      <c r="L36" s="34">
        <v>32</v>
      </c>
      <c r="M36" s="66">
        <v>234.34</v>
      </c>
      <c r="N36" s="34">
        <v>18</v>
      </c>
      <c r="O36" s="34">
        <v>8</v>
      </c>
      <c r="P36" s="66">
        <v>30.12</v>
      </c>
      <c r="Q36" s="34">
        <v>10</v>
      </c>
      <c r="R36" s="66">
        <v>12.632</v>
      </c>
      <c r="S36" s="102" t="s">
        <v>164</v>
      </c>
    </row>
    <row r="37" spans="1:19" ht="18.75" customHeight="1">
      <c r="A37" s="11" t="s">
        <v>159</v>
      </c>
      <c r="B37" s="11"/>
      <c r="C37" s="54" t="s">
        <v>165</v>
      </c>
      <c r="D37" s="34">
        <v>17</v>
      </c>
      <c r="E37" s="34">
        <v>9</v>
      </c>
      <c r="F37" s="66">
        <v>6.989</v>
      </c>
      <c r="G37" s="34">
        <v>8</v>
      </c>
      <c r="H37" s="66">
        <v>6.508</v>
      </c>
      <c r="I37" s="34">
        <v>82</v>
      </c>
      <c r="J37" s="34">
        <v>32</v>
      </c>
      <c r="K37" s="66">
        <v>301.05</v>
      </c>
      <c r="L37" s="34">
        <v>53</v>
      </c>
      <c r="M37" s="66">
        <v>2207.785</v>
      </c>
      <c r="N37" s="34">
        <v>12</v>
      </c>
      <c r="O37" s="34">
        <v>5</v>
      </c>
      <c r="P37" s="66">
        <v>11.831</v>
      </c>
      <c r="Q37" s="34">
        <v>7</v>
      </c>
      <c r="R37" s="66">
        <v>23.49</v>
      </c>
      <c r="S37" s="102" t="s">
        <v>166</v>
      </c>
    </row>
    <row r="38" spans="1:19" ht="18.75" customHeight="1">
      <c r="A38" s="11"/>
      <c r="B38" s="11"/>
      <c r="C38" s="54" t="s">
        <v>167</v>
      </c>
      <c r="D38" s="34">
        <v>29</v>
      </c>
      <c r="E38" s="34">
        <v>18</v>
      </c>
      <c r="F38" s="66">
        <v>34.256</v>
      </c>
      <c r="G38" s="34">
        <v>11</v>
      </c>
      <c r="H38" s="66">
        <v>11.146</v>
      </c>
      <c r="I38" s="34">
        <v>109</v>
      </c>
      <c r="J38" s="34">
        <v>52</v>
      </c>
      <c r="K38" s="66">
        <v>689.172</v>
      </c>
      <c r="L38" s="34">
        <v>58</v>
      </c>
      <c r="M38" s="66">
        <v>380.579</v>
      </c>
      <c r="N38" s="34">
        <v>22</v>
      </c>
      <c r="O38" s="34">
        <v>11</v>
      </c>
      <c r="P38" s="66">
        <v>10.291</v>
      </c>
      <c r="Q38" s="34">
        <v>11</v>
      </c>
      <c r="R38" s="66">
        <v>14.984</v>
      </c>
      <c r="S38" s="102" t="s">
        <v>168</v>
      </c>
    </row>
    <row r="39" spans="1:19" ht="18.75" customHeight="1">
      <c r="A39" s="11" t="s">
        <v>153</v>
      </c>
      <c r="B39" s="11"/>
      <c r="C39" s="54"/>
      <c r="D39" s="34"/>
      <c r="E39" s="34"/>
      <c r="F39" s="66"/>
      <c r="G39" s="34"/>
      <c r="H39" s="66"/>
      <c r="I39" s="34"/>
      <c r="J39" s="34"/>
      <c r="K39" s="66"/>
      <c r="L39" s="34"/>
      <c r="M39" s="66"/>
      <c r="N39" s="34"/>
      <c r="O39" s="34"/>
      <c r="P39" s="66"/>
      <c r="Q39" s="34"/>
      <c r="R39" s="66"/>
      <c r="S39" s="102"/>
    </row>
    <row r="40" spans="1:19" s="26" customFormat="1" ht="18.75" customHeight="1">
      <c r="A40" s="117"/>
      <c r="B40" s="117"/>
      <c r="C40" s="89" t="s">
        <v>202</v>
      </c>
      <c r="D40" s="133">
        <f>SUM(D34:D38)</f>
        <v>147</v>
      </c>
      <c r="E40" s="133">
        <f aca="true" t="shared" si="6" ref="E40:R40">SUM(E34:E38)</f>
        <v>76</v>
      </c>
      <c r="F40" s="134">
        <f t="shared" si="6"/>
        <v>68.86099999999999</v>
      </c>
      <c r="G40" s="133">
        <f t="shared" si="6"/>
        <v>72</v>
      </c>
      <c r="H40" s="134">
        <f t="shared" si="6"/>
        <v>66.58099999999999</v>
      </c>
      <c r="I40" s="133">
        <f t="shared" si="6"/>
        <v>645</v>
      </c>
      <c r="J40" s="133">
        <f t="shared" si="6"/>
        <v>322</v>
      </c>
      <c r="K40" s="134">
        <f t="shared" si="6"/>
        <v>9140.666000000001</v>
      </c>
      <c r="L40" s="133">
        <f t="shared" si="6"/>
        <v>336</v>
      </c>
      <c r="M40" s="134">
        <f t="shared" si="6"/>
        <v>3843.8610000000003</v>
      </c>
      <c r="N40" s="133">
        <f t="shared" si="6"/>
        <v>172</v>
      </c>
      <c r="O40" s="133">
        <f t="shared" si="6"/>
        <v>103</v>
      </c>
      <c r="P40" s="134">
        <f t="shared" si="6"/>
        <v>367.927</v>
      </c>
      <c r="Q40" s="133">
        <f t="shared" si="6"/>
        <v>70</v>
      </c>
      <c r="R40" s="134">
        <f t="shared" si="6"/>
        <v>175.68800000000002</v>
      </c>
      <c r="S40" s="122" t="s">
        <v>53</v>
      </c>
    </row>
    <row r="41" spans="1:19" ht="18.75" customHeight="1">
      <c r="A41" s="11"/>
      <c r="B41" s="11"/>
      <c r="C41" s="54"/>
      <c r="D41" s="34"/>
      <c r="E41" s="34"/>
      <c r="F41" s="66"/>
      <c r="G41" s="34"/>
      <c r="H41" s="66"/>
      <c r="I41" s="34"/>
      <c r="J41" s="34"/>
      <c r="K41" s="66"/>
      <c r="L41" s="34"/>
      <c r="M41" s="66"/>
      <c r="N41" s="34"/>
      <c r="O41" s="34"/>
      <c r="P41" s="66"/>
      <c r="Q41" s="34"/>
      <c r="R41" s="66"/>
      <c r="S41" s="102"/>
    </row>
    <row r="42" spans="1:19" ht="18.75" customHeight="1">
      <c r="A42" s="11"/>
      <c r="B42" s="11"/>
      <c r="C42" s="54" t="s">
        <v>170</v>
      </c>
      <c r="D42" s="34">
        <v>41</v>
      </c>
      <c r="E42" s="34">
        <v>19</v>
      </c>
      <c r="F42" s="66">
        <v>18.018</v>
      </c>
      <c r="G42" s="34">
        <v>22</v>
      </c>
      <c r="H42" s="66">
        <v>232.368</v>
      </c>
      <c r="I42" s="34">
        <v>351</v>
      </c>
      <c r="J42" s="34">
        <v>202</v>
      </c>
      <c r="K42" s="66">
        <v>2557.885</v>
      </c>
      <c r="L42" s="34">
        <v>155</v>
      </c>
      <c r="M42" s="66">
        <v>1064.572</v>
      </c>
      <c r="N42" s="34">
        <v>142</v>
      </c>
      <c r="O42" s="34">
        <v>81</v>
      </c>
      <c r="P42" s="66">
        <v>535.474</v>
      </c>
      <c r="Q42" s="34">
        <v>61</v>
      </c>
      <c r="R42" s="66">
        <v>366.912</v>
      </c>
      <c r="S42" s="102" t="s">
        <v>171</v>
      </c>
    </row>
    <row r="43" spans="1:19" ht="18.75" customHeight="1">
      <c r="A43" s="11"/>
      <c r="B43" s="11"/>
      <c r="C43" s="54" t="s">
        <v>172</v>
      </c>
      <c r="D43" s="34">
        <v>21</v>
      </c>
      <c r="E43" s="34">
        <v>11</v>
      </c>
      <c r="F43" s="66">
        <v>58.965</v>
      </c>
      <c r="G43" s="34">
        <v>10</v>
      </c>
      <c r="H43" s="66">
        <v>7.363</v>
      </c>
      <c r="I43" s="34">
        <v>163</v>
      </c>
      <c r="J43" s="34">
        <v>91</v>
      </c>
      <c r="K43" s="66">
        <v>318.418</v>
      </c>
      <c r="L43" s="34">
        <v>72</v>
      </c>
      <c r="M43" s="66">
        <v>1596.758</v>
      </c>
      <c r="N43" s="34">
        <v>63</v>
      </c>
      <c r="O43" s="34">
        <v>32</v>
      </c>
      <c r="P43" s="66">
        <v>61.157</v>
      </c>
      <c r="Q43" s="34">
        <v>31</v>
      </c>
      <c r="R43" s="66">
        <v>72.104</v>
      </c>
      <c r="S43" s="102" t="s">
        <v>160</v>
      </c>
    </row>
    <row r="44" spans="1:19" ht="18.75" customHeight="1">
      <c r="A44" s="11" t="s">
        <v>171</v>
      </c>
      <c r="B44" s="11"/>
      <c r="C44" s="54" t="s">
        <v>173</v>
      </c>
      <c r="D44" s="34">
        <v>3</v>
      </c>
      <c r="E44" s="103" t="s">
        <v>341</v>
      </c>
      <c r="F44" s="87" t="s">
        <v>341</v>
      </c>
      <c r="G44" s="34">
        <v>4</v>
      </c>
      <c r="H44" s="66">
        <v>5.575</v>
      </c>
      <c r="I44" s="34">
        <v>112</v>
      </c>
      <c r="J44" s="34">
        <v>51</v>
      </c>
      <c r="K44" s="66">
        <v>654.19</v>
      </c>
      <c r="L44" s="34">
        <v>61</v>
      </c>
      <c r="M44" s="66">
        <v>516.125</v>
      </c>
      <c r="N44" s="34">
        <v>19</v>
      </c>
      <c r="O44" s="34">
        <v>4</v>
      </c>
      <c r="P44" s="66">
        <v>12.949</v>
      </c>
      <c r="Q44" s="34">
        <v>15</v>
      </c>
      <c r="R44" s="66">
        <v>4.056</v>
      </c>
      <c r="S44" s="102" t="s">
        <v>174</v>
      </c>
    </row>
    <row r="45" spans="1:19" ht="18.75" customHeight="1">
      <c r="A45" s="11"/>
      <c r="B45" s="11"/>
      <c r="C45" s="54" t="s">
        <v>175</v>
      </c>
      <c r="D45" s="34">
        <v>13</v>
      </c>
      <c r="E45" s="34">
        <v>8</v>
      </c>
      <c r="F45" s="66">
        <v>7.297</v>
      </c>
      <c r="G45" s="34">
        <v>5</v>
      </c>
      <c r="H45" s="66">
        <v>32.018</v>
      </c>
      <c r="I45" s="34">
        <v>106</v>
      </c>
      <c r="J45" s="34">
        <v>59</v>
      </c>
      <c r="K45" s="66">
        <v>718.424</v>
      </c>
      <c r="L45" s="34">
        <v>47</v>
      </c>
      <c r="M45" s="66">
        <v>1379.079</v>
      </c>
      <c r="N45" s="34">
        <v>31</v>
      </c>
      <c r="O45" s="34">
        <v>20</v>
      </c>
      <c r="P45" s="66">
        <v>63.647</v>
      </c>
      <c r="Q45" s="34">
        <v>11</v>
      </c>
      <c r="R45" s="66">
        <v>42.142</v>
      </c>
      <c r="S45" s="102" t="s">
        <v>176</v>
      </c>
    </row>
    <row r="46" spans="1:19" ht="18.75" customHeight="1">
      <c r="A46" s="11"/>
      <c r="B46" s="11"/>
      <c r="C46" s="54" t="s">
        <v>178</v>
      </c>
      <c r="D46" s="34">
        <v>13</v>
      </c>
      <c r="E46" s="34">
        <v>4</v>
      </c>
      <c r="F46" s="66">
        <v>4.544</v>
      </c>
      <c r="G46" s="34">
        <v>9</v>
      </c>
      <c r="H46" s="66">
        <v>45.995</v>
      </c>
      <c r="I46" s="34">
        <v>70</v>
      </c>
      <c r="J46" s="34">
        <v>27</v>
      </c>
      <c r="K46" s="66">
        <v>423.878</v>
      </c>
      <c r="L46" s="34">
        <v>44</v>
      </c>
      <c r="M46" s="66">
        <v>198.174</v>
      </c>
      <c r="N46" s="34">
        <v>12</v>
      </c>
      <c r="O46" s="34">
        <v>7</v>
      </c>
      <c r="P46" s="66">
        <v>2.465</v>
      </c>
      <c r="Q46" s="34">
        <v>5</v>
      </c>
      <c r="R46" s="66">
        <v>5.491</v>
      </c>
      <c r="S46" s="102" t="s">
        <v>179</v>
      </c>
    </row>
    <row r="47" spans="1:19" ht="18.75" customHeight="1">
      <c r="A47" s="11" t="s">
        <v>177</v>
      </c>
      <c r="B47" s="11"/>
      <c r="C47" s="54"/>
      <c r="D47" s="34"/>
      <c r="E47" s="34"/>
      <c r="F47" s="66"/>
      <c r="G47" s="34"/>
      <c r="H47" s="66"/>
      <c r="I47" s="34"/>
      <c r="J47" s="34"/>
      <c r="K47" s="66"/>
      <c r="L47" s="34"/>
      <c r="M47" s="66"/>
      <c r="N47" s="34"/>
      <c r="O47" s="34"/>
      <c r="P47" s="66"/>
      <c r="Q47" s="34"/>
      <c r="R47" s="66"/>
      <c r="S47" s="102"/>
    </row>
    <row r="48" spans="1:19" ht="18.75" customHeight="1">
      <c r="A48" s="11"/>
      <c r="B48" s="11"/>
      <c r="C48" s="54" t="s">
        <v>180</v>
      </c>
      <c r="D48" s="34">
        <v>13</v>
      </c>
      <c r="E48" s="34">
        <v>4</v>
      </c>
      <c r="F48" s="66">
        <v>0.577</v>
      </c>
      <c r="G48" s="34">
        <v>9</v>
      </c>
      <c r="H48" s="66">
        <v>4.007</v>
      </c>
      <c r="I48" s="34">
        <v>74</v>
      </c>
      <c r="J48" s="34">
        <v>32</v>
      </c>
      <c r="K48" s="66">
        <v>308.027</v>
      </c>
      <c r="L48" s="34">
        <v>43</v>
      </c>
      <c r="M48" s="66">
        <v>30.676</v>
      </c>
      <c r="N48" s="34">
        <v>25</v>
      </c>
      <c r="O48" s="34">
        <v>13</v>
      </c>
      <c r="P48" s="66">
        <v>17.025</v>
      </c>
      <c r="Q48" s="34">
        <v>12</v>
      </c>
      <c r="R48" s="66">
        <v>25.077</v>
      </c>
      <c r="S48" s="102" t="s">
        <v>181</v>
      </c>
    </row>
    <row r="49" spans="1:19" ht="18.75" customHeight="1">
      <c r="A49" s="11"/>
      <c r="B49" s="11"/>
      <c r="C49" s="54" t="s">
        <v>182</v>
      </c>
      <c r="D49" s="34">
        <v>7</v>
      </c>
      <c r="E49" s="34">
        <v>1</v>
      </c>
      <c r="F49" s="66">
        <v>0.064</v>
      </c>
      <c r="G49" s="34">
        <v>7</v>
      </c>
      <c r="H49" s="66">
        <v>10.952</v>
      </c>
      <c r="I49" s="34">
        <v>21</v>
      </c>
      <c r="J49" s="34">
        <v>11</v>
      </c>
      <c r="K49" s="66">
        <v>48.132</v>
      </c>
      <c r="L49" s="34">
        <v>11</v>
      </c>
      <c r="M49" s="66">
        <v>46.063</v>
      </c>
      <c r="N49" s="34">
        <v>4</v>
      </c>
      <c r="O49" s="103">
        <v>1</v>
      </c>
      <c r="P49" s="87">
        <v>0.004</v>
      </c>
      <c r="Q49" s="34">
        <v>3</v>
      </c>
      <c r="R49" s="66">
        <v>17.682</v>
      </c>
      <c r="S49" s="102" t="s">
        <v>183</v>
      </c>
    </row>
    <row r="50" spans="1:19" ht="18.75" customHeight="1">
      <c r="A50" s="11" t="s">
        <v>153</v>
      </c>
      <c r="B50" s="11"/>
      <c r="C50" s="54" t="s">
        <v>184</v>
      </c>
      <c r="D50" s="34">
        <v>3</v>
      </c>
      <c r="E50" s="34">
        <v>2</v>
      </c>
      <c r="F50" s="66">
        <v>2.424</v>
      </c>
      <c r="G50" s="34">
        <v>1</v>
      </c>
      <c r="H50" s="66">
        <v>0.655</v>
      </c>
      <c r="I50" s="34">
        <v>42</v>
      </c>
      <c r="J50" s="34">
        <v>16</v>
      </c>
      <c r="K50" s="66">
        <v>167.67</v>
      </c>
      <c r="L50" s="34">
        <v>28</v>
      </c>
      <c r="M50" s="66">
        <v>1006.827</v>
      </c>
      <c r="N50" s="34">
        <v>13</v>
      </c>
      <c r="O50" s="34">
        <v>6</v>
      </c>
      <c r="P50" s="66">
        <v>6.686</v>
      </c>
      <c r="Q50" s="34">
        <v>8</v>
      </c>
      <c r="R50" s="66">
        <v>5.209</v>
      </c>
      <c r="S50" s="102" t="s">
        <v>185</v>
      </c>
    </row>
    <row r="51" spans="1:19" ht="18.75" customHeight="1">
      <c r="A51" s="11"/>
      <c r="B51" s="11"/>
      <c r="C51" s="54"/>
      <c r="D51" s="34"/>
      <c r="E51" s="34"/>
      <c r="F51" s="66"/>
      <c r="G51" s="34"/>
      <c r="H51" s="66"/>
      <c r="I51" s="34"/>
      <c r="J51" s="34"/>
      <c r="K51" s="66"/>
      <c r="L51" s="34"/>
      <c r="M51" s="66"/>
      <c r="N51" s="34"/>
      <c r="O51" s="34"/>
      <c r="P51" s="66"/>
      <c r="Q51" s="34"/>
      <c r="R51" s="66"/>
      <c r="S51" s="102"/>
    </row>
    <row r="52" spans="1:19" s="26" customFormat="1" ht="18.75" customHeight="1">
      <c r="A52" s="117"/>
      <c r="B52" s="117"/>
      <c r="C52" s="89" t="s">
        <v>203</v>
      </c>
      <c r="D52" s="133">
        <f>SUM(D42:D50)</f>
        <v>114</v>
      </c>
      <c r="E52" s="133">
        <f aca="true" t="shared" si="7" ref="E52:R52">SUM(E42:E50)</f>
        <v>49</v>
      </c>
      <c r="F52" s="134">
        <f t="shared" si="7"/>
        <v>91.889</v>
      </c>
      <c r="G52" s="133">
        <f t="shared" si="7"/>
        <v>67</v>
      </c>
      <c r="H52" s="134">
        <f t="shared" si="7"/>
        <v>338.93299999999994</v>
      </c>
      <c r="I52" s="133">
        <f t="shared" si="7"/>
        <v>939</v>
      </c>
      <c r="J52" s="133">
        <f t="shared" si="7"/>
        <v>489</v>
      </c>
      <c r="K52" s="134">
        <f t="shared" si="7"/>
        <v>5196.624</v>
      </c>
      <c r="L52" s="133">
        <f t="shared" si="7"/>
        <v>461</v>
      </c>
      <c r="M52" s="134">
        <f t="shared" si="7"/>
        <v>5838.274</v>
      </c>
      <c r="N52" s="133">
        <f t="shared" si="7"/>
        <v>309</v>
      </c>
      <c r="O52" s="133">
        <f t="shared" si="7"/>
        <v>164</v>
      </c>
      <c r="P52" s="134">
        <f t="shared" si="7"/>
        <v>699.4070000000002</v>
      </c>
      <c r="Q52" s="133">
        <f t="shared" si="7"/>
        <v>146</v>
      </c>
      <c r="R52" s="134">
        <f t="shared" si="7"/>
        <v>538.6729999999999</v>
      </c>
      <c r="S52" s="122" t="s">
        <v>53</v>
      </c>
    </row>
    <row r="53" spans="1:19" ht="18.75" customHeight="1">
      <c r="A53" s="11"/>
      <c r="B53" s="11"/>
      <c r="C53" s="54"/>
      <c r="D53" s="34"/>
      <c r="E53" s="34"/>
      <c r="F53" s="66"/>
      <c r="G53" s="34"/>
      <c r="H53" s="66"/>
      <c r="I53" s="34"/>
      <c r="J53" s="34"/>
      <c r="K53" s="66"/>
      <c r="L53" s="34"/>
      <c r="M53" s="66"/>
      <c r="N53" s="34"/>
      <c r="O53" s="34"/>
      <c r="P53" s="66"/>
      <c r="Q53" s="34"/>
      <c r="R53" s="66"/>
      <c r="S53" s="102"/>
    </row>
    <row r="54" spans="1:19" s="26" customFormat="1" ht="18.75" customHeight="1">
      <c r="A54" s="91"/>
      <c r="B54" s="91"/>
      <c r="C54" s="60" t="s">
        <v>23</v>
      </c>
      <c r="D54" s="61">
        <f>+D29+D40+D52</f>
        <v>519</v>
      </c>
      <c r="E54" s="61">
        <f aca="true" t="shared" si="8" ref="E54:R54">+E29+E40+E52</f>
        <v>242</v>
      </c>
      <c r="F54" s="135">
        <f t="shared" si="8"/>
        <v>471.54100000000005</v>
      </c>
      <c r="G54" s="61">
        <f t="shared" si="8"/>
        <v>282</v>
      </c>
      <c r="H54" s="135">
        <f t="shared" si="8"/>
        <v>672.7729999999999</v>
      </c>
      <c r="I54" s="61">
        <f t="shared" si="8"/>
        <v>3556</v>
      </c>
      <c r="J54" s="61">
        <f t="shared" si="8"/>
        <v>1887</v>
      </c>
      <c r="K54" s="135">
        <f t="shared" si="8"/>
        <v>48711.06</v>
      </c>
      <c r="L54" s="61">
        <f t="shared" si="8"/>
        <v>1730</v>
      </c>
      <c r="M54" s="135">
        <f t="shared" si="8"/>
        <v>22107.721</v>
      </c>
      <c r="N54" s="61">
        <f t="shared" si="8"/>
        <v>1205</v>
      </c>
      <c r="O54" s="61">
        <f t="shared" si="8"/>
        <v>648</v>
      </c>
      <c r="P54" s="135">
        <f t="shared" si="8"/>
        <v>7130.758</v>
      </c>
      <c r="Q54" s="61">
        <f t="shared" si="8"/>
        <v>560</v>
      </c>
      <c r="R54" s="135">
        <f t="shared" si="8"/>
        <v>4366.307</v>
      </c>
      <c r="S54" s="136" t="s">
        <v>23</v>
      </c>
    </row>
    <row r="55" spans="1:19" ht="13.5">
      <c r="A55" s="238" t="s">
        <v>353</v>
      </c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102"/>
    </row>
    <row r="56" spans="1:19" ht="13.5">
      <c r="A56" s="182" t="s">
        <v>338</v>
      </c>
      <c r="B56" s="182"/>
      <c r="C56" s="182"/>
      <c r="D56" s="182"/>
      <c r="E56" s="182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02"/>
    </row>
    <row r="57" spans="1:19" ht="13.5">
      <c r="A57" s="182" t="s">
        <v>332</v>
      </c>
      <c r="B57" s="182"/>
      <c r="C57" s="182"/>
      <c r="D57" s="182"/>
      <c r="E57" s="182"/>
      <c r="F57" s="182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02"/>
    </row>
    <row r="58" spans="1:19" ht="13.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</row>
    <row r="59" spans="1:19" ht="13.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</sheetData>
  <mergeCells count="30">
    <mergeCell ref="A55:R55"/>
    <mergeCell ref="A1:F1"/>
    <mergeCell ref="C2:C5"/>
    <mergeCell ref="D2:H2"/>
    <mergeCell ref="I2:M2"/>
    <mergeCell ref="E4:E5"/>
    <mergeCell ref="F4:F5"/>
    <mergeCell ref="G4:G5"/>
    <mergeCell ref="H4:H5"/>
    <mergeCell ref="J4:J5"/>
    <mergeCell ref="K4:K5"/>
    <mergeCell ref="N2:R2"/>
    <mergeCell ref="D3:D5"/>
    <mergeCell ref="E3:F3"/>
    <mergeCell ref="G3:H3"/>
    <mergeCell ref="I3:I5"/>
    <mergeCell ref="J3:K3"/>
    <mergeCell ref="L3:M3"/>
    <mergeCell ref="N3:N5"/>
    <mergeCell ref="O3:P3"/>
    <mergeCell ref="Q3:R3"/>
    <mergeCell ref="A56:E56"/>
    <mergeCell ref="A57:F57"/>
    <mergeCell ref="Q4:Q5"/>
    <mergeCell ref="R4:R5"/>
    <mergeCell ref="L4:L5"/>
    <mergeCell ref="M4:M5"/>
    <mergeCell ref="O4:O5"/>
    <mergeCell ref="P4:P5"/>
    <mergeCell ref="A2:B5"/>
  </mergeCells>
  <printOptions/>
  <pageMargins left="0.75" right="0.75" top="0.85" bottom="0.27" header="0.47" footer="0.32"/>
  <pageSetup horizontalDpi="300" verticalDpi="300" orientation="landscape" paperSize="9" scale="50" r:id="rId2"/>
  <headerFooter alignWithMargins="0">
    <oddHeader>&amp;L&amp;"ＭＳ Ｐゴシック,太字"&amp;14法　人　税
&amp;"ＭＳ Ｐゴシック,標準"&amp;12　4-2　法人数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="85" zoomScaleNormal="8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3.5"/>
  <cols>
    <col min="1" max="1" width="19.75390625" style="0" customWidth="1"/>
    <col min="2" max="9" width="11.75390625" style="0" customWidth="1"/>
    <col min="10" max="10" width="11.375" style="0" bestFit="1" customWidth="1"/>
  </cols>
  <sheetData>
    <row r="1" spans="1:10" ht="19.5" customHeight="1" thickBot="1">
      <c r="A1" s="162" t="s">
        <v>24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8.75" customHeight="1" thickTop="1">
      <c r="A2" s="195" t="s">
        <v>1</v>
      </c>
      <c r="B2" s="139" t="s">
        <v>25</v>
      </c>
      <c r="C2" s="139" t="s">
        <v>25</v>
      </c>
      <c r="D2" s="139" t="s">
        <v>26</v>
      </c>
      <c r="E2" s="139" t="s">
        <v>27</v>
      </c>
      <c r="F2" s="139" t="s">
        <v>28</v>
      </c>
      <c r="G2" s="139" t="s">
        <v>29</v>
      </c>
      <c r="H2" s="139" t="s">
        <v>30</v>
      </c>
      <c r="I2" s="139" t="s">
        <v>31</v>
      </c>
      <c r="J2" s="180" t="s">
        <v>32</v>
      </c>
    </row>
    <row r="3" spans="1:10" ht="18.75" customHeight="1">
      <c r="A3" s="179"/>
      <c r="B3" s="141" t="s">
        <v>33</v>
      </c>
      <c r="C3" s="141" t="s">
        <v>34</v>
      </c>
      <c r="D3" s="141" t="s">
        <v>34</v>
      </c>
      <c r="E3" s="141" t="s">
        <v>34</v>
      </c>
      <c r="F3" s="141" t="s">
        <v>34</v>
      </c>
      <c r="G3" s="141" t="s">
        <v>34</v>
      </c>
      <c r="H3" s="141" t="s">
        <v>34</v>
      </c>
      <c r="I3" s="141" t="s">
        <v>34</v>
      </c>
      <c r="J3" s="181"/>
    </row>
    <row r="4" spans="1:10" ht="19.5" customHeight="1">
      <c r="A4" s="23"/>
      <c r="B4" s="159" t="s">
        <v>50</v>
      </c>
      <c r="C4" s="159" t="s">
        <v>50</v>
      </c>
      <c r="D4" s="159" t="s">
        <v>50</v>
      </c>
      <c r="E4" s="159" t="s">
        <v>50</v>
      </c>
      <c r="F4" s="159" t="s">
        <v>50</v>
      </c>
      <c r="G4" s="159" t="s">
        <v>50</v>
      </c>
      <c r="H4" s="159" t="s">
        <v>50</v>
      </c>
      <c r="I4" s="159" t="s">
        <v>50</v>
      </c>
      <c r="J4" s="160" t="s">
        <v>50</v>
      </c>
    </row>
    <row r="5" spans="1:10" ht="19.5" customHeight="1">
      <c r="A5" s="6" t="s">
        <v>35</v>
      </c>
      <c r="B5" s="14">
        <v>98</v>
      </c>
      <c r="C5" s="14">
        <f>87+4792</f>
        <v>4879</v>
      </c>
      <c r="D5" s="14">
        <v>1672</v>
      </c>
      <c r="E5" s="14">
        <f>4428+1270</f>
        <v>5698</v>
      </c>
      <c r="F5" s="14">
        <v>368</v>
      </c>
      <c r="G5" s="14">
        <f>217+10</f>
        <v>227</v>
      </c>
      <c r="H5" s="14">
        <v>29</v>
      </c>
      <c r="I5" s="14">
        <f>5+9</f>
        <v>14</v>
      </c>
      <c r="J5" s="15">
        <f>SUM(B5:I5)</f>
        <v>12985</v>
      </c>
    </row>
    <row r="6" spans="1:10" ht="19.5" customHeight="1">
      <c r="A6" s="6" t="s">
        <v>36</v>
      </c>
      <c r="B6" s="14">
        <v>71</v>
      </c>
      <c r="C6" s="14">
        <f>56+4689</f>
        <v>4745</v>
      </c>
      <c r="D6" s="14">
        <v>1405</v>
      </c>
      <c r="E6" s="14">
        <f>5931+1320</f>
        <v>7251</v>
      </c>
      <c r="F6" s="14">
        <v>354</v>
      </c>
      <c r="G6" s="14">
        <f>147+10</f>
        <v>157</v>
      </c>
      <c r="H6" s="14">
        <v>8</v>
      </c>
      <c r="I6" s="14">
        <v>0</v>
      </c>
      <c r="J6" s="15">
        <f>SUM(B6:I6)</f>
        <v>13991</v>
      </c>
    </row>
    <row r="7" spans="1:10" ht="19.5" customHeight="1">
      <c r="A7" s="6" t="s">
        <v>37</v>
      </c>
      <c r="B7" s="14">
        <v>350</v>
      </c>
      <c r="C7" s="14">
        <f>168+10834</f>
        <v>11002</v>
      </c>
      <c r="D7" s="14">
        <v>2728</v>
      </c>
      <c r="E7" s="14">
        <f>5060+770</f>
        <v>5830</v>
      </c>
      <c r="F7" s="14">
        <v>179</v>
      </c>
      <c r="G7" s="14">
        <f>126+5</f>
        <v>131</v>
      </c>
      <c r="H7" s="14">
        <v>20</v>
      </c>
      <c r="I7" s="14">
        <v>7</v>
      </c>
      <c r="J7" s="15">
        <f>SUM(B7:I7)</f>
        <v>20247</v>
      </c>
    </row>
    <row r="8" spans="1:10" ht="19.5" customHeight="1">
      <c r="A8" s="6" t="s">
        <v>38</v>
      </c>
      <c r="B8" s="14">
        <v>30</v>
      </c>
      <c r="C8" s="14">
        <f>16+10152</f>
        <v>10168</v>
      </c>
      <c r="D8" s="14">
        <v>3780</v>
      </c>
      <c r="E8" s="14">
        <f>5915+3529</f>
        <v>9444</v>
      </c>
      <c r="F8" s="14">
        <v>348</v>
      </c>
      <c r="G8" s="14">
        <f>79+5</f>
        <v>84</v>
      </c>
      <c r="H8" s="14">
        <v>3</v>
      </c>
      <c r="I8" s="14">
        <v>1</v>
      </c>
      <c r="J8" s="15">
        <f>SUM(B8:I8)</f>
        <v>23858</v>
      </c>
    </row>
    <row r="9" spans="1:10" ht="10.5" customHeight="1">
      <c r="A9" s="6"/>
      <c r="B9" s="14"/>
      <c r="C9" s="14"/>
      <c r="D9" s="14"/>
      <c r="E9" s="14"/>
      <c r="F9" s="14"/>
      <c r="G9" s="14"/>
      <c r="H9" s="14"/>
      <c r="I9" s="14"/>
      <c r="J9" s="15"/>
    </row>
    <row r="10" spans="1:10" ht="19.5" customHeight="1">
      <c r="A10" s="24" t="s">
        <v>39</v>
      </c>
      <c r="B10" s="14">
        <v>9</v>
      </c>
      <c r="C10" s="14">
        <f>14+1351</f>
        <v>1365</v>
      </c>
      <c r="D10" s="14">
        <v>623</v>
      </c>
      <c r="E10" s="14">
        <f>1607+536</f>
        <v>2143</v>
      </c>
      <c r="F10" s="14">
        <v>131</v>
      </c>
      <c r="G10" s="14">
        <f>78+11</f>
        <v>89</v>
      </c>
      <c r="H10" s="14">
        <v>19</v>
      </c>
      <c r="I10" s="14">
        <f>3+6</f>
        <v>9</v>
      </c>
      <c r="J10" s="15">
        <f>SUM(B10:I10)</f>
        <v>4388</v>
      </c>
    </row>
    <row r="11" spans="1:10" ht="10.5" customHeight="1">
      <c r="A11" s="24"/>
      <c r="B11" s="14"/>
      <c r="C11" s="14"/>
      <c r="D11" s="14"/>
      <c r="E11" s="14"/>
      <c r="F11" s="14"/>
      <c r="G11" s="14"/>
      <c r="H11" s="14"/>
      <c r="I11" s="14"/>
      <c r="J11" s="15"/>
    </row>
    <row r="12" spans="1:10" ht="19.5" customHeight="1">
      <c r="A12" s="6" t="s">
        <v>40</v>
      </c>
      <c r="B12" s="14">
        <v>197</v>
      </c>
      <c r="C12" s="14">
        <f>98+11041</f>
        <v>11139</v>
      </c>
      <c r="D12" s="14">
        <v>2835</v>
      </c>
      <c r="E12" s="14">
        <f>7820+1591</f>
        <v>9411</v>
      </c>
      <c r="F12" s="14">
        <v>475</v>
      </c>
      <c r="G12" s="14">
        <f>229+21</f>
        <v>250</v>
      </c>
      <c r="H12" s="14">
        <v>21</v>
      </c>
      <c r="I12" s="14">
        <f>1+4</f>
        <v>5</v>
      </c>
      <c r="J12" s="15">
        <f>SUM(B12:I12)</f>
        <v>24333</v>
      </c>
    </row>
    <row r="13" spans="1:10" ht="10.5" customHeight="1">
      <c r="A13" s="6"/>
      <c r="B13" s="14"/>
      <c r="C13" s="14"/>
      <c r="D13" s="14"/>
      <c r="E13" s="14"/>
      <c r="F13" s="14"/>
      <c r="G13" s="14"/>
      <c r="H13" s="14"/>
      <c r="I13" s="14"/>
      <c r="J13" s="15"/>
    </row>
    <row r="14" spans="1:10" ht="19.5" customHeight="1">
      <c r="A14" s="24" t="s">
        <v>41</v>
      </c>
      <c r="B14" s="14">
        <v>38</v>
      </c>
      <c r="C14" s="14">
        <f>19+2843</f>
        <v>2862</v>
      </c>
      <c r="D14" s="14">
        <v>766</v>
      </c>
      <c r="E14" s="14">
        <f>977+217</f>
        <v>1194</v>
      </c>
      <c r="F14" s="14">
        <v>71</v>
      </c>
      <c r="G14" s="14">
        <f>49+6</f>
        <v>55</v>
      </c>
      <c r="H14" s="14">
        <v>12</v>
      </c>
      <c r="I14" s="14">
        <f>2+1</f>
        <v>3</v>
      </c>
      <c r="J14" s="15">
        <f>SUM(B14:I14)</f>
        <v>5001</v>
      </c>
    </row>
    <row r="15" spans="1:10" ht="10.5" customHeight="1">
      <c r="A15" s="24"/>
      <c r="B15" s="14"/>
      <c r="C15" s="14"/>
      <c r="D15" s="14"/>
      <c r="E15" s="14"/>
      <c r="F15" s="14"/>
      <c r="G15" s="14"/>
      <c r="H15" s="14"/>
      <c r="I15" s="14"/>
      <c r="J15" s="15"/>
    </row>
    <row r="16" spans="1:10" ht="19.5" customHeight="1">
      <c r="A16" s="6" t="s">
        <v>42</v>
      </c>
      <c r="B16" s="14">
        <v>23</v>
      </c>
      <c r="C16" s="14">
        <f>4+439</f>
        <v>443</v>
      </c>
      <c r="D16" s="14">
        <v>170</v>
      </c>
      <c r="E16" s="14">
        <f>132+52</f>
        <v>184</v>
      </c>
      <c r="F16" s="14">
        <v>18</v>
      </c>
      <c r="G16" s="14">
        <f>6+0</f>
        <v>6</v>
      </c>
      <c r="H16" s="14">
        <v>0</v>
      </c>
      <c r="I16" s="14">
        <v>0</v>
      </c>
      <c r="J16" s="15">
        <f>SUM(B16:I16)</f>
        <v>844</v>
      </c>
    </row>
    <row r="17" spans="1:10" ht="19.5" customHeight="1">
      <c r="A17" s="6" t="s">
        <v>43</v>
      </c>
      <c r="B17" s="14">
        <v>0</v>
      </c>
      <c r="C17" s="14">
        <v>58</v>
      </c>
      <c r="D17" s="14">
        <v>37</v>
      </c>
      <c r="E17" s="14">
        <f>98+49</f>
        <v>147</v>
      </c>
      <c r="F17" s="14">
        <v>6</v>
      </c>
      <c r="G17" s="14">
        <f>1+1</f>
        <v>2</v>
      </c>
      <c r="H17" s="14">
        <v>0</v>
      </c>
      <c r="I17" s="14">
        <v>0</v>
      </c>
      <c r="J17" s="15">
        <f>SUM(B17:I17)</f>
        <v>250</v>
      </c>
    </row>
    <row r="18" spans="1:10" ht="19.5" customHeight="1">
      <c r="A18" s="6" t="s">
        <v>44</v>
      </c>
      <c r="B18" s="14">
        <v>25</v>
      </c>
      <c r="C18" s="14">
        <f>7+1023</f>
        <v>1030</v>
      </c>
      <c r="D18" s="14">
        <v>183</v>
      </c>
      <c r="E18" s="14">
        <f>480+99</f>
        <v>579</v>
      </c>
      <c r="F18" s="14">
        <v>57</v>
      </c>
      <c r="G18" s="14">
        <f>37+6</f>
        <v>43</v>
      </c>
      <c r="H18" s="14">
        <v>9</v>
      </c>
      <c r="I18" s="14">
        <f>1+9</f>
        <v>10</v>
      </c>
      <c r="J18" s="15">
        <f>SUM(B18:I18)</f>
        <v>1936</v>
      </c>
    </row>
    <row r="19" spans="1:10" ht="10.5" customHeight="1">
      <c r="A19" s="6"/>
      <c r="B19" s="14"/>
      <c r="C19" s="14"/>
      <c r="D19" s="14"/>
      <c r="E19" s="14"/>
      <c r="F19" s="14"/>
      <c r="G19" s="14"/>
      <c r="H19" s="14"/>
      <c r="I19" s="14"/>
      <c r="J19" s="15"/>
    </row>
    <row r="20" spans="1:10" ht="19.5" customHeight="1">
      <c r="A20" s="6" t="s">
        <v>45</v>
      </c>
      <c r="B20" s="14">
        <v>110</v>
      </c>
      <c r="C20" s="14">
        <f>65+5073</f>
        <v>5138</v>
      </c>
      <c r="D20" s="14">
        <v>1420</v>
      </c>
      <c r="E20" s="14">
        <f>2982+659</f>
        <v>3641</v>
      </c>
      <c r="F20" s="14">
        <v>184</v>
      </c>
      <c r="G20" s="14">
        <f>119+6</f>
        <v>125</v>
      </c>
      <c r="H20" s="14">
        <v>16</v>
      </c>
      <c r="I20" s="14">
        <f>4+2</f>
        <v>6</v>
      </c>
      <c r="J20" s="15">
        <f>SUM(B20:I20)</f>
        <v>10640</v>
      </c>
    </row>
    <row r="21" spans="1:10" ht="19.5" customHeight="1">
      <c r="A21" s="6" t="s">
        <v>46</v>
      </c>
      <c r="B21" s="14">
        <v>2</v>
      </c>
      <c r="C21" s="14">
        <v>135</v>
      </c>
      <c r="D21" s="14">
        <v>31</v>
      </c>
      <c r="E21" s="14">
        <f>114+36</f>
        <v>150</v>
      </c>
      <c r="F21" s="14">
        <v>12</v>
      </c>
      <c r="G21" s="14">
        <f>5+1</f>
        <v>6</v>
      </c>
      <c r="H21" s="14">
        <v>1</v>
      </c>
      <c r="I21" s="14">
        <v>0</v>
      </c>
      <c r="J21" s="15">
        <f>SUM(B21:I21)</f>
        <v>337</v>
      </c>
    </row>
    <row r="22" spans="1:10" ht="19.5" customHeight="1">
      <c r="A22" s="6"/>
      <c r="B22" s="14"/>
      <c r="C22" s="14"/>
      <c r="D22" s="14"/>
      <c r="E22" s="14"/>
      <c r="F22" s="14"/>
      <c r="G22" s="14"/>
      <c r="H22" s="14"/>
      <c r="I22" s="14"/>
      <c r="J22" s="15"/>
    </row>
    <row r="23" spans="1:10" s="19" customFormat="1" ht="19.5" customHeight="1">
      <c r="A23" s="25" t="s">
        <v>47</v>
      </c>
      <c r="B23" s="20">
        <f>SUM(B5:B21)</f>
        <v>953</v>
      </c>
      <c r="C23" s="20">
        <f aca="true" t="shared" si="0" ref="C23:I23">SUM(C5:C21)</f>
        <v>52964</v>
      </c>
      <c r="D23" s="20">
        <f t="shared" si="0"/>
        <v>15650</v>
      </c>
      <c r="E23" s="20">
        <f t="shared" si="0"/>
        <v>45672</v>
      </c>
      <c r="F23" s="20">
        <f t="shared" si="0"/>
        <v>2203</v>
      </c>
      <c r="G23" s="20">
        <f t="shared" si="0"/>
        <v>1175</v>
      </c>
      <c r="H23" s="20">
        <f t="shared" si="0"/>
        <v>138</v>
      </c>
      <c r="I23" s="20">
        <f t="shared" si="0"/>
        <v>55</v>
      </c>
      <c r="J23" s="21">
        <f>SUM(B23:I23)</f>
        <v>118810</v>
      </c>
    </row>
    <row r="24" spans="1:10" ht="13.5">
      <c r="A24" s="9" t="s">
        <v>48</v>
      </c>
      <c r="B24" s="27"/>
      <c r="C24" s="27"/>
      <c r="D24" s="28"/>
      <c r="E24" s="28"/>
      <c r="F24" s="28"/>
      <c r="G24" s="28"/>
      <c r="H24" s="28"/>
      <c r="I24" s="28"/>
      <c r="J24" s="28"/>
    </row>
    <row r="25" spans="1:10" ht="13.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mergeCells count="2">
    <mergeCell ref="A2:A3"/>
    <mergeCell ref="J2:J3"/>
  </mergeCells>
  <printOptions/>
  <pageMargins left="0.75" right="0.75" top="1" bottom="1" header="0.512" footer="0.512"/>
  <pageSetup horizontalDpi="300" verticalDpi="300" orientation="landscape" paperSize="9" r:id="rId1"/>
  <headerFooter alignWithMargins="0">
    <oddHeader>&amp;L&amp;"ＭＳ Ｐゴシック,太字"&amp;14法　人　税
&amp;"ＭＳ Ｐゴシック,標準"&amp;12　4-2　法人数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showGridLines="0" zoomScale="70" zoomScaleNormal="7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D1"/>
    </sheetView>
  </sheetViews>
  <sheetFormatPr defaultColWidth="9.00390625" defaultRowHeight="13.5"/>
  <cols>
    <col min="1" max="1" width="17.00390625" style="0" customWidth="1"/>
    <col min="2" max="7" width="18.75390625" style="0" customWidth="1"/>
  </cols>
  <sheetData>
    <row r="1" spans="1:7" ht="19.5" customHeight="1" thickBot="1">
      <c r="A1" s="189" t="s">
        <v>349</v>
      </c>
      <c r="B1" s="189"/>
      <c r="C1" s="189"/>
      <c r="D1" s="189"/>
      <c r="E1" s="31"/>
      <c r="F1" s="31"/>
      <c r="G1" s="31"/>
    </row>
    <row r="2" spans="1:7" ht="27.75" customHeight="1" thickTop="1">
      <c r="A2" s="137" t="s">
        <v>49</v>
      </c>
      <c r="B2" s="143" t="s">
        <v>345</v>
      </c>
      <c r="C2" s="143">
        <v>9</v>
      </c>
      <c r="D2" s="143">
        <v>10</v>
      </c>
      <c r="E2" s="143">
        <v>11</v>
      </c>
      <c r="F2" s="143">
        <v>12</v>
      </c>
      <c r="G2" s="144">
        <v>13</v>
      </c>
    </row>
    <row r="3" spans="1:7" s="46" customFormat="1" ht="17.25" customHeight="1">
      <c r="A3" s="42"/>
      <c r="B3" s="43" t="s">
        <v>50</v>
      </c>
      <c r="C3" s="44" t="s">
        <v>50</v>
      </c>
      <c r="D3" s="43" t="s">
        <v>50</v>
      </c>
      <c r="E3" s="43" t="s">
        <v>50</v>
      </c>
      <c r="F3" s="43" t="s">
        <v>50</v>
      </c>
      <c r="G3" s="45" t="s">
        <v>50</v>
      </c>
    </row>
    <row r="4" spans="1:7" ht="37.5" customHeight="1">
      <c r="A4" s="47" t="s">
        <v>51</v>
      </c>
      <c r="B4" s="34">
        <v>1733</v>
      </c>
      <c r="C4" s="34">
        <v>1028</v>
      </c>
      <c r="D4" s="34">
        <v>973</v>
      </c>
      <c r="E4" s="34">
        <v>981</v>
      </c>
      <c r="F4" s="34">
        <v>931</v>
      </c>
      <c r="G4" s="35">
        <v>953</v>
      </c>
    </row>
    <row r="5" spans="1:7" ht="37.5" customHeight="1">
      <c r="A5" s="47" t="s">
        <v>52</v>
      </c>
      <c r="B5" s="34">
        <v>46544</v>
      </c>
      <c r="C5" s="34">
        <v>46786</v>
      </c>
      <c r="D5" s="34">
        <v>48538</v>
      </c>
      <c r="E5" s="34">
        <v>49672</v>
      </c>
      <c r="F5" s="34">
        <v>50759</v>
      </c>
      <c r="G5" s="36">
        <f>534+52430</f>
        <v>52964</v>
      </c>
    </row>
    <row r="6" spans="1:7" ht="37.5" customHeight="1">
      <c r="A6" s="47" t="s">
        <v>300</v>
      </c>
      <c r="B6" s="34">
        <v>15967</v>
      </c>
      <c r="C6" s="34">
        <v>15621</v>
      </c>
      <c r="D6" s="34">
        <v>15705</v>
      </c>
      <c r="E6" s="34">
        <v>15629</v>
      </c>
      <c r="F6" s="34">
        <v>15525</v>
      </c>
      <c r="G6" s="36">
        <v>15650</v>
      </c>
    </row>
    <row r="7" spans="1:7" ht="37.5" customHeight="1">
      <c r="A7" s="47" t="s">
        <v>301</v>
      </c>
      <c r="B7" s="34">
        <v>42462</v>
      </c>
      <c r="C7" s="34">
        <v>43665</v>
      </c>
      <c r="D7" s="34">
        <v>44326</v>
      </c>
      <c r="E7" s="34">
        <v>44604</v>
      </c>
      <c r="F7" s="34">
        <v>45084</v>
      </c>
      <c r="G7" s="36">
        <f>35544+10128</f>
        <v>45672</v>
      </c>
    </row>
    <row r="8" spans="1:7" ht="37.5" customHeight="1">
      <c r="A8" s="47" t="s">
        <v>302</v>
      </c>
      <c r="B8" s="34">
        <v>1864</v>
      </c>
      <c r="C8" s="34">
        <v>1930</v>
      </c>
      <c r="D8" s="34">
        <v>2011</v>
      </c>
      <c r="E8" s="34">
        <v>2905</v>
      </c>
      <c r="F8" s="34">
        <v>2132</v>
      </c>
      <c r="G8" s="36">
        <v>2203</v>
      </c>
    </row>
    <row r="9" spans="1:7" ht="37.5" customHeight="1">
      <c r="A9" s="47"/>
      <c r="B9" s="34"/>
      <c r="C9" s="34"/>
      <c r="D9" s="34"/>
      <c r="E9" s="34"/>
      <c r="F9" s="34"/>
      <c r="G9" s="36"/>
    </row>
    <row r="10" spans="1:7" ht="37.5" customHeight="1">
      <c r="A10" s="32" t="s">
        <v>303</v>
      </c>
      <c r="B10" s="34">
        <v>1010</v>
      </c>
      <c r="C10" s="34">
        <v>1052</v>
      </c>
      <c r="D10" s="34">
        <v>1079</v>
      </c>
      <c r="E10" s="34">
        <v>1105</v>
      </c>
      <c r="F10" s="34">
        <v>1115</v>
      </c>
      <c r="G10" s="36">
        <f>1093+82</f>
        <v>1175</v>
      </c>
    </row>
    <row r="11" spans="1:7" ht="37.5" customHeight="1">
      <c r="A11" s="32" t="s">
        <v>304</v>
      </c>
      <c r="B11" s="34">
        <v>134</v>
      </c>
      <c r="C11" s="34">
        <v>136</v>
      </c>
      <c r="D11" s="34">
        <v>143</v>
      </c>
      <c r="E11" s="34">
        <v>147</v>
      </c>
      <c r="F11" s="34">
        <v>151</v>
      </c>
      <c r="G11" s="36">
        <v>138</v>
      </c>
    </row>
    <row r="12" spans="1:7" ht="37.5" customHeight="1">
      <c r="A12" s="32" t="s">
        <v>305</v>
      </c>
      <c r="B12" s="34">
        <v>43</v>
      </c>
      <c r="C12" s="34">
        <v>46</v>
      </c>
      <c r="D12" s="34">
        <v>52</v>
      </c>
      <c r="E12" s="34">
        <v>47</v>
      </c>
      <c r="F12" s="34">
        <v>50</v>
      </c>
      <c r="G12" s="36">
        <f>21+34</f>
        <v>55</v>
      </c>
    </row>
    <row r="13" spans="1:7" ht="37.5" customHeight="1">
      <c r="A13" s="32"/>
      <c r="B13" s="34"/>
      <c r="C13" s="34"/>
      <c r="D13" s="34"/>
      <c r="E13" s="34"/>
      <c r="F13" s="34"/>
      <c r="G13" s="36"/>
    </row>
    <row r="14" spans="1:7" ht="37.5" customHeight="1">
      <c r="A14" s="37" t="s">
        <v>53</v>
      </c>
      <c r="B14" s="38">
        <v>109757</v>
      </c>
      <c r="C14" s="38">
        <v>110264</v>
      </c>
      <c r="D14" s="38">
        <v>112827</v>
      </c>
      <c r="E14" s="38">
        <v>114280</v>
      </c>
      <c r="F14" s="38">
        <v>115747</v>
      </c>
      <c r="G14" s="39">
        <f>SUM(G4:H12)</f>
        <v>118810</v>
      </c>
    </row>
    <row r="15" spans="1:7" ht="18.75" customHeight="1">
      <c r="A15" s="182" t="s">
        <v>54</v>
      </c>
      <c r="B15" s="182"/>
      <c r="C15" s="182"/>
      <c r="D15" s="182"/>
      <c r="E15" s="182"/>
      <c r="F15" s="11"/>
      <c r="G15" s="11"/>
    </row>
    <row r="16" spans="1:7" ht="18.75" customHeight="1">
      <c r="A16" s="182" t="s">
        <v>306</v>
      </c>
      <c r="B16" s="182"/>
      <c r="C16" s="182"/>
      <c r="D16" s="182"/>
      <c r="E16" s="182"/>
      <c r="F16" s="11"/>
      <c r="G16" s="11"/>
    </row>
  </sheetData>
  <mergeCells count="3">
    <mergeCell ref="A1:D1"/>
    <mergeCell ref="A15:E15"/>
    <mergeCell ref="A16:E16"/>
  </mergeCells>
  <printOptions/>
  <pageMargins left="0.75" right="0.75" top="1" bottom="0.7" header="0.512" footer="0.512"/>
  <pageSetup horizontalDpi="300" verticalDpi="300" orientation="landscape" paperSize="9" r:id="rId1"/>
  <headerFooter alignWithMargins="0">
    <oddHeader>&amp;L&amp;"ＭＳ Ｐゴシック,太字"&amp;14法　人　税
&amp;"ＭＳ Ｐゴシック,標準"&amp;12　4-2　法人数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showGridLines="0" zoomScale="70" zoomScaleNormal="7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3.5"/>
  <cols>
    <col min="1" max="1" width="22.50390625" style="0" customWidth="1"/>
    <col min="2" max="7" width="11.25390625" style="0" customWidth="1"/>
    <col min="8" max="13" width="14.00390625" style="0" bestFit="1" customWidth="1"/>
  </cols>
  <sheetData>
    <row r="1" spans="1:13" ht="23.25" customHeight="1" thickBot="1">
      <c r="A1" s="162" t="s">
        <v>350</v>
      </c>
      <c r="B1" s="173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8.75" customHeight="1" thickTop="1">
      <c r="A2" s="183" t="s">
        <v>55</v>
      </c>
      <c r="B2" s="193" t="s">
        <v>56</v>
      </c>
      <c r="C2" s="185"/>
      <c r="D2" s="185"/>
      <c r="E2" s="185"/>
      <c r="F2" s="185"/>
      <c r="G2" s="185"/>
      <c r="H2" s="186" t="s">
        <v>57</v>
      </c>
      <c r="I2" s="185"/>
      <c r="J2" s="185"/>
      <c r="K2" s="185"/>
      <c r="L2" s="185"/>
      <c r="M2" s="185"/>
    </row>
    <row r="3" spans="1:13" ht="18.75" customHeight="1">
      <c r="A3" s="184"/>
      <c r="B3" s="146" t="s">
        <v>345</v>
      </c>
      <c r="C3" s="146">
        <v>9</v>
      </c>
      <c r="D3" s="147">
        <v>10</v>
      </c>
      <c r="E3" s="146">
        <v>11</v>
      </c>
      <c r="F3" s="146">
        <v>12</v>
      </c>
      <c r="G3" s="148">
        <v>13</v>
      </c>
      <c r="H3" s="149" t="s">
        <v>345</v>
      </c>
      <c r="I3" s="146">
        <v>9</v>
      </c>
      <c r="J3" s="146">
        <v>10</v>
      </c>
      <c r="K3" s="146">
        <v>11</v>
      </c>
      <c r="L3" s="146">
        <v>12</v>
      </c>
      <c r="M3" s="144">
        <v>13</v>
      </c>
    </row>
    <row r="4" spans="1:13" s="49" customFormat="1" ht="26.25" customHeight="1">
      <c r="A4" s="50"/>
      <c r="B4" s="44" t="s">
        <v>50</v>
      </c>
      <c r="C4" s="44" t="s">
        <v>50</v>
      </c>
      <c r="D4" s="51" t="s">
        <v>50</v>
      </c>
      <c r="E4" s="44" t="s">
        <v>50</v>
      </c>
      <c r="F4" s="44" t="s">
        <v>50</v>
      </c>
      <c r="G4" s="51" t="s">
        <v>50</v>
      </c>
      <c r="H4" s="52" t="s">
        <v>58</v>
      </c>
      <c r="I4" s="44" t="s">
        <v>58</v>
      </c>
      <c r="J4" s="44" t="s">
        <v>58</v>
      </c>
      <c r="K4" s="44" t="s">
        <v>58</v>
      </c>
      <c r="L4" s="44" t="s">
        <v>58</v>
      </c>
      <c r="M4" s="53" t="s">
        <v>58</v>
      </c>
    </row>
    <row r="5" spans="1:13" ht="30" customHeight="1">
      <c r="A5" s="54" t="s">
        <v>59</v>
      </c>
      <c r="B5" s="34">
        <v>13244</v>
      </c>
      <c r="C5" s="34">
        <v>13037</v>
      </c>
      <c r="D5" s="55">
        <v>13113</v>
      </c>
      <c r="E5" s="34">
        <v>13070</v>
      </c>
      <c r="F5" s="34">
        <v>13024</v>
      </c>
      <c r="G5" s="55">
        <v>12985</v>
      </c>
      <c r="H5" s="56">
        <v>303285</v>
      </c>
      <c r="I5" s="34">
        <v>313083</v>
      </c>
      <c r="J5" s="34">
        <v>299668</v>
      </c>
      <c r="K5" s="34">
        <v>288033</v>
      </c>
      <c r="L5" s="34">
        <v>323890</v>
      </c>
      <c r="M5" s="35">
        <v>243861</v>
      </c>
    </row>
    <row r="6" spans="1:13" ht="30" customHeight="1">
      <c r="A6" s="54" t="s">
        <v>60</v>
      </c>
      <c r="B6" s="34">
        <v>13653</v>
      </c>
      <c r="C6" s="34">
        <v>13517</v>
      </c>
      <c r="D6" s="55">
        <v>13633</v>
      </c>
      <c r="E6" s="34">
        <v>13664</v>
      </c>
      <c r="F6" s="34">
        <v>13707</v>
      </c>
      <c r="G6" s="55">
        <v>13991</v>
      </c>
      <c r="H6" s="56">
        <v>137825</v>
      </c>
      <c r="I6" s="34">
        <v>127376</v>
      </c>
      <c r="J6" s="34">
        <v>107101</v>
      </c>
      <c r="K6" s="34">
        <v>115141</v>
      </c>
      <c r="L6" s="34">
        <v>118442</v>
      </c>
      <c r="M6" s="35">
        <v>118563</v>
      </c>
    </row>
    <row r="7" spans="1:13" ht="30" customHeight="1">
      <c r="A7" s="54" t="s">
        <v>61</v>
      </c>
      <c r="B7" s="34">
        <v>18978</v>
      </c>
      <c r="C7" s="34">
        <v>18922</v>
      </c>
      <c r="D7" s="55">
        <v>19377</v>
      </c>
      <c r="E7" s="34">
        <v>19528</v>
      </c>
      <c r="F7" s="34">
        <v>19702</v>
      </c>
      <c r="G7" s="55">
        <v>20247</v>
      </c>
      <c r="H7" s="56">
        <v>100956</v>
      </c>
      <c r="I7" s="34">
        <v>99926</v>
      </c>
      <c r="J7" s="34">
        <v>81622</v>
      </c>
      <c r="K7" s="34">
        <v>87619</v>
      </c>
      <c r="L7" s="34">
        <v>96713</v>
      </c>
      <c r="M7" s="35">
        <v>90270</v>
      </c>
    </row>
    <row r="8" spans="1:13" ht="30" customHeight="1">
      <c r="A8" s="54" t="s">
        <v>62</v>
      </c>
      <c r="B8" s="34">
        <v>22044</v>
      </c>
      <c r="C8" s="34">
        <v>22500</v>
      </c>
      <c r="D8" s="55">
        <v>22992</v>
      </c>
      <c r="E8" s="34">
        <v>23230</v>
      </c>
      <c r="F8" s="34">
        <v>23423</v>
      </c>
      <c r="G8" s="55">
        <v>23858</v>
      </c>
      <c r="H8" s="56">
        <v>160822</v>
      </c>
      <c r="I8" s="34">
        <v>138285</v>
      </c>
      <c r="J8" s="34">
        <v>113755</v>
      </c>
      <c r="K8" s="34">
        <v>114463</v>
      </c>
      <c r="L8" s="34">
        <v>115409</v>
      </c>
      <c r="M8" s="35">
        <v>94399</v>
      </c>
    </row>
    <row r="9" spans="1:13" ht="30" customHeight="1">
      <c r="A9" s="57" t="s">
        <v>331</v>
      </c>
      <c r="B9" s="34">
        <v>4146</v>
      </c>
      <c r="C9" s="34">
        <v>4167</v>
      </c>
      <c r="D9" s="55">
        <v>4245</v>
      </c>
      <c r="E9" s="34">
        <v>4292</v>
      </c>
      <c r="F9" s="34">
        <v>4321</v>
      </c>
      <c r="G9" s="55">
        <v>4388</v>
      </c>
      <c r="H9" s="56">
        <v>161683</v>
      </c>
      <c r="I9" s="34">
        <v>141566</v>
      </c>
      <c r="J9" s="34">
        <v>171207</v>
      </c>
      <c r="K9" s="34">
        <v>169257</v>
      </c>
      <c r="L9" s="34">
        <v>161168</v>
      </c>
      <c r="M9" s="35">
        <v>197312</v>
      </c>
    </row>
    <row r="10" spans="1:13" ht="30" customHeight="1">
      <c r="A10" s="54"/>
      <c r="B10" s="34"/>
      <c r="C10" s="34"/>
      <c r="D10" s="55"/>
      <c r="E10" s="34"/>
      <c r="F10" s="34"/>
      <c r="G10" s="55"/>
      <c r="H10" s="58"/>
      <c r="I10" s="59"/>
      <c r="J10" s="59"/>
      <c r="K10" s="59"/>
      <c r="L10" s="59"/>
      <c r="M10" s="9"/>
    </row>
    <row r="11" spans="1:13" ht="30" customHeight="1">
      <c r="A11" s="54" t="s">
        <v>63</v>
      </c>
      <c r="B11" s="34">
        <v>19931</v>
      </c>
      <c r="C11" s="34">
        <v>20398</v>
      </c>
      <c r="D11" s="55">
        <v>21373</v>
      </c>
      <c r="E11" s="34">
        <v>22146</v>
      </c>
      <c r="F11" s="34">
        <v>22988</v>
      </c>
      <c r="G11" s="55">
        <v>24333</v>
      </c>
      <c r="H11" s="56">
        <v>156611</v>
      </c>
      <c r="I11" s="34">
        <v>165729</v>
      </c>
      <c r="J11" s="34">
        <v>161684</v>
      </c>
      <c r="K11" s="34">
        <v>179873</v>
      </c>
      <c r="L11" s="34">
        <v>189106</v>
      </c>
      <c r="M11" s="35">
        <v>217911</v>
      </c>
    </row>
    <row r="12" spans="1:13" ht="30" customHeight="1">
      <c r="A12" s="57" t="s">
        <v>64</v>
      </c>
      <c r="B12" s="34">
        <v>4539</v>
      </c>
      <c r="C12" s="34">
        <v>4554</v>
      </c>
      <c r="D12" s="55">
        <v>4697</v>
      </c>
      <c r="E12" s="34">
        <v>4791</v>
      </c>
      <c r="F12" s="34">
        <v>4874</v>
      </c>
      <c r="G12" s="55">
        <v>5001</v>
      </c>
      <c r="H12" s="56">
        <v>17178</v>
      </c>
      <c r="I12" s="34">
        <v>16549</v>
      </c>
      <c r="J12" s="34">
        <v>13653</v>
      </c>
      <c r="K12" s="34">
        <v>13302</v>
      </c>
      <c r="L12" s="34">
        <v>11858</v>
      </c>
      <c r="M12" s="35">
        <v>12802</v>
      </c>
    </row>
    <row r="13" spans="1:13" ht="30" customHeight="1">
      <c r="A13" s="54" t="s">
        <v>65</v>
      </c>
      <c r="B13" s="34">
        <v>807</v>
      </c>
      <c r="C13" s="34">
        <v>799</v>
      </c>
      <c r="D13" s="55">
        <v>808</v>
      </c>
      <c r="E13" s="34">
        <v>821</v>
      </c>
      <c r="F13" s="34">
        <v>827</v>
      </c>
      <c r="G13" s="55">
        <v>844</v>
      </c>
      <c r="H13" s="56">
        <v>2180</v>
      </c>
      <c r="I13" s="34">
        <v>2760</v>
      </c>
      <c r="J13" s="34">
        <v>2341</v>
      </c>
      <c r="K13" s="34">
        <v>2558</v>
      </c>
      <c r="L13" s="34">
        <v>2463</v>
      </c>
      <c r="M13" s="35">
        <v>2311</v>
      </c>
    </row>
    <row r="14" spans="1:13" ht="30" customHeight="1">
      <c r="A14" s="54" t="s">
        <v>66</v>
      </c>
      <c r="B14" s="34">
        <v>257</v>
      </c>
      <c r="C14" s="34">
        <v>249</v>
      </c>
      <c r="D14" s="55">
        <v>254</v>
      </c>
      <c r="E14" s="34">
        <v>251</v>
      </c>
      <c r="F14" s="34">
        <v>251</v>
      </c>
      <c r="G14" s="55">
        <v>250</v>
      </c>
      <c r="H14" s="56">
        <v>5081</v>
      </c>
      <c r="I14" s="34">
        <v>3642</v>
      </c>
      <c r="J14" s="34">
        <v>3114</v>
      </c>
      <c r="K14" s="34">
        <v>2614</v>
      </c>
      <c r="L14" s="34">
        <v>3317</v>
      </c>
      <c r="M14" s="35">
        <v>3106</v>
      </c>
    </row>
    <row r="15" spans="1:13" ht="30" customHeight="1">
      <c r="A15" s="54" t="s">
        <v>67</v>
      </c>
      <c r="B15" s="34">
        <v>1654</v>
      </c>
      <c r="C15" s="34">
        <v>1642</v>
      </c>
      <c r="D15" s="55">
        <v>1684</v>
      </c>
      <c r="E15" s="34">
        <v>1765</v>
      </c>
      <c r="F15" s="34">
        <v>1835</v>
      </c>
      <c r="G15" s="55">
        <v>1936</v>
      </c>
      <c r="H15" s="56">
        <v>113978</v>
      </c>
      <c r="I15" s="34">
        <v>85545</v>
      </c>
      <c r="J15" s="34">
        <v>101283</v>
      </c>
      <c r="K15" s="34">
        <v>135681</v>
      </c>
      <c r="L15" s="34">
        <v>132276</v>
      </c>
      <c r="M15" s="35">
        <v>91993</v>
      </c>
    </row>
    <row r="16" spans="1:13" ht="30" customHeight="1">
      <c r="A16" s="54"/>
      <c r="B16" s="34"/>
      <c r="C16" s="34"/>
      <c r="D16" s="55"/>
      <c r="E16" s="34"/>
      <c r="F16" s="34"/>
      <c r="G16" s="55"/>
      <c r="H16" s="58"/>
      <c r="I16" s="59"/>
      <c r="J16" s="59"/>
      <c r="K16" s="59"/>
      <c r="L16" s="59"/>
      <c r="M16" s="9"/>
    </row>
    <row r="17" spans="1:13" ht="30" customHeight="1">
      <c r="A17" s="54" t="s">
        <v>68</v>
      </c>
      <c r="B17" s="34">
        <v>10166</v>
      </c>
      <c r="C17" s="34">
        <v>10142</v>
      </c>
      <c r="D17" s="55">
        <v>10311</v>
      </c>
      <c r="E17" s="34">
        <v>10386</v>
      </c>
      <c r="F17" s="34">
        <v>10463</v>
      </c>
      <c r="G17" s="55">
        <v>10640</v>
      </c>
      <c r="H17" s="56">
        <v>43291</v>
      </c>
      <c r="I17" s="34">
        <v>41702</v>
      </c>
      <c r="J17" s="34">
        <v>35904</v>
      </c>
      <c r="K17" s="34">
        <v>36519</v>
      </c>
      <c r="L17" s="34">
        <v>100034</v>
      </c>
      <c r="M17" s="35">
        <v>125037</v>
      </c>
    </row>
    <row r="18" spans="1:13" ht="30" customHeight="1">
      <c r="A18" s="54" t="s">
        <v>69</v>
      </c>
      <c r="B18" s="34">
        <v>338</v>
      </c>
      <c r="C18" s="34">
        <v>337</v>
      </c>
      <c r="D18" s="55">
        <v>340</v>
      </c>
      <c r="E18" s="34">
        <v>336</v>
      </c>
      <c r="F18" s="34">
        <v>332</v>
      </c>
      <c r="G18" s="55">
        <v>337</v>
      </c>
      <c r="H18" s="56">
        <v>3996</v>
      </c>
      <c r="I18" s="34">
        <v>3859</v>
      </c>
      <c r="J18" s="34">
        <v>3144</v>
      </c>
      <c r="K18" s="34">
        <v>2245</v>
      </c>
      <c r="L18" s="34">
        <v>3318</v>
      </c>
      <c r="M18" s="35">
        <v>2957</v>
      </c>
    </row>
    <row r="19" spans="1:13" ht="30" customHeight="1">
      <c r="A19" s="54"/>
      <c r="B19" s="34"/>
      <c r="C19" s="34"/>
      <c r="D19" s="55"/>
      <c r="E19" s="34"/>
      <c r="F19" s="34"/>
      <c r="G19" s="55"/>
      <c r="H19" s="58"/>
      <c r="I19" s="59"/>
      <c r="J19" s="59"/>
      <c r="K19" s="59"/>
      <c r="L19" s="59"/>
      <c r="M19" s="9"/>
    </row>
    <row r="20" spans="1:13" s="19" customFormat="1" ht="30" customHeight="1">
      <c r="A20" s="60" t="s">
        <v>53</v>
      </c>
      <c r="B20" s="61">
        <v>109757</v>
      </c>
      <c r="C20" s="61">
        <v>110264</v>
      </c>
      <c r="D20" s="62">
        <v>112827</v>
      </c>
      <c r="E20" s="61">
        <v>114280</v>
      </c>
      <c r="F20" s="61">
        <v>115747</v>
      </c>
      <c r="G20" s="62">
        <v>118810</v>
      </c>
      <c r="H20" s="63">
        <v>1206886</v>
      </c>
      <c r="I20" s="61">
        <v>1140022</v>
      </c>
      <c r="J20" s="61">
        <v>1094476</v>
      </c>
      <c r="K20" s="61">
        <v>1147305</v>
      </c>
      <c r="L20" s="61">
        <v>1257995</v>
      </c>
      <c r="M20" s="64">
        <v>1200524</v>
      </c>
    </row>
    <row r="21" spans="1:13" ht="26.25" customHeight="1">
      <c r="A21" s="11" t="s">
        <v>70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3.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</sheetData>
  <mergeCells count="3">
    <mergeCell ref="A2:A3"/>
    <mergeCell ref="B2:G2"/>
    <mergeCell ref="H2:M2"/>
  </mergeCells>
  <printOptions/>
  <pageMargins left="0.75" right="0.75" top="1" bottom="1" header="0.512" footer="0.512"/>
  <pageSetup horizontalDpi="300" verticalDpi="300" orientation="landscape" paperSize="9" scale="78" r:id="rId1"/>
  <headerFooter alignWithMargins="0">
    <oddHeader>&amp;L&amp;"ＭＳ Ｐゴシック,太字"&amp;14法　人　税
&amp;"ＭＳ Ｐゴシック,標準"&amp;12　4-2　法人数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showGridLines="0" zoomScale="85" zoomScaleNormal="8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00390625" defaultRowHeight="13.5"/>
  <cols>
    <col min="1" max="1" width="15.00390625" style="0" customWidth="1"/>
    <col min="2" max="5" width="17.625" style="0" customWidth="1"/>
  </cols>
  <sheetData>
    <row r="1" spans="1:5" s="11" customFormat="1" ht="18.75" customHeight="1" thickBot="1">
      <c r="A1" s="162" t="s">
        <v>311</v>
      </c>
      <c r="B1" s="31"/>
      <c r="C1" s="31"/>
      <c r="D1" s="31"/>
      <c r="E1" s="31"/>
    </row>
    <row r="2" spans="1:5" s="11" customFormat="1" ht="27" customHeight="1" thickTop="1">
      <c r="A2" s="137" t="s">
        <v>49</v>
      </c>
      <c r="B2" s="137" t="s">
        <v>71</v>
      </c>
      <c r="C2" s="137" t="s">
        <v>72</v>
      </c>
      <c r="D2" s="137" t="s">
        <v>73</v>
      </c>
      <c r="E2" s="145" t="s">
        <v>74</v>
      </c>
    </row>
    <row r="3" spans="1:5" s="71" customFormat="1" ht="18.75" customHeight="1">
      <c r="A3" s="50"/>
      <c r="B3" s="50" t="s">
        <v>50</v>
      </c>
      <c r="C3" s="50" t="s">
        <v>50</v>
      </c>
      <c r="D3" s="50" t="s">
        <v>50</v>
      </c>
      <c r="E3" s="71" t="s">
        <v>50</v>
      </c>
    </row>
    <row r="4" spans="1:5" s="11" customFormat="1" ht="26.25" customHeight="1">
      <c r="A4" s="32" t="s">
        <v>51</v>
      </c>
      <c r="B4" s="66">
        <v>880</v>
      </c>
      <c r="C4" s="66">
        <v>102</v>
      </c>
      <c r="D4" s="66">
        <v>343</v>
      </c>
      <c r="E4" s="36">
        <f>SUM(B4:D4)</f>
        <v>1325</v>
      </c>
    </row>
    <row r="5" spans="1:5" s="11" customFormat="1" ht="26.25" customHeight="1">
      <c r="A5" s="32" t="s">
        <v>52</v>
      </c>
      <c r="B5" s="66">
        <f>307+37069</f>
        <v>37376</v>
      </c>
      <c r="C5" s="66">
        <f>51+5129</f>
        <v>5180</v>
      </c>
      <c r="D5" s="66">
        <f>176+10232</f>
        <v>10408</v>
      </c>
      <c r="E5" s="36">
        <f aca="true" t="shared" si="0" ref="E5:E14">SUM(B5:D5)</f>
        <v>52964</v>
      </c>
    </row>
    <row r="6" spans="1:5" s="11" customFormat="1" ht="26.25" customHeight="1">
      <c r="A6" s="32" t="s">
        <v>307</v>
      </c>
      <c r="B6" s="66">
        <v>10209</v>
      </c>
      <c r="C6" s="66">
        <v>1883</v>
      </c>
      <c r="D6" s="66">
        <v>3558</v>
      </c>
      <c r="E6" s="36">
        <f t="shared" si="0"/>
        <v>15650</v>
      </c>
    </row>
    <row r="7" spans="1:5" s="11" customFormat="1" ht="26.25" customHeight="1">
      <c r="A7" s="32" t="s">
        <v>308</v>
      </c>
      <c r="B7" s="66">
        <f>27484+7318</f>
        <v>34802</v>
      </c>
      <c r="C7" s="66">
        <f>2973+952</f>
        <v>3925</v>
      </c>
      <c r="D7" s="66">
        <f>5078+1847</f>
        <v>6925</v>
      </c>
      <c r="E7" s="36">
        <f t="shared" si="0"/>
        <v>45652</v>
      </c>
    </row>
    <row r="8" spans="1:5" s="11" customFormat="1" ht="26.25" customHeight="1">
      <c r="A8" s="32" t="s">
        <v>309</v>
      </c>
      <c r="B8" s="66">
        <v>1668</v>
      </c>
      <c r="C8" s="66">
        <v>201</v>
      </c>
      <c r="D8" s="66">
        <v>340</v>
      </c>
      <c r="E8" s="36">
        <f t="shared" si="0"/>
        <v>2209</v>
      </c>
    </row>
    <row r="9" spans="1:5" s="11" customFormat="1" ht="26.25" customHeight="1">
      <c r="A9" s="32"/>
      <c r="B9" s="66"/>
      <c r="C9" s="66"/>
      <c r="D9" s="66"/>
      <c r="E9" s="36"/>
    </row>
    <row r="10" spans="1:5" s="11" customFormat="1" ht="26.25" customHeight="1">
      <c r="A10" s="32" t="s">
        <v>312</v>
      </c>
      <c r="B10" s="66">
        <f>588+48</f>
        <v>636</v>
      </c>
      <c r="C10" s="66">
        <f>67+2</f>
        <v>69</v>
      </c>
      <c r="D10" s="66">
        <f>138+13</f>
        <v>151</v>
      </c>
      <c r="E10" s="36">
        <f t="shared" si="0"/>
        <v>856</v>
      </c>
    </row>
    <row r="11" spans="1:5" s="11" customFormat="1" ht="26.25" customHeight="1">
      <c r="A11" s="32" t="s">
        <v>313</v>
      </c>
      <c r="B11" s="66">
        <v>87</v>
      </c>
      <c r="C11" s="66">
        <v>8</v>
      </c>
      <c r="D11" s="66">
        <v>13</v>
      </c>
      <c r="E11" s="36">
        <f t="shared" si="0"/>
        <v>108</v>
      </c>
    </row>
    <row r="12" spans="1:5" s="11" customFormat="1" ht="26.25" customHeight="1">
      <c r="A12" s="32" t="s">
        <v>314</v>
      </c>
      <c r="B12" s="66">
        <f>13+27</f>
        <v>40</v>
      </c>
      <c r="C12" s="66">
        <f>1+1</f>
        <v>2</v>
      </c>
      <c r="D12" s="66">
        <f>1+3</f>
        <v>4</v>
      </c>
      <c r="E12" s="36">
        <f t="shared" si="0"/>
        <v>46</v>
      </c>
    </row>
    <row r="13" spans="1:5" s="11" customFormat="1" ht="26.25" customHeight="1">
      <c r="A13" s="32"/>
      <c r="B13" s="66"/>
      <c r="C13" s="66"/>
      <c r="D13" s="66"/>
      <c r="E13" s="36"/>
    </row>
    <row r="14" spans="1:5" s="11" customFormat="1" ht="26.25" customHeight="1">
      <c r="A14" s="37" t="s">
        <v>53</v>
      </c>
      <c r="B14" s="67">
        <f>SUM(B4:B12)</f>
        <v>85698</v>
      </c>
      <c r="C14" s="67">
        <f>SUM(C4:C12)</f>
        <v>11370</v>
      </c>
      <c r="D14" s="67">
        <f>SUM(D4:D12)</f>
        <v>21742</v>
      </c>
      <c r="E14" s="39">
        <f t="shared" si="0"/>
        <v>118810</v>
      </c>
    </row>
    <row r="15" spans="1:7" s="11" customFormat="1" ht="18.75" customHeight="1">
      <c r="A15" s="182" t="s">
        <v>339</v>
      </c>
      <c r="B15" s="182"/>
      <c r="C15" s="182"/>
      <c r="D15" s="182"/>
      <c r="E15" s="182"/>
      <c r="F15" s="182"/>
      <c r="G15" s="182"/>
    </row>
    <row r="16" spans="1:5" s="11" customFormat="1" ht="18.75" customHeight="1">
      <c r="A16" s="182" t="s">
        <v>338</v>
      </c>
      <c r="B16" s="182"/>
      <c r="C16" s="182"/>
      <c r="D16" s="182"/>
      <c r="E16" s="182"/>
    </row>
    <row r="17" spans="1:7" s="11" customFormat="1" ht="18.75" customHeight="1">
      <c r="A17" s="182" t="s">
        <v>310</v>
      </c>
      <c r="B17" s="182"/>
      <c r="C17" s="182"/>
      <c r="D17" s="182"/>
      <c r="E17" s="182"/>
      <c r="F17" s="182"/>
      <c r="G17" s="182"/>
    </row>
  </sheetData>
  <mergeCells count="3">
    <mergeCell ref="A15:G15"/>
    <mergeCell ref="A16:E16"/>
    <mergeCell ref="A17:G17"/>
  </mergeCells>
  <printOptions/>
  <pageMargins left="0.75" right="0.75" top="1" bottom="1" header="0.512" footer="0.512"/>
  <pageSetup horizontalDpi="300" verticalDpi="300" orientation="landscape" paperSize="9" r:id="rId1"/>
  <headerFooter alignWithMargins="0">
    <oddHeader>&amp;L&amp;"ＭＳ Ｐゴシック,太字"&amp;14法　人　数
&amp;"ＭＳ Ｐゴシック,標準"&amp;12　4-2　法人数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41"/>
  <sheetViews>
    <sheetView showGridLines="0" zoomScale="70" zoomScaleNormal="7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3.5"/>
  <cols>
    <col min="1" max="2" width="2.875" style="0" customWidth="1"/>
    <col min="3" max="3" width="5.625" style="0" customWidth="1"/>
    <col min="4" max="4" width="11.375" style="0" bestFit="1" customWidth="1"/>
    <col min="5" max="5" width="10.625" style="0" customWidth="1"/>
    <col min="6" max="6" width="11.375" style="0" customWidth="1"/>
    <col min="7" max="8" width="10.625" style="0" customWidth="1"/>
    <col min="9" max="20" width="8.625" style="0" customWidth="1"/>
  </cols>
  <sheetData>
    <row r="1" spans="1:20" ht="20.25" customHeight="1" thickBot="1">
      <c r="A1" s="214" t="s">
        <v>75</v>
      </c>
      <c r="B1" s="214"/>
      <c r="C1" s="214"/>
      <c r="D1" s="214"/>
      <c r="E1" s="214"/>
      <c r="F1" s="214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18.75" customHeight="1" thickTop="1">
      <c r="A2" s="215" t="s">
        <v>336</v>
      </c>
      <c r="B2" s="216"/>
      <c r="C2" s="217"/>
      <c r="D2" s="222" t="s">
        <v>76</v>
      </c>
      <c r="E2" s="193" t="s">
        <v>3</v>
      </c>
      <c r="F2" s="194"/>
      <c r="G2" s="193" t="s">
        <v>4</v>
      </c>
      <c r="H2" s="194"/>
      <c r="I2" s="193" t="s">
        <v>77</v>
      </c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</row>
    <row r="3" spans="1:20" ht="18.75" customHeight="1">
      <c r="A3" s="218"/>
      <c r="B3" s="218"/>
      <c r="C3" s="219"/>
      <c r="D3" s="223"/>
      <c r="E3" s="210" t="s">
        <v>78</v>
      </c>
      <c r="F3" s="212" t="s">
        <v>79</v>
      </c>
      <c r="G3" s="210" t="s">
        <v>78</v>
      </c>
      <c r="H3" s="212" t="s">
        <v>80</v>
      </c>
      <c r="I3" s="204" t="s">
        <v>81</v>
      </c>
      <c r="J3" s="204" t="s">
        <v>82</v>
      </c>
      <c r="K3" s="204" t="s">
        <v>83</v>
      </c>
      <c r="L3" s="204" t="s">
        <v>84</v>
      </c>
      <c r="M3" s="204" t="s">
        <v>85</v>
      </c>
      <c r="N3" s="208" t="s">
        <v>86</v>
      </c>
      <c r="O3" s="204" t="s">
        <v>87</v>
      </c>
      <c r="P3" s="204" t="s">
        <v>88</v>
      </c>
      <c r="Q3" s="204" t="s">
        <v>89</v>
      </c>
      <c r="R3" s="204" t="s">
        <v>90</v>
      </c>
      <c r="S3" s="204" t="s">
        <v>91</v>
      </c>
      <c r="T3" s="206" t="s">
        <v>92</v>
      </c>
    </row>
    <row r="4" spans="1:20" ht="18.75" customHeight="1">
      <c r="A4" s="220"/>
      <c r="B4" s="220"/>
      <c r="C4" s="221"/>
      <c r="D4" s="224"/>
      <c r="E4" s="211"/>
      <c r="F4" s="213"/>
      <c r="G4" s="211"/>
      <c r="H4" s="213"/>
      <c r="I4" s="205"/>
      <c r="J4" s="205"/>
      <c r="K4" s="205"/>
      <c r="L4" s="205"/>
      <c r="M4" s="205"/>
      <c r="N4" s="209"/>
      <c r="O4" s="205"/>
      <c r="P4" s="205"/>
      <c r="Q4" s="205"/>
      <c r="R4" s="205"/>
      <c r="S4" s="205"/>
      <c r="T4" s="207"/>
    </row>
    <row r="5" spans="1:20" s="49" customFormat="1" ht="15" customHeight="1">
      <c r="A5" s="53"/>
      <c r="B5" s="53"/>
      <c r="C5" s="50"/>
      <c r="D5" s="44" t="s">
        <v>50</v>
      </c>
      <c r="E5" s="44"/>
      <c r="F5" s="50" t="s">
        <v>58</v>
      </c>
      <c r="G5" s="44"/>
      <c r="H5" s="50" t="s">
        <v>58</v>
      </c>
      <c r="I5" s="44" t="s">
        <v>50</v>
      </c>
      <c r="J5" s="44" t="s">
        <v>50</v>
      </c>
      <c r="K5" s="44" t="s">
        <v>50</v>
      </c>
      <c r="L5" s="44" t="s">
        <v>50</v>
      </c>
      <c r="M5" s="44" t="s">
        <v>50</v>
      </c>
      <c r="N5" s="51" t="s">
        <v>50</v>
      </c>
      <c r="O5" s="44" t="s">
        <v>50</v>
      </c>
      <c r="P5" s="44" t="s">
        <v>50</v>
      </c>
      <c r="Q5" s="44" t="s">
        <v>50</v>
      </c>
      <c r="R5" s="44" t="s">
        <v>50</v>
      </c>
      <c r="S5" s="44" t="s">
        <v>50</v>
      </c>
      <c r="T5" s="71" t="s">
        <v>50</v>
      </c>
    </row>
    <row r="6" spans="1:20" ht="18.75" customHeight="1">
      <c r="A6" s="72"/>
      <c r="B6" s="72"/>
      <c r="C6" s="73">
        <v>2</v>
      </c>
      <c r="D6" s="174">
        <v>7052</v>
      </c>
      <c r="E6" s="174">
        <v>2254</v>
      </c>
      <c r="F6" s="174">
        <v>60958.792</v>
      </c>
      <c r="G6" s="174">
        <v>4798</v>
      </c>
      <c r="H6" s="174">
        <v>50793.843</v>
      </c>
      <c r="I6" s="174">
        <v>70</v>
      </c>
      <c r="J6" s="174">
        <v>36</v>
      </c>
      <c r="K6" s="174">
        <v>3326</v>
      </c>
      <c r="L6" s="174">
        <v>911</v>
      </c>
      <c r="M6" s="174">
        <v>2050</v>
      </c>
      <c r="N6" s="174">
        <v>487</v>
      </c>
      <c r="O6" s="174">
        <v>91</v>
      </c>
      <c r="P6" s="174">
        <v>55</v>
      </c>
      <c r="Q6" s="174">
        <v>6</v>
      </c>
      <c r="R6" s="174">
        <v>13</v>
      </c>
      <c r="S6" s="174">
        <v>4</v>
      </c>
      <c r="T6" s="176">
        <v>3</v>
      </c>
    </row>
    <row r="7" spans="1:20" ht="18.75" customHeight="1">
      <c r="A7" s="72"/>
      <c r="B7" s="72"/>
      <c r="C7" s="73">
        <v>3</v>
      </c>
      <c r="D7" s="174">
        <v>25704</v>
      </c>
      <c r="E7" s="174">
        <v>9748</v>
      </c>
      <c r="F7" s="174">
        <v>744951.369</v>
      </c>
      <c r="G7" s="174">
        <v>15956</v>
      </c>
      <c r="H7" s="174">
        <v>154381.184</v>
      </c>
      <c r="I7" s="174">
        <v>235</v>
      </c>
      <c r="J7" s="174">
        <v>150</v>
      </c>
      <c r="K7" s="174">
        <v>9836</v>
      </c>
      <c r="L7" s="174">
        <v>2975</v>
      </c>
      <c r="M7" s="174">
        <v>8098</v>
      </c>
      <c r="N7" s="174">
        <v>2697</v>
      </c>
      <c r="O7" s="174">
        <v>892</v>
      </c>
      <c r="P7" s="174">
        <v>632</v>
      </c>
      <c r="Q7" s="174">
        <v>48</v>
      </c>
      <c r="R7" s="174">
        <v>102</v>
      </c>
      <c r="S7" s="174">
        <v>13</v>
      </c>
      <c r="T7" s="176">
        <v>26</v>
      </c>
    </row>
    <row r="8" spans="1:20" ht="18.75" customHeight="1">
      <c r="A8" s="72" t="s">
        <v>93</v>
      </c>
      <c r="B8" s="72"/>
      <c r="C8" s="73">
        <v>4</v>
      </c>
      <c r="D8" s="174">
        <v>8126</v>
      </c>
      <c r="E8" s="174">
        <v>2824</v>
      </c>
      <c r="F8" s="174">
        <v>30956.436</v>
      </c>
      <c r="G8" s="174">
        <v>5302</v>
      </c>
      <c r="H8" s="174">
        <v>19068.08</v>
      </c>
      <c r="I8" s="174">
        <v>44</v>
      </c>
      <c r="J8" s="174">
        <v>21</v>
      </c>
      <c r="K8" s="174">
        <v>3972</v>
      </c>
      <c r="L8" s="174">
        <v>1213</v>
      </c>
      <c r="M8" s="174">
        <v>2253</v>
      </c>
      <c r="N8" s="174">
        <v>511</v>
      </c>
      <c r="O8" s="174">
        <v>86</v>
      </c>
      <c r="P8" s="174">
        <v>24</v>
      </c>
      <c r="Q8" s="174">
        <v>2</v>
      </c>
      <c r="R8" s="174">
        <v>0</v>
      </c>
      <c r="S8" s="174">
        <v>0</v>
      </c>
      <c r="T8" s="176">
        <v>0</v>
      </c>
    </row>
    <row r="9" spans="1:20" ht="18.75" customHeight="1">
      <c r="A9" s="74"/>
      <c r="B9" s="72"/>
      <c r="C9" s="73">
        <v>5</v>
      </c>
      <c r="D9" s="174">
        <v>10024</v>
      </c>
      <c r="E9" s="174">
        <v>3634</v>
      </c>
      <c r="F9" s="174">
        <v>40533.34</v>
      </c>
      <c r="G9" s="174">
        <v>6390</v>
      </c>
      <c r="H9" s="174">
        <v>29956.567</v>
      </c>
      <c r="I9" s="174">
        <v>60</v>
      </c>
      <c r="J9" s="174">
        <v>34</v>
      </c>
      <c r="K9" s="174">
        <v>4490</v>
      </c>
      <c r="L9" s="174">
        <v>1469</v>
      </c>
      <c r="M9" s="174">
        <v>2868</v>
      </c>
      <c r="N9" s="174">
        <v>940</v>
      </c>
      <c r="O9" s="174">
        <v>136</v>
      </c>
      <c r="P9" s="174">
        <v>23</v>
      </c>
      <c r="Q9" s="174">
        <v>2</v>
      </c>
      <c r="R9" s="174">
        <v>1</v>
      </c>
      <c r="S9" s="174">
        <v>1</v>
      </c>
      <c r="T9" s="176">
        <v>0</v>
      </c>
    </row>
    <row r="10" spans="1:20" ht="18.75" customHeight="1">
      <c r="A10" s="74">
        <v>1</v>
      </c>
      <c r="B10" s="72"/>
      <c r="C10" s="73">
        <v>6</v>
      </c>
      <c r="D10" s="174">
        <v>11552</v>
      </c>
      <c r="E10" s="174">
        <v>4261</v>
      </c>
      <c r="F10" s="174">
        <v>51840.894</v>
      </c>
      <c r="G10" s="174">
        <v>7291</v>
      </c>
      <c r="H10" s="174">
        <v>31856.668</v>
      </c>
      <c r="I10" s="174">
        <v>80</v>
      </c>
      <c r="J10" s="174">
        <v>53</v>
      </c>
      <c r="K10" s="174">
        <v>5192</v>
      </c>
      <c r="L10" s="174">
        <v>1611</v>
      </c>
      <c r="M10" s="174">
        <v>3342</v>
      </c>
      <c r="N10" s="174">
        <v>1038</v>
      </c>
      <c r="O10" s="174">
        <v>174</v>
      </c>
      <c r="P10" s="174">
        <v>58</v>
      </c>
      <c r="Q10" s="174">
        <v>3</v>
      </c>
      <c r="R10" s="174">
        <v>1</v>
      </c>
      <c r="S10" s="174">
        <v>0</v>
      </c>
      <c r="T10" s="176">
        <v>0</v>
      </c>
    </row>
    <row r="11" spans="1:20" ht="18.75" customHeight="1">
      <c r="A11" s="72"/>
      <c r="B11" s="72"/>
      <c r="C11" s="73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6"/>
    </row>
    <row r="12" spans="1:20" ht="18.75" customHeight="1">
      <c r="A12" s="72" t="s">
        <v>94</v>
      </c>
      <c r="B12" s="72"/>
      <c r="C12" s="73">
        <v>7</v>
      </c>
      <c r="D12" s="174">
        <v>8736</v>
      </c>
      <c r="E12" s="174">
        <v>3081</v>
      </c>
      <c r="F12" s="174">
        <v>35655.26</v>
      </c>
      <c r="G12" s="174">
        <v>5655</v>
      </c>
      <c r="H12" s="174">
        <v>26672.411</v>
      </c>
      <c r="I12" s="174">
        <v>46</v>
      </c>
      <c r="J12" s="174">
        <v>32</v>
      </c>
      <c r="K12" s="174">
        <v>4039</v>
      </c>
      <c r="L12" s="174">
        <v>1271</v>
      </c>
      <c r="M12" s="174">
        <v>2542</v>
      </c>
      <c r="N12" s="174">
        <v>673</v>
      </c>
      <c r="O12" s="174">
        <v>104</v>
      </c>
      <c r="P12" s="174">
        <v>29</v>
      </c>
      <c r="Q12" s="174">
        <v>0</v>
      </c>
      <c r="R12" s="174">
        <v>0</v>
      </c>
      <c r="S12" s="174">
        <v>0</v>
      </c>
      <c r="T12" s="176">
        <v>0</v>
      </c>
    </row>
    <row r="13" spans="1:20" ht="18.75" customHeight="1">
      <c r="A13" s="72"/>
      <c r="B13" s="72"/>
      <c r="C13" s="73">
        <v>8</v>
      </c>
      <c r="D13" s="174">
        <v>10404</v>
      </c>
      <c r="E13" s="174">
        <v>3547</v>
      </c>
      <c r="F13" s="174">
        <v>38237.757</v>
      </c>
      <c r="G13" s="174">
        <v>6857</v>
      </c>
      <c r="H13" s="174">
        <v>31658.913</v>
      </c>
      <c r="I13" s="174">
        <v>83</v>
      </c>
      <c r="J13" s="174">
        <v>43</v>
      </c>
      <c r="K13" s="174">
        <v>4805</v>
      </c>
      <c r="L13" s="174">
        <v>1457</v>
      </c>
      <c r="M13" s="174">
        <v>3112</v>
      </c>
      <c r="N13" s="174">
        <v>770</v>
      </c>
      <c r="O13" s="174">
        <v>99</v>
      </c>
      <c r="P13" s="174">
        <v>34</v>
      </c>
      <c r="Q13" s="174">
        <v>0</v>
      </c>
      <c r="R13" s="174">
        <v>1</v>
      </c>
      <c r="S13" s="174">
        <v>0</v>
      </c>
      <c r="T13" s="176">
        <v>0</v>
      </c>
    </row>
    <row r="14" spans="1:20" ht="18.75" customHeight="1">
      <c r="A14" s="72" t="s">
        <v>95</v>
      </c>
      <c r="B14" s="72"/>
      <c r="C14" s="73">
        <v>9</v>
      </c>
      <c r="D14" s="174">
        <v>13014</v>
      </c>
      <c r="E14" s="174">
        <v>4704</v>
      </c>
      <c r="F14" s="174">
        <v>56315.871</v>
      </c>
      <c r="G14" s="174">
        <v>8310</v>
      </c>
      <c r="H14" s="174">
        <v>43714.891</v>
      </c>
      <c r="I14" s="174">
        <v>87</v>
      </c>
      <c r="J14" s="174">
        <v>57</v>
      </c>
      <c r="K14" s="174">
        <v>5601</v>
      </c>
      <c r="L14" s="174">
        <v>1719</v>
      </c>
      <c r="M14" s="174">
        <v>4249</v>
      </c>
      <c r="N14" s="174">
        <v>1032</v>
      </c>
      <c r="O14" s="174">
        <v>203</v>
      </c>
      <c r="P14" s="174">
        <v>56</v>
      </c>
      <c r="Q14" s="174">
        <v>5</v>
      </c>
      <c r="R14" s="174">
        <v>3</v>
      </c>
      <c r="S14" s="174">
        <v>2</v>
      </c>
      <c r="T14" s="176">
        <v>0</v>
      </c>
    </row>
    <row r="15" spans="1:20" ht="18.75" customHeight="1">
      <c r="A15" s="72"/>
      <c r="B15" s="72"/>
      <c r="C15" s="73">
        <v>10</v>
      </c>
      <c r="D15" s="174">
        <v>4759</v>
      </c>
      <c r="E15" s="174">
        <v>1693</v>
      </c>
      <c r="F15" s="174">
        <v>17673.194</v>
      </c>
      <c r="G15" s="174">
        <v>3066</v>
      </c>
      <c r="H15" s="174">
        <v>10044.574</v>
      </c>
      <c r="I15" s="174">
        <v>33</v>
      </c>
      <c r="J15" s="174">
        <v>20</v>
      </c>
      <c r="K15" s="174">
        <v>2301</v>
      </c>
      <c r="L15" s="174">
        <v>634</v>
      </c>
      <c r="M15" s="174">
        <v>1356</v>
      </c>
      <c r="N15" s="174">
        <v>338</v>
      </c>
      <c r="O15" s="174">
        <v>61</v>
      </c>
      <c r="P15" s="174">
        <v>14</v>
      </c>
      <c r="Q15" s="174">
        <v>2</v>
      </c>
      <c r="R15" s="174">
        <v>0</v>
      </c>
      <c r="S15" s="174">
        <v>0</v>
      </c>
      <c r="T15" s="176">
        <v>0</v>
      </c>
    </row>
    <row r="16" spans="1:20" ht="18.75" customHeight="1">
      <c r="A16" s="72" t="s">
        <v>96</v>
      </c>
      <c r="B16" s="72"/>
      <c r="C16" s="73">
        <v>11</v>
      </c>
      <c r="D16" s="174">
        <v>2849</v>
      </c>
      <c r="E16" s="174">
        <v>980</v>
      </c>
      <c r="F16" s="174">
        <v>18568.295</v>
      </c>
      <c r="G16" s="174">
        <v>1869</v>
      </c>
      <c r="H16" s="174">
        <v>13529.223</v>
      </c>
      <c r="I16" s="174">
        <v>28</v>
      </c>
      <c r="J16" s="174">
        <v>10</v>
      </c>
      <c r="K16" s="174">
        <v>1374</v>
      </c>
      <c r="L16" s="174">
        <v>340</v>
      </c>
      <c r="M16" s="174">
        <v>809</v>
      </c>
      <c r="N16" s="174">
        <v>230</v>
      </c>
      <c r="O16" s="174">
        <v>32</v>
      </c>
      <c r="P16" s="174">
        <v>23</v>
      </c>
      <c r="Q16" s="174">
        <v>0</v>
      </c>
      <c r="R16" s="174">
        <v>3</v>
      </c>
      <c r="S16" s="174">
        <v>0</v>
      </c>
      <c r="T16" s="176">
        <v>0</v>
      </c>
    </row>
    <row r="17" spans="1:20" ht="18.75" customHeight="1">
      <c r="A17" s="72"/>
      <c r="B17" s="72"/>
      <c r="C17" s="73">
        <v>12</v>
      </c>
      <c r="D17" s="174">
        <v>11364</v>
      </c>
      <c r="E17" s="174">
        <v>3991</v>
      </c>
      <c r="F17" s="174">
        <v>73484.517</v>
      </c>
      <c r="G17" s="174">
        <v>7373</v>
      </c>
      <c r="H17" s="174">
        <v>308811.075</v>
      </c>
      <c r="I17" s="174">
        <v>121</v>
      </c>
      <c r="J17" s="174">
        <v>54</v>
      </c>
      <c r="K17" s="174">
        <v>5290</v>
      </c>
      <c r="L17" s="174">
        <v>1455</v>
      </c>
      <c r="M17" s="174">
        <v>3179</v>
      </c>
      <c r="N17" s="174">
        <v>935</v>
      </c>
      <c r="O17" s="174">
        <v>216</v>
      </c>
      <c r="P17" s="174">
        <v>96</v>
      </c>
      <c r="Q17" s="174">
        <v>6</v>
      </c>
      <c r="R17" s="174">
        <v>9</v>
      </c>
      <c r="S17" s="174">
        <v>0</v>
      </c>
      <c r="T17" s="176">
        <v>3</v>
      </c>
    </row>
    <row r="18" spans="1:20" ht="18.75" customHeight="1">
      <c r="A18" s="72"/>
      <c r="B18" s="72"/>
      <c r="C18" s="73">
        <v>1</v>
      </c>
      <c r="D18" s="174">
        <v>4079</v>
      </c>
      <c r="E18" s="174">
        <v>1362</v>
      </c>
      <c r="F18" s="174">
        <v>19223.288</v>
      </c>
      <c r="G18" s="174">
        <v>2717</v>
      </c>
      <c r="H18" s="174">
        <v>28196.689</v>
      </c>
      <c r="I18" s="174">
        <v>54</v>
      </c>
      <c r="J18" s="174">
        <v>20</v>
      </c>
      <c r="K18" s="174">
        <v>1731</v>
      </c>
      <c r="L18" s="174">
        <v>467</v>
      </c>
      <c r="M18" s="174">
        <v>1365</v>
      </c>
      <c r="N18" s="174">
        <v>334</v>
      </c>
      <c r="O18" s="174">
        <v>76</v>
      </c>
      <c r="P18" s="174">
        <v>25</v>
      </c>
      <c r="Q18" s="174">
        <v>2</v>
      </c>
      <c r="R18" s="174">
        <v>3</v>
      </c>
      <c r="S18" s="174">
        <v>1</v>
      </c>
      <c r="T18" s="176">
        <v>1</v>
      </c>
    </row>
    <row r="19" spans="1:20" ht="18.75" customHeight="1">
      <c r="A19" s="72"/>
      <c r="B19" s="72"/>
      <c r="C19" s="30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6"/>
    </row>
    <row r="20" spans="1:20" ht="18.75" customHeight="1">
      <c r="A20" s="72"/>
      <c r="B20" s="72"/>
      <c r="C20" s="75" t="s">
        <v>97</v>
      </c>
      <c r="D20" s="174">
        <f>SUM(D6:D18)</f>
        <v>117663</v>
      </c>
      <c r="E20" s="174">
        <f aca="true" t="shared" si="0" ref="E20:T20">SUM(E6:E18)</f>
        <v>42079</v>
      </c>
      <c r="F20" s="174">
        <f t="shared" si="0"/>
        <v>1188399.0129999996</v>
      </c>
      <c r="G20" s="174">
        <f t="shared" si="0"/>
        <v>75584</v>
      </c>
      <c r="H20" s="174">
        <f t="shared" si="0"/>
        <v>748684.118</v>
      </c>
      <c r="I20" s="174">
        <f t="shared" si="0"/>
        <v>941</v>
      </c>
      <c r="J20" s="174">
        <f t="shared" si="0"/>
        <v>530</v>
      </c>
      <c r="K20" s="174">
        <f t="shared" si="0"/>
        <v>51957</v>
      </c>
      <c r="L20" s="174">
        <f t="shared" si="0"/>
        <v>15522</v>
      </c>
      <c r="M20" s="174">
        <f t="shared" si="0"/>
        <v>35223</v>
      </c>
      <c r="N20" s="174">
        <f t="shared" si="0"/>
        <v>9985</v>
      </c>
      <c r="O20" s="174">
        <f t="shared" si="0"/>
        <v>2170</v>
      </c>
      <c r="P20" s="174">
        <f t="shared" si="0"/>
        <v>1069</v>
      </c>
      <c r="Q20" s="174">
        <f t="shared" si="0"/>
        <v>76</v>
      </c>
      <c r="R20" s="174">
        <f t="shared" si="0"/>
        <v>136</v>
      </c>
      <c r="S20" s="174">
        <f t="shared" si="0"/>
        <v>21</v>
      </c>
      <c r="T20" s="176">
        <f t="shared" si="0"/>
        <v>33</v>
      </c>
    </row>
    <row r="21" spans="1:20" ht="18.75" customHeight="1">
      <c r="A21" s="72"/>
      <c r="B21" s="72"/>
      <c r="C21" s="30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6"/>
    </row>
    <row r="22" spans="1:20" ht="18.75" customHeight="1">
      <c r="A22" s="72"/>
      <c r="B22" s="72"/>
      <c r="C22" s="30" t="s">
        <v>316</v>
      </c>
      <c r="D22" s="174">
        <v>122</v>
      </c>
      <c r="E22" s="174">
        <v>51</v>
      </c>
      <c r="F22" s="174">
        <v>960.218</v>
      </c>
      <c r="G22" s="174">
        <v>193</v>
      </c>
      <c r="H22" s="174">
        <v>1437.511</v>
      </c>
      <c r="I22" s="174">
        <v>2</v>
      </c>
      <c r="J22" s="174">
        <v>0</v>
      </c>
      <c r="K22" s="174">
        <v>55</v>
      </c>
      <c r="L22" s="174">
        <v>10</v>
      </c>
      <c r="M22" s="174">
        <v>43</v>
      </c>
      <c r="N22" s="174">
        <v>7</v>
      </c>
      <c r="O22" s="174">
        <v>3</v>
      </c>
      <c r="P22" s="174">
        <v>1</v>
      </c>
      <c r="Q22" s="174">
        <v>1</v>
      </c>
      <c r="R22" s="174">
        <v>0</v>
      </c>
      <c r="S22" s="174">
        <v>0</v>
      </c>
      <c r="T22" s="176">
        <v>0</v>
      </c>
    </row>
    <row r="23" spans="1:20" ht="18.75" customHeight="1">
      <c r="A23" s="72"/>
      <c r="B23" s="72"/>
      <c r="C23" s="30" t="s">
        <v>317</v>
      </c>
      <c r="D23" s="174">
        <v>187</v>
      </c>
      <c r="E23" s="174">
        <v>103</v>
      </c>
      <c r="F23" s="174">
        <v>7109.688</v>
      </c>
      <c r="G23" s="174">
        <v>271</v>
      </c>
      <c r="H23" s="174">
        <v>1701.759</v>
      </c>
      <c r="I23" s="174">
        <v>2</v>
      </c>
      <c r="J23" s="174">
        <v>1</v>
      </c>
      <c r="K23" s="174">
        <v>72</v>
      </c>
      <c r="L23" s="174">
        <v>11</v>
      </c>
      <c r="M23" s="174">
        <v>59</v>
      </c>
      <c r="N23" s="174">
        <v>27</v>
      </c>
      <c r="O23" s="174">
        <v>7</v>
      </c>
      <c r="P23" s="174">
        <v>8</v>
      </c>
      <c r="Q23" s="174">
        <v>0</v>
      </c>
      <c r="R23" s="174">
        <v>0</v>
      </c>
      <c r="S23" s="174">
        <v>0</v>
      </c>
      <c r="T23" s="176">
        <v>0</v>
      </c>
    </row>
    <row r="24" spans="1:20" ht="18.75" customHeight="1">
      <c r="A24" s="72" t="s">
        <v>93</v>
      </c>
      <c r="B24" s="72"/>
      <c r="C24" s="30" t="s">
        <v>318</v>
      </c>
      <c r="D24" s="174">
        <v>163</v>
      </c>
      <c r="E24" s="174">
        <v>53</v>
      </c>
      <c r="F24" s="174">
        <v>595.318</v>
      </c>
      <c r="G24" s="174">
        <v>274</v>
      </c>
      <c r="H24" s="174">
        <v>11768.083</v>
      </c>
      <c r="I24" s="174">
        <v>1</v>
      </c>
      <c r="J24" s="174">
        <v>0</v>
      </c>
      <c r="K24" s="174">
        <v>69</v>
      </c>
      <c r="L24" s="174">
        <v>22</v>
      </c>
      <c r="M24" s="174">
        <v>44</v>
      </c>
      <c r="N24" s="174">
        <v>17</v>
      </c>
      <c r="O24" s="174">
        <v>2</v>
      </c>
      <c r="P24" s="174">
        <v>5</v>
      </c>
      <c r="Q24" s="174">
        <v>2</v>
      </c>
      <c r="R24" s="174">
        <v>0</v>
      </c>
      <c r="S24" s="174">
        <v>0</v>
      </c>
      <c r="T24" s="176">
        <v>1</v>
      </c>
    </row>
    <row r="25" spans="1:20" ht="18.75" customHeight="1">
      <c r="A25" s="74">
        <v>2</v>
      </c>
      <c r="B25" s="72"/>
      <c r="C25" s="30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6"/>
    </row>
    <row r="26" spans="1:20" ht="18.75" customHeight="1">
      <c r="A26" s="72" t="s">
        <v>94</v>
      </c>
      <c r="B26" s="72"/>
      <c r="C26" s="30" t="s">
        <v>319</v>
      </c>
      <c r="D26" s="174">
        <v>177</v>
      </c>
      <c r="E26" s="174">
        <v>50</v>
      </c>
      <c r="F26" s="174">
        <v>593.292</v>
      </c>
      <c r="G26" s="174">
        <v>305</v>
      </c>
      <c r="H26" s="174">
        <v>4177.817</v>
      </c>
      <c r="I26" s="174">
        <v>3</v>
      </c>
      <c r="J26" s="174">
        <v>0</v>
      </c>
      <c r="K26" s="174">
        <v>76</v>
      </c>
      <c r="L26" s="174">
        <v>29</v>
      </c>
      <c r="M26" s="174">
        <v>41</v>
      </c>
      <c r="N26" s="174">
        <v>22</v>
      </c>
      <c r="O26" s="174">
        <v>4</v>
      </c>
      <c r="P26" s="174">
        <v>1</v>
      </c>
      <c r="Q26" s="174">
        <v>1</v>
      </c>
      <c r="R26" s="174">
        <v>0</v>
      </c>
      <c r="S26" s="174">
        <v>0</v>
      </c>
      <c r="T26" s="176">
        <v>0</v>
      </c>
    </row>
    <row r="27" spans="1:20" ht="18.75" customHeight="1">
      <c r="A27" s="72" t="s">
        <v>95</v>
      </c>
      <c r="B27" s="72"/>
      <c r="C27" s="30" t="s">
        <v>320</v>
      </c>
      <c r="D27" s="174">
        <v>273</v>
      </c>
      <c r="E27" s="174">
        <v>115</v>
      </c>
      <c r="F27" s="174">
        <v>1767.968</v>
      </c>
      <c r="G27" s="174">
        <v>431</v>
      </c>
      <c r="H27" s="174">
        <v>9288.674</v>
      </c>
      <c r="I27" s="174">
        <v>2</v>
      </c>
      <c r="J27" s="174">
        <v>2</v>
      </c>
      <c r="K27" s="174">
        <v>100</v>
      </c>
      <c r="L27" s="174">
        <v>33</v>
      </c>
      <c r="M27" s="174">
        <v>74</v>
      </c>
      <c r="N27" s="174">
        <v>43</v>
      </c>
      <c r="O27" s="174">
        <v>10</v>
      </c>
      <c r="P27" s="174">
        <v>6</v>
      </c>
      <c r="Q27" s="174">
        <v>2</v>
      </c>
      <c r="R27" s="174">
        <v>1</v>
      </c>
      <c r="S27" s="174">
        <v>0</v>
      </c>
      <c r="T27" s="176">
        <v>0</v>
      </c>
    </row>
    <row r="28" spans="1:20" ht="18.75" customHeight="1">
      <c r="A28" s="72" t="s">
        <v>96</v>
      </c>
      <c r="B28" s="72"/>
      <c r="C28" s="30" t="s">
        <v>321</v>
      </c>
      <c r="D28" s="174">
        <v>225</v>
      </c>
      <c r="E28" s="174">
        <v>56</v>
      </c>
      <c r="F28" s="174">
        <v>1098.135</v>
      </c>
      <c r="G28" s="174">
        <v>395</v>
      </c>
      <c r="H28" s="174">
        <v>3887.042</v>
      </c>
      <c r="I28" s="174">
        <v>2</v>
      </c>
      <c r="J28" s="174">
        <v>1</v>
      </c>
      <c r="K28" s="174">
        <v>101</v>
      </c>
      <c r="L28" s="174">
        <v>23</v>
      </c>
      <c r="M28" s="174">
        <v>60</v>
      </c>
      <c r="N28" s="174">
        <v>27</v>
      </c>
      <c r="O28" s="174">
        <v>7</v>
      </c>
      <c r="P28" s="174">
        <v>3</v>
      </c>
      <c r="Q28" s="174">
        <v>0</v>
      </c>
      <c r="R28" s="174">
        <v>1</v>
      </c>
      <c r="S28" s="174">
        <v>0</v>
      </c>
      <c r="T28" s="176">
        <v>0</v>
      </c>
    </row>
    <row r="29" spans="1:20" ht="18.75" customHeight="1">
      <c r="A29" s="72"/>
      <c r="B29" s="72"/>
      <c r="C29" s="30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6"/>
    </row>
    <row r="30" spans="1:20" ht="18.75" customHeight="1">
      <c r="A30" s="72"/>
      <c r="B30" s="72"/>
      <c r="C30" s="75" t="s">
        <v>97</v>
      </c>
      <c r="D30" s="174">
        <f>SUM(D22:D28)</f>
        <v>1147</v>
      </c>
      <c r="E30" s="174">
        <f aca="true" t="shared" si="1" ref="E30:T30">SUM(E22:E28)</f>
        <v>428</v>
      </c>
      <c r="F30" s="174">
        <f t="shared" si="1"/>
        <v>12124.619</v>
      </c>
      <c r="G30" s="174">
        <f t="shared" si="1"/>
        <v>1869</v>
      </c>
      <c r="H30" s="174">
        <f t="shared" si="1"/>
        <v>32260.886000000006</v>
      </c>
      <c r="I30" s="174">
        <f t="shared" si="1"/>
        <v>12</v>
      </c>
      <c r="J30" s="174">
        <f t="shared" si="1"/>
        <v>4</v>
      </c>
      <c r="K30" s="174">
        <f t="shared" si="1"/>
        <v>473</v>
      </c>
      <c r="L30" s="174">
        <f t="shared" si="1"/>
        <v>128</v>
      </c>
      <c r="M30" s="174">
        <f t="shared" si="1"/>
        <v>321</v>
      </c>
      <c r="N30" s="174">
        <f t="shared" si="1"/>
        <v>143</v>
      </c>
      <c r="O30" s="174">
        <f t="shared" si="1"/>
        <v>33</v>
      </c>
      <c r="P30" s="174">
        <f t="shared" si="1"/>
        <v>24</v>
      </c>
      <c r="Q30" s="174">
        <f t="shared" si="1"/>
        <v>6</v>
      </c>
      <c r="R30" s="174">
        <f t="shared" si="1"/>
        <v>2</v>
      </c>
      <c r="S30" s="174">
        <f t="shared" si="1"/>
        <v>0</v>
      </c>
      <c r="T30" s="176">
        <f t="shared" si="1"/>
        <v>1</v>
      </c>
    </row>
    <row r="31" spans="1:20" ht="18.75" customHeight="1">
      <c r="A31" s="72"/>
      <c r="B31" s="72"/>
      <c r="C31" s="30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6"/>
    </row>
    <row r="32" spans="1:20" ht="18.75" customHeight="1">
      <c r="A32" s="76"/>
      <c r="B32" s="76"/>
      <c r="C32" s="77" t="s">
        <v>23</v>
      </c>
      <c r="D32" s="175">
        <f>+D20+D30</f>
        <v>118810</v>
      </c>
      <c r="E32" s="175">
        <f aca="true" t="shared" si="2" ref="E32:T32">+E20+E30</f>
        <v>42507</v>
      </c>
      <c r="F32" s="175">
        <f t="shared" si="2"/>
        <v>1200523.6319999995</v>
      </c>
      <c r="G32" s="175">
        <f t="shared" si="2"/>
        <v>77453</v>
      </c>
      <c r="H32" s="175">
        <f t="shared" si="2"/>
        <v>780945.0040000001</v>
      </c>
      <c r="I32" s="175">
        <f t="shared" si="2"/>
        <v>953</v>
      </c>
      <c r="J32" s="175">
        <f t="shared" si="2"/>
        <v>534</v>
      </c>
      <c r="K32" s="175">
        <f t="shared" si="2"/>
        <v>52430</v>
      </c>
      <c r="L32" s="175">
        <f t="shared" si="2"/>
        <v>15650</v>
      </c>
      <c r="M32" s="175">
        <f t="shared" si="2"/>
        <v>35544</v>
      </c>
      <c r="N32" s="175">
        <f t="shared" si="2"/>
        <v>10128</v>
      </c>
      <c r="O32" s="175">
        <f t="shared" si="2"/>
        <v>2203</v>
      </c>
      <c r="P32" s="175">
        <f t="shared" si="2"/>
        <v>1093</v>
      </c>
      <c r="Q32" s="175">
        <f t="shared" si="2"/>
        <v>82</v>
      </c>
      <c r="R32" s="175">
        <f t="shared" si="2"/>
        <v>138</v>
      </c>
      <c r="S32" s="175">
        <f t="shared" si="2"/>
        <v>21</v>
      </c>
      <c r="T32" s="177">
        <f t="shared" si="2"/>
        <v>34</v>
      </c>
    </row>
    <row r="33" spans="1:20" ht="13.5">
      <c r="A33" s="187" t="s">
        <v>351</v>
      </c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2"/>
      <c r="S33" s="2"/>
      <c r="T33" s="2"/>
    </row>
    <row r="34" spans="1:20" ht="13.5">
      <c r="A34" s="187" t="s">
        <v>338</v>
      </c>
      <c r="B34" s="187"/>
      <c r="C34" s="187"/>
      <c r="D34" s="187"/>
      <c r="E34" s="187"/>
      <c r="F34" s="187"/>
      <c r="G34" s="187"/>
      <c r="H34" s="187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3.5">
      <c r="A35" s="187" t="s">
        <v>315</v>
      </c>
      <c r="B35" s="187"/>
      <c r="C35" s="187"/>
      <c r="D35" s="187"/>
      <c r="E35" s="187"/>
      <c r="F35" s="187"/>
      <c r="G35" s="187"/>
      <c r="H35" s="187"/>
      <c r="I35" s="187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</sheetData>
  <mergeCells count="25">
    <mergeCell ref="A1:F1"/>
    <mergeCell ref="A2:C4"/>
    <mergeCell ref="D2:D4"/>
    <mergeCell ref="E2:F2"/>
    <mergeCell ref="G2:H2"/>
    <mergeCell ref="I2:T2"/>
    <mergeCell ref="E3:E4"/>
    <mergeCell ref="F3:F4"/>
    <mergeCell ref="G3:G4"/>
    <mergeCell ref="H3:H4"/>
    <mergeCell ref="I3:I4"/>
    <mergeCell ref="J3:J4"/>
    <mergeCell ref="K3:K4"/>
    <mergeCell ref="L3:L4"/>
    <mergeCell ref="R3:R4"/>
    <mergeCell ref="S3:S4"/>
    <mergeCell ref="T3:T4"/>
    <mergeCell ref="M3:M4"/>
    <mergeCell ref="N3:N4"/>
    <mergeCell ref="O3:O4"/>
    <mergeCell ref="P3:P4"/>
    <mergeCell ref="A33:Q33"/>
    <mergeCell ref="A34:H34"/>
    <mergeCell ref="A35:I35"/>
    <mergeCell ref="Q3:Q4"/>
  </mergeCells>
  <printOptions/>
  <pageMargins left="0.75" right="0.29" top="1" bottom="1" header="0.512" footer="0.512"/>
  <pageSetup horizontalDpi="300" verticalDpi="300" orientation="landscape" paperSize="9" scale="78" r:id="rId2"/>
  <headerFooter alignWithMargins="0">
    <oddHeader>&amp;L&amp;"ＭＳ Ｐゴシック,太字"&amp;14法　人　税
&amp;"ＭＳ Ｐゴシック,標準"&amp;12　4-2　法人数&amp;"ＭＳ Ｐゴシック,太字"&amp;14　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115"/>
  <sheetViews>
    <sheetView showGridLines="0" zoomScale="70" zoomScaleNormal="70" zoomScaleSheetLayoutView="75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1" max="1" width="5.00390625" style="0" customWidth="1"/>
    <col min="2" max="2" width="3.75390625" style="0" customWidth="1"/>
    <col min="3" max="3" width="21.625" style="0" customWidth="1"/>
    <col min="4" max="4" width="2.375" style="0" customWidth="1"/>
    <col min="5" max="6" width="10.75390625" style="0" customWidth="1"/>
    <col min="7" max="7" width="12.625" style="0" customWidth="1"/>
    <col min="8" max="21" width="10.75390625" style="0" customWidth="1"/>
    <col min="22" max="22" width="2.875" style="0" customWidth="1"/>
  </cols>
  <sheetData>
    <row r="1" spans="1:21" ht="14.25" thickBot="1">
      <c r="A1" s="168" t="s">
        <v>204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4.25" thickTop="1">
      <c r="A2" s="195" t="s">
        <v>1</v>
      </c>
      <c r="B2" s="227"/>
      <c r="C2" s="180"/>
      <c r="D2" s="138"/>
      <c r="E2" s="227" t="s">
        <v>2</v>
      </c>
      <c r="F2" s="191" t="s">
        <v>322</v>
      </c>
      <c r="G2" s="191"/>
      <c r="H2" s="191" t="s">
        <v>323</v>
      </c>
      <c r="I2" s="191"/>
      <c r="J2" s="191" t="s">
        <v>205</v>
      </c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230"/>
    </row>
    <row r="3" spans="1:21" ht="13.5">
      <c r="A3" s="232"/>
      <c r="B3" s="228"/>
      <c r="C3" s="233"/>
      <c r="D3" s="150"/>
      <c r="E3" s="228"/>
      <c r="F3" s="151" t="s">
        <v>206</v>
      </c>
      <c r="G3" s="231" t="s">
        <v>207</v>
      </c>
      <c r="H3" s="151" t="s">
        <v>206</v>
      </c>
      <c r="I3" s="231" t="s">
        <v>208</v>
      </c>
      <c r="J3" s="151" t="s">
        <v>209</v>
      </c>
      <c r="K3" s="151" t="s">
        <v>209</v>
      </c>
      <c r="L3" s="151" t="s">
        <v>210</v>
      </c>
      <c r="M3" s="151" t="s">
        <v>211</v>
      </c>
      <c r="N3" s="151" t="s">
        <v>325</v>
      </c>
      <c r="O3" s="151" t="s">
        <v>326</v>
      </c>
      <c r="P3" s="151" t="s">
        <v>327</v>
      </c>
      <c r="Q3" s="151" t="s">
        <v>212</v>
      </c>
      <c r="R3" s="151" t="s">
        <v>213</v>
      </c>
      <c r="S3" s="151" t="s">
        <v>214</v>
      </c>
      <c r="T3" s="151" t="s">
        <v>215</v>
      </c>
      <c r="U3" s="152" t="s">
        <v>216</v>
      </c>
    </row>
    <row r="4" spans="1:21" ht="13.5">
      <c r="A4" s="179"/>
      <c r="B4" s="229"/>
      <c r="C4" s="181"/>
      <c r="D4" s="140"/>
      <c r="E4" s="229"/>
      <c r="F4" s="141" t="s">
        <v>217</v>
      </c>
      <c r="G4" s="229"/>
      <c r="H4" s="141" t="s">
        <v>217</v>
      </c>
      <c r="I4" s="229"/>
      <c r="J4" s="141" t="s">
        <v>33</v>
      </c>
      <c r="K4" s="141" t="s">
        <v>34</v>
      </c>
      <c r="L4" s="141" t="s">
        <v>34</v>
      </c>
      <c r="M4" s="141" t="s">
        <v>34</v>
      </c>
      <c r="N4" s="141" t="s">
        <v>34</v>
      </c>
      <c r="O4" s="141" t="s">
        <v>34</v>
      </c>
      <c r="P4" s="141" t="s">
        <v>34</v>
      </c>
      <c r="Q4" s="141" t="s">
        <v>34</v>
      </c>
      <c r="R4" s="141" t="s">
        <v>34</v>
      </c>
      <c r="S4" s="141" t="s">
        <v>34</v>
      </c>
      <c r="T4" s="141" t="s">
        <v>34</v>
      </c>
      <c r="U4" s="142" t="s">
        <v>34</v>
      </c>
    </row>
    <row r="5" spans="1:21" s="49" customFormat="1" ht="18" customHeight="1">
      <c r="A5" s="45"/>
      <c r="B5" s="45"/>
      <c r="C5" s="45"/>
      <c r="D5" s="85"/>
      <c r="E5" s="43" t="s">
        <v>8</v>
      </c>
      <c r="F5" s="43"/>
      <c r="G5" s="43" t="s">
        <v>218</v>
      </c>
      <c r="H5" s="43"/>
      <c r="I5" s="43" t="s">
        <v>218</v>
      </c>
      <c r="J5" s="43" t="s">
        <v>8</v>
      </c>
      <c r="K5" s="43" t="s">
        <v>8</v>
      </c>
      <c r="L5" s="43" t="s">
        <v>8</v>
      </c>
      <c r="M5" s="43" t="s">
        <v>8</v>
      </c>
      <c r="N5" s="43" t="s">
        <v>8</v>
      </c>
      <c r="O5" s="43" t="s">
        <v>8</v>
      </c>
      <c r="P5" s="43" t="s">
        <v>8</v>
      </c>
      <c r="Q5" s="43" t="s">
        <v>8</v>
      </c>
      <c r="R5" s="43" t="s">
        <v>8</v>
      </c>
      <c r="S5" s="43" t="s">
        <v>8</v>
      </c>
      <c r="T5" s="43" t="s">
        <v>8</v>
      </c>
      <c r="U5" s="84" t="s">
        <v>8</v>
      </c>
    </row>
    <row r="6" spans="1:24" ht="13.5">
      <c r="A6" s="234" t="s">
        <v>328</v>
      </c>
      <c r="B6" s="225"/>
      <c r="C6" s="78" t="s">
        <v>219</v>
      </c>
      <c r="D6" s="54"/>
      <c r="E6" s="7">
        <v>2484</v>
      </c>
      <c r="F6" s="7">
        <v>829</v>
      </c>
      <c r="G6" s="7">
        <v>31558.671</v>
      </c>
      <c r="H6" s="7">
        <v>1679</v>
      </c>
      <c r="I6" s="7">
        <v>17176.436</v>
      </c>
      <c r="J6" s="7">
        <v>43</v>
      </c>
      <c r="K6" s="7">
        <v>33</v>
      </c>
      <c r="L6" s="7">
        <v>944</v>
      </c>
      <c r="M6" s="7">
        <v>314</v>
      </c>
      <c r="N6" s="7">
        <v>805</v>
      </c>
      <c r="O6" s="7">
        <v>233</v>
      </c>
      <c r="P6" s="7">
        <v>71</v>
      </c>
      <c r="Q6" s="7">
        <v>31</v>
      </c>
      <c r="R6" s="7">
        <v>3</v>
      </c>
      <c r="S6" s="7">
        <v>6</v>
      </c>
      <c r="T6" s="7">
        <v>0</v>
      </c>
      <c r="U6" s="8">
        <v>1</v>
      </c>
      <c r="W6" s="172"/>
      <c r="X6" s="172"/>
    </row>
    <row r="7" spans="1:24" ht="13.5">
      <c r="A7" s="234"/>
      <c r="B7" s="225"/>
      <c r="C7" s="78" t="s">
        <v>220</v>
      </c>
      <c r="D7" s="54"/>
      <c r="E7" s="7">
        <v>7</v>
      </c>
      <c r="F7" s="7">
        <v>2</v>
      </c>
      <c r="G7" s="7">
        <v>176.263</v>
      </c>
      <c r="H7" s="7">
        <v>6</v>
      </c>
      <c r="I7" s="7">
        <v>9.506</v>
      </c>
      <c r="J7" s="7">
        <v>0</v>
      </c>
      <c r="K7" s="7">
        <v>0</v>
      </c>
      <c r="L7" s="7">
        <v>1</v>
      </c>
      <c r="M7" s="7">
        <v>0</v>
      </c>
      <c r="N7" s="7">
        <v>2</v>
      </c>
      <c r="O7" s="7">
        <v>1</v>
      </c>
      <c r="P7" s="7">
        <v>0</v>
      </c>
      <c r="Q7" s="7">
        <v>3</v>
      </c>
      <c r="R7" s="7">
        <v>0</v>
      </c>
      <c r="S7" s="7">
        <v>0</v>
      </c>
      <c r="T7" s="7">
        <v>0</v>
      </c>
      <c r="U7" s="8">
        <v>0</v>
      </c>
      <c r="W7" s="172"/>
      <c r="X7" s="172"/>
    </row>
    <row r="8" spans="1:24" ht="13.5">
      <c r="A8" s="234"/>
      <c r="B8" s="225"/>
      <c r="C8" s="78" t="s">
        <v>221</v>
      </c>
      <c r="D8" s="54"/>
      <c r="E8" s="7">
        <v>61</v>
      </c>
      <c r="F8" s="7">
        <v>19</v>
      </c>
      <c r="G8" s="7">
        <v>52.983</v>
      </c>
      <c r="H8" s="7">
        <v>42</v>
      </c>
      <c r="I8" s="7">
        <v>183.662</v>
      </c>
      <c r="J8" s="7">
        <v>0</v>
      </c>
      <c r="K8" s="7">
        <v>0</v>
      </c>
      <c r="L8" s="7">
        <v>14</v>
      </c>
      <c r="M8" s="7">
        <v>10</v>
      </c>
      <c r="N8" s="7">
        <v>30</v>
      </c>
      <c r="O8" s="7">
        <v>6</v>
      </c>
      <c r="P8" s="7">
        <v>1</v>
      </c>
      <c r="Q8" s="7">
        <v>0</v>
      </c>
      <c r="R8" s="7">
        <v>0</v>
      </c>
      <c r="S8" s="7">
        <v>0</v>
      </c>
      <c r="T8" s="7">
        <v>0</v>
      </c>
      <c r="U8" s="8">
        <v>0</v>
      </c>
      <c r="W8" s="172"/>
      <c r="X8" s="172"/>
    </row>
    <row r="9" spans="1:24" ht="13.5">
      <c r="A9" s="234"/>
      <c r="B9" s="225"/>
      <c r="C9" s="78" t="s">
        <v>222</v>
      </c>
      <c r="D9" s="54"/>
      <c r="E9" s="7">
        <v>13</v>
      </c>
      <c r="F9" s="7">
        <v>4</v>
      </c>
      <c r="G9" s="7">
        <v>6.753</v>
      </c>
      <c r="H9" s="7">
        <v>9</v>
      </c>
      <c r="I9" s="7">
        <v>55.774</v>
      </c>
      <c r="J9" s="7">
        <v>0</v>
      </c>
      <c r="K9" s="7">
        <v>0</v>
      </c>
      <c r="L9" s="7">
        <v>3</v>
      </c>
      <c r="M9" s="7">
        <v>0</v>
      </c>
      <c r="N9" s="7">
        <v>7</v>
      </c>
      <c r="O9" s="7">
        <v>3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8">
        <v>0</v>
      </c>
      <c r="W9" s="172"/>
      <c r="X9" s="172"/>
    </row>
    <row r="10" spans="1:24" ht="13.5">
      <c r="A10" s="234"/>
      <c r="B10" s="225"/>
      <c r="C10" s="78" t="s">
        <v>223</v>
      </c>
      <c r="D10" s="54"/>
      <c r="E10" s="7">
        <v>26</v>
      </c>
      <c r="F10" s="7">
        <v>10</v>
      </c>
      <c r="G10" s="7">
        <v>108.957</v>
      </c>
      <c r="H10" s="7">
        <v>16</v>
      </c>
      <c r="I10" s="7">
        <v>82.048</v>
      </c>
      <c r="J10" s="7">
        <v>1</v>
      </c>
      <c r="K10" s="7">
        <v>0</v>
      </c>
      <c r="L10" s="7">
        <v>11</v>
      </c>
      <c r="M10" s="7">
        <v>3</v>
      </c>
      <c r="N10" s="7">
        <v>8</v>
      </c>
      <c r="O10" s="7">
        <v>2</v>
      </c>
      <c r="P10" s="7">
        <v>0</v>
      </c>
      <c r="Q10" s="7">
        <v>1</v>
      </c>
      <c r="R10" s="7">
        <v>0</v>
      </c>
      <c r="S10" s="7">
        <v>0</v>
      </c>
      <c r="T10" s="7">
        <v>0</v>
      </c>
      <c r="U10" s="8">
        <v>0</v>
      </c>
      <c r="W10" s="172"/>
      <c r="X10" s="172"/>
    </row>
    <row r="11" spans="1:24" ht="13.5">
      <c r="A11" s="234"/>
      <c r="B11" s="225"/>
      <c r="C11" s="78"/>
      <c r="D11" s="54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8"/>
      <c r="W11" s="172"/>
      <c r="X11" s="172"/>
    </row>
    <row r="12" spans="1:24" ht="13.5">
      <c r="A12" s="234"/>
      <c r="B12" s="225"/>
      <c r="C12" s="78" t="s">
        <v>224</v>
      </c>
      <c r="D12" s="54"/>
      <c r="E12" s="7">
        <v>60</v>
      </c>
      <c r="F12" s="7">
        <v>12</v>
      </c>
      <c r="G12" s="7">
        <v>96.837</v>
      </c>
      <c r="H12" s="7">
        <v>49</v>
      </c>
      <c r="I12" s="7">
        <v>371.463</v>
      </c>
      <c r="J12" s="7">
        <v>1</v>
      </c>
      <c r="K12" s="7">
        <v>1</v>
      </c>
      <c r="L12" s="7">
        <v>18</v>
      </c>
      <c r="M12" s="7">
        <v>4</v>
      </c>
      <c r="N12" s="7">
        <v>22</v>
      </c>
      <c r="O12" s="7">
        <v>10</v>
      </c>
      <c r="P12" s="7">
        <v>3</v>
      </c>
      <c r="Q12" s="7">
        <v>1</v>
      </c>
      <c r="R12" s="7">
        <v>0</v>
      </c>
      <c r="S12" s="7">
        <v>0</v>
      </c>
      <c r="T12" s="7">
        <v>0</v>
      </c>
      <c r="U12" s="8">
        <v>0</v>
      </c>
      <c r="W12" s="172"/>
      <c r="X12" s="172"/>
    </row>
    <row r="13" spans="1:24" ht="13.5">
      <c r="A13" s="234"/>
      <c r="B13" s="225"/>
      <c r="C13" s="78" t="s">
        <v>225</v>
      </c>
      <c r="D13" s="54"/>
      <c r="E13" s="7">
        <v>723</v>
      </c>
      <c r="F13" s="7">
        <v>180</v>
      </c>
      <c r="G13" s="7">
        <v>2121.389</v>
      </c>
      <c r="H13" s="7">
        <v>554</v>
      </c>
      <c r="I13" s="7">
        <v>2366.292</v>
      </c>
      <c r="J13" s="7">
        <v>1</v>
      </c>
      <c r="K13" s="7">
        <v>6</v>
      </c>
      <c r="L13" s="7">
        <v>269</v>
      </c>
      <c r="M13" s="7">
        <v>89</v>
      </c>
      <c r="N13" s="7">
        <v>283</v>
      </c>
      <c r="O13" s="7">
        <v>60</v>
      </c>
      <c r="P13" s="7">
        <v>11</v>
      </c>
      <c r="Q13" s="7">
        <v>4</v>
      </c>
      <c r="R13" s="7">
        <v>0</v>
      </c>
      <c r="S13" s="7">
        <v>0</v>
      </c>
      <c r="T13" s="7">
        <v>0</v>
      </c>
      <c r="U13" s="8">
        <v>0</v>
      </c>
      <c r="W13" s="172"/>
      <c r="X13" s="172"/>
    </row>
    <row r="14" spans="1:24" ht="13.5">
      <c r="A14" s="234"/>
      <c r="B14" s="225"/>
      <c r="C14" s="78" t="s">
        <v>226</v>
      </c>
      <c r="D14" s="54"/>
      <c r="E14" s="7">
        <v>568</v>
      </c>
      <c r="F14" s="7">
        <v>155</v>
      </c>
      <c r="G14" s="7">
        <v>1842.622</v>
      </c>
      <c r="H14" s="7">
        <v>419</v>
      </c>
      <c r="I14" s="7">
        <v>5707.654</v>
      </c>
      <c r="J14" s="7">
        <v>9</v>
      </c>
      <c r="K14" s="7">
        <v>8</v>
      </c>
      <c r="L14" s="7">
        <v>208</v>
      </c>
      <c r="M14" s="7">
        <v>98</v>
      </c>
      <c r="N14" s="7">
        <v>192</v>
      </c>
      <c r="O14" s="7">
        <v>41</v>
      </c>
      <c r="P14" s="7">
        <v>10</v>
      </c>
      <c r="Q14" s="7">
        <v>1</v>
      </c>
      <c r="R14" s="7">
        <v>0</v>
      </c>
      <c r="S14" s="7">
        <v>1</v>
      </c>
      <c r="T14" s="7">
        <v>0</v>
      </c>
      <c r="U14" s="8">
        <v>0</v>
      </c>
      <c r="W14" s="172"/>
      <c r="X14" s="172"/>
    </row>
    <row r="15" spans="1:24" ht="13.5">
      <c r="A15" s="234"/>
      <c r="B15" s="225"/>
      <c r="C15" s="78" t="s">
        <v>227</v>
      </c>
      <c r="D15" s="54"/>
      <c r="E15" s="7">
        <v>842</v>
      </c>
      <c r="F15" s="7">
        <v>231</v>
      </c>
      <c r="G15" s="7">
        <v>1750.752</v>
      </c>
      <c r="H15" s="7">
        <v>618</v>
      </c>
      <c r="I15" s="7">
        <v>3090.277</v>
      </c>
      <c r="J15" s="7">
        <v>3</v>
      </c>
      <c r="K15" s="7">
        <v>5</v>
      </c>
      <c r="L15" s="7">
        <v>337</v>
      </c>
      <c r="M15" s="7">
        <v>157</v>
      </c>
      <c r="N15" s="7">
        <v>269</v>
      </c>
      <c r="O15" s="7">
        <v>57</v>
      </c>
      <c r="P15" s="7">
        <v>11</v>
      </c>
      <c r="Q15" s="7">
        <v>2</v>
      </c>
      <c r="R15" s="7">
        <v>0</v>
      </c>
      <c r="S15" s="7">
        <v>1</v>
      </c>
      <c r="T15" s="7">
        <v>0</v>
      </c>
      <c r="U15" s="8">
        <v>0</v>
      </c>
      <c r="W15" s="172"/>
      <c r="X15" s="172"/>
    </row>
    <row r="16" spans="1:24" ht="13.5">
      <c r="A16" s="234"/>
      <c r="B16" s="225"/>
      <c r="C16" s="78" t="s">
        <v>228</v>
      </c>
      <c r="D16" s="54"/>
      <c r="E16" s="7">
        <v>175</v>
      </c>
      <c r="F16" s="7">
        <v>84</v>
      </c>
      <c r="G16" s="7">
        <v>2837.193</v>
      </c>
      <c r="H16" s="7">
        <v>93</v>
      </c>
      <c r="I16" s="7">
        <v>952.34</v>
      </c>
      <c r="J16" s="7">
        <v>0</v>
      </c>
      <c r="K16" s="7">
        <v>0</v>
      </c>
      <c r="L16" s="7">
        <v>46</v>
      </c>
      <c r="M16" s="7">
        <v>24</v>
      </c>
      <c r="N16" s="7">
        <v>60</v>
      </c>
      <c r="O16" s="7">
        <v>30</v>
      </c>
      <c r="P16" s="7">
        <v>9</v>
      </c>
      <c r="Q16" s="7">
        <v>6</v>
      </c>
      <c r="R16" s="7">
        <v>0</v>
      </c>
      <c r="S16" s="7">
        <v>0</v>
      </c>
      <c r="T16" s="7">
        <v>0</v>
      </c>
      <c r="U16" s="8">
        <v>0</v>
      </c>
      <c r="W16" s="172"/>
      <c r="X16" s="172"/>
    </row>
    <row r="17" spans="1:24" ht="13.5">
      <c r="A17" s="234"/>
      <c r="B17" s="225"/>
      <c r="C17" s="78"/>
      <c r="D17" s="54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8"/>
      <c r="W17" s="172"/>
      <c r="X17" s="172"/>
    </row>
    <row r="18" spans="1:24" ht="13.5">
      <c r="A18" s="234"/>
      <c r="B18" s="225"/>
      <c r="C18" s="78" t="s">
        <v>229</v>
      </c>
      <c r="D18" s="54"/>
      <c r="E18" s="7">
        <v>1157</v>
      </c>
      <c r="F18" s="7">
        <v>418</v>
      </c>
      <c r="G18" s="7">
        <v>11826.544</v>
      </c>
      <c r="H18" s="7">
        <v>754</v>
      </c>
      <c r="I18" s="7">
        <v>3635.089</v>
      </c>
      <c r="J18" s="7">
        <v>14</v>
      </c>
      <c r="K18" s="7">
        <v>8</v>
      </c>
      <c r="L18" s="7">
        <v>482</v>
      </c>
      <c r="M18" s="7">
        <v>145</v>
      </c>
      <c r="N18" s="7">
        <v>406</v>
      </c>
      <c r="O18" s="7">
        <v>71</v>
      </c>
      <c r="P18" s="7">
        <v>20</v>
      </c>
      <c r="Q18" s="7">
        <v>9</v>
      </c>
      <c r="R18" s="7">
        <v>1</v>
      </c>
      <c r="S18" s="7">
        <v>0</v>
      </c>
      <c r="T18" s="7">
        <v>1</v>
      </c>
      <c r="U18" s="8">
        <v>0</v>
      </c>
      <c r="W18" s="172"/>
      <c r="X18" s="172"/>
    </row>
    <row r="19" spans="1:24" ht="13.5">
      <c r="A19" s="234"/>
      <c r="B19" s="225"/>
      <c r="C19" s="78" t="s">
        <v>230</v>
      </c>
      <c r="D19" s="54"/>
      <c r="E19" s="7">
        <v>315</v>
      </c>
      <c r="F19" s="7">
        <v>138</v>
      </c>
      <c r="G19" s="7">
        <v>22031.389</v>
      </c>
      <c r="H19" s="7">
        <v>182</v>
      </c>
      <c r="I19" s="7">
        <v>2028.677</v>
      </c>
      <c r="J19" s="7">
        <v>1</v>
      </c>
      <c r="K19" s="7">
        <v>3</v>
      </c>
      <c r="L19" s="7">
        <v>70</v>
      </c>
      <c r="M19" s="7">
        <v>24</v>
      </c>
      <c r="N19" s="7">
        <v>124</v>
      </c>
      <c r="O19" s="7">
        <v>46</v>
      </c>
      <c r="P19" s="7">
        <v>23</v>
      </c>
      <c r="Q19" s="7">
        <v>22</v>
      </c>
      <c r="R19" s="7">
        <v>0</v>
      </c>
      <c r="S19" s="7">
        <v>1</v>
      </c>
      <c r="T19" s="7">
        <v>1</v>
      </c>
      <c r="U19" s="8">
        <v>0</v>
      </c>
      <c r="W19" s="172"/>
      <c r="X19" s="172"/>
    </row>
    <row r="20" spans="1:24" ht="13.5">
      <c r="A20" s="234"/>
      <c r="B20" s="225"/>
      <c r="C20" s="78" t="s">
        <v>231</v>
      </c>
      <c r="D20" s="54"/>
      <c r="E20" s="7">
        <v>36</v>
      </c>
      <c r="F20" s="7">
        <v>17</v>
      </c>
      <c r="G20" s="7">
        <v>402.5863</v>
      </c>
      <c r="H20" s="7">
        <v>19</v>
      </c>
      <c r="I20" s="7">
        <v>78.494</v>
      </c>
      <c r="J20" s="7">
        <v>0</v>
      </c>
      <c r="K20" s="7">
        <v>0</v>
      </c>
      <c r="L20" s="7">
        <v>11</v>
      </c>
      <c r="M20" s="7">
        <v>1</v>
      </c>
      <c r="N20" s="7">
        <v>18</v>
      </c>
      <c r="O20" s="7">
        <v>4</v>
      </c>
      <c r="P20" s="7">
        <v>0</v>
      </c>
      <c r="Q20" s="7">
        <v>1</v>
      </c>
      <c r="R20" s="7">
        <v>1</v>
      </c>
      <c r="S20" s="7">
        <v>0</v>
      </c>
      <c r="T20" s="7">
        <v>0</v>
      </c>
      <c r="U20" s="8">
        <v>0</v>
      </c>
      <c r="W20" s="172"/>
      <c r="X20" s="172"/>
    </row>
    <row r="21" spans="1:24" ht="13.5">
      <c r="A21" s="234"/>
      <c r="B21" s="225"/>
      <c r="C21" s="78" t="s">
        <v>232</v>
      </c>
      <c r="D21" s="54"/>
      <c r="E21" s="7">
        <v>8</v>
      </c>
      <c r="F21" s="7">
        <v>2</v>
      </c>
      <c r="G21" s="7">
        <v>3.629</v>
      </c>
      <c r="H21" s="7">
        <v>6</v>
      </c>
      <c r="I21" s="7">
        <v>72.658</v>
      </c>
      <c r="J21" s="7">
        <v>0</v>
      </c>
      <c r="K21" s="7">
        <v>0</v>
      </c>
      <c r="L21" s="7">
        <v>2</v>
      </c>
      <c r="M21" s="7">
        <v>0</v>
      </c>
      <c r="N21" s="7">
        <v>6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8">
        <v>0</v>
      </c>
      <c r="W21" s="172"/>
      <c r="X21" s="172"/>
    </row>
    <row r="22" spans="1:24" ht="13.5">
      <c r="A22" s="234"/>
      <c r="B22" s="225"/>
      <c r="C22" s="78" t="s">
        <v>233</v>
      </c>
      <c r="D22" s="54"/>
      <c r="E22" s="7">
        <v>100</v>
      </c>
      <c r="F22" s="7">
        <v>39</v>
      </c>
      <c r="G22" s="7">
        <v>1033.103</v>
      </c>
      <c r="H22" s="7">
        <v>62</v>
      </c>
      <c r="I22" s="7">
        <v>268560.3</v>
      </c>
      <c r="J22" s="7">
        <v>1</v>
      </c>
      <c r="K22" s="7">
        <v>0</v>
      </c>
      <c r="L22" s="7">
        <v>33</v>
      </c>
      <c r="M22" s="7">
        <v>14</v>
      </c>
      <c r="N22" s="7">
        <v>29</v>
      </c>
      <c r="O22" s="7">
        <v>11</v>
      </c>
      <c r="P22" s="7">
        <v>5</v>
      </c>
      <c r="Q22" s="7">
        <v>4</v>
      </c>
      <c r="R22" s="7">
        <v>1</v>
      </c>
      <c r="S22" s="7">
        <v>1</v>
      </c>
      <c r="T22" s="7">
        <v>0</v>
      </c>
      <c r="U22" s="8">
        <v>1</v>
      </c>
      <c r="W22" s="172"/>
      <c r="X22" s="172"/>
    </row>
    <row r="23" spans="1:24" ht="13.5">
      <c r="A23" s="234"/>
      <c r="B23" s="225"/>
      <c r="C23" s="78"/>
      <c r="D23" s="54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8"/>
      <c r="W23" s="172"/>
      <c r="X23" s="172"/>
    </row>
    <row r="24" spans="1:24" ht="13.5">
      <c r="A24" s="234"/>
      <c r="B24" s="225"/>
      <c r="C24" s="78" t="s">
        <v>234</v>
      </c>
      <c r="D24" s="54"/>
      <c r="E24" s="7">
        <v>22</v>
      </c>
      <c r="F24" s="7">
        <v>5</v>
      </c>
      <c r="G24" s="7">
        <v>8.191</v>
      </c>
      <c r="H24" s="7">
        <v>18</v>
      </c>
      <c r="I24" s="7">
        <v>143.961</v>
      </c>
      <c r="J24" s="7">
        <v>1</v>
      </c>
      <c r="K24" s="7">
        <v>0</v>
      </c>
      <c r="L24" s="7">
        <v>9</v>
      </c>
      <c r="M24" s="7">
        <v>3</v>
      </c>
      <c r="N24" s="7">
        <v>8</v>
      </c>
      <c r="O24" s="7">
        <v>1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8">
        <v>0</v>
      </c>
      <c r="W24" s="172"/>
      <c r="X24" s="172"/>
    </row>
    <row r="25" spans="1:24" ht="13.5">
      <c r="A25" s="234"/>
      <c r="B25" s="225"/>
      <c r="C25" s="78" t="s">
        <v>235</v>
      </c>
      <c r="D25" s="54"/>
      <c r="E25" s="7">
        <v>1042</v>
      </c>
      <c r="F25" s="7">
        <v>333</v>
      </c>
      <c r="G25" s="7">
        <v>9421.726</v>
      </c>
      <c r="H25" s="7">
        <v>727</v>
      </c>
      <c r="I25" s="7">
        <v>5830.723</v>
      </c>
      <c r="J25" s="7">
        <v>4</v>
      </c>
      <c r="K25" s="7">
        <v>8</v>
      </c>
      <c r="L25" s="7">
        <v>319</v>
      </c>
      <c r="M25" s="7">
        <v>157</v>
      </c>
      <c r="N25" s="7">
        <v>339</v>
      </c>
      <c r="O25" s="7">
        <v>151</v>
      </c>
      <c r="P25" s="7">
        <v>42</v>
      </c>
      <c r="Q25" s="7">
        <v>16</v>
      </c>
      <c r="R25" s="7">
        <v>1</v>
      </c>
      <c r="S25" s="7">
        <v>3</v>
      </c>
      <c r="T25" s="7">
        <v>1</v>
      </c>
      <c r="U25" s="8">
        <v>1</v>
      </c>
      <c r="W25" s="172"/>
      <c r="X25" s="172"/>
    </row>
    <row r="26" spans="1:24" ht="13.5">
      <c r="A26" s="234"/>
      <c r="B26" s="225"/>
      <c r="C26" s="78" t="s">
        <v>236</v>
      </c>
      <c r="D26" s="54"/>
      <c r="E26" s="7">
        <v>299</v>
      </c>
      <c r="F26" s="7">
        <v>86</v>
      </c>
      <c r="G26" s="7">
        <v>4471.642</v>
      </c>
      <c r="H26" s="7">
        <v>217</v>
      </c>
      <c r="I26" s="7">
        <v>3444.145</v>
      </c>
      <c r="J26" s="7">
        <v>2</v>
      </c>
      <c r="K26" s="7">
        <v>0</v>
      </c>
      <c r="L26" s="7">
        <v>114</v>
      </c>
      <c r="M26" s="7">
        <v>31</v>
      </c>
      <c r="N26" s="7">
        <v>102</v>
      </c>
      <c r="O26" s="7">
        <v>28</v>
      </c>
      <c r="P26" s="7">
        <v>8</v>
      </c>
      <c r="Q26" s="7">
        <v>12</v>
      </c>
      <c r="R26" s="7">
        <v>0</v>
      </c>
      <c r="S26" s="7">
        <v>1</v>
      </c>
      <c r="T26" s="7">
        <v>0</v>
      </c>
      <c r="U26" s="8">
        <v>1</v>
      </c>
      <c r="W26" s="172"/>
      <c r="X26" s="172"/>
    </row>
    <row r="27" spans="1:24" ht="13.5">
      <c r="A27" s="234"/>
      <c r="B27" s="225"/>
      <c r="C27" s="78" t="s">
        <v>237</v>
      </c>
      <c r="D27" s="54"/>
      <c r="E27" s="7">
        <v>57</v>
      </c>
      <c r="F27" s="7">
        <v>26</v>
      </c>
      <c r="G27" s="7">
        <v>2328.35</v>
      </c>
      <c r="H27" s="7">
        <v>31</v>
      </c>
      <c r="I27" s="7">
        <v>175.759</v>
      </c>
      <c r="J27" s="7">
        <v>0</v>
      </c>
      <c r="K27" s="7">
        <v>1</v>
      </c>
      <c r="L27" s="7">
        <v>12</v>
      </c>
      <c r="M27" s="7">
        <v>9</v>
      </c>
      <c r="N27" s="7">
        <v>18</v>
      </c>
      <c r="O27" s="7">
        <v>11</v>
      </c>
      <c r="P27" s="7">
        <v>0</v>
      </c>
      <c r="Q27" s="7">
        <v>4</v>
      </c>
      <c r="R27" s="7">
        <v>0</v>
      </c>
      <c r="S27" s="7">
        <v>2</v>
      </c>
      <c r="T27" s="7">
        <v>0</v>
      </c>
      <c r="U27" s="8">
        <v>0</v>
      </c>
      <c r="W27" s="172"/>
      <c r="X27" s="172"/>
    </row>
    <row r="28" spans="1:24" ht="13.5">
      <c r="A28" s="234"/>
      <c r="B28" s="225"/>
      <c r="C28" s="78" t="s">
        <v>238</v>
      </c>
      <c r="D28" s="54"/>
      <c r="E28" s="7">
        <v>1289</v>
      </c>
      <c r="F28" s="7">
        <v>480</v>
      </c>
      <c r="G28" s="7">
        <v>15621.984</v>
      </c>
      <c r="H28" s="7">
        <v>823</v>
      </c>
      <c r="I28" s="7">
        <v>4474.611</v>
      </c>
      <c r="J28" s="7">
        <v>6</v>
      </c>
      <c r="K28" s="7">
        <v>3</v>
      </c>
      <c r="L28" s="7">
        <v>493</v>
      </c>
      <c r="M28" s="7">
        <v>176</v>
      </c>
      <c r="N28" s="7">
        <v>448</v>
      </c>
      <c r="O28" s="7">
        <v>114</v>
      </c>
      <c r="P28" s="7">
        <v>31</v>
      </c>
      <c r="Q28" s="7">
        <v>17</v>
      </c>
      <c r="R28" s="7">
        <v>0</v>
      </c>
      <c r="S28" s="7">
        <v>1</v>
      </c>
      <c r="T28" s="7">
        <v>0</v>
      </c>
      <c r="U28" s="8">
        <v>0</v>
      </c>
      <c r="W28" s="172"/>
      <c r="X28" s="172"/>
    </row>
    <row r="29" spans="1:24" ht="13.5">
      <c r="A29" s="234"/>
      <c r="B29" s="225"/>
      <c r="C29" s="78"/>
      <c r="D29" s="54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8"/>
      <c r="W29" s="172"/>
      <c r="X29" s="172"/>
    </row>
    <row r="30" spans="1:24" ht="13.5">
      <c r="A30" s="234"/>
      <c r="B30" s="225"/>
      <c r="C30" s="78" t="s">
        <v>239</v>
      </c>
      <c r="D30" s="54"/>
      <c r="E30" s="7">
        <v>1248</v>
      </c>
      <c r="F30" s="7">
        <v>457</v>
      </c>
      <c r="G30" s="7">
        <v>11690.217</v>
      </c>
      <c r="H30" s="7">
        <v>799</v>
      </c>
      <c r="I30" s="7">
        <v>5215.445</v>
      </c>
      <c r="J30" s="7">
        <v>3</v>
      </c>
      <c r="K30" s="7">
        <v>1</v>
      </c>
      <c r="L30" s="7">
        <v>442</v>
      </c>
      <c r="M30" s="7">
        <v>145</v>
      </c>
      <c r="N30" s="7">
        <v>445</v>
      </c>
      <c r="O30" s="7">
        <v>147</v>
      </c>
      <c r="P30" s="7">
        <v>39</v>
      </c>
      <c r="Q30" s="7">
        <v>23</v>
      </c>
      <c r="R30" s="7">
        <v>0</v>
      </c>
      <c r="S30" s="7">
        <v>3</v>
      </c>
      <c r="T30" s="7">
        <v>0</v>
      </c>
      <c r="U30" s="8">
        <v>0</v>
      </c>
      <c r="W30" s="172"/>
      <c r="X30" s="172"/>
    </row>
    <row r="31" spans="1:24" ht="13.5">
      <c r="A31" s="234"/>
      <c r="B31" s="225"/>
      <c r="C31" s="78" t="s">
        <v>240</v>
      </c>
      <c r="D31" s="54"/>
      <c r="E31" s="7">
        <v>554</v>
      </c>
      <c r="F31" s="7">
        <v>247</v>
      </c>
      <c r="G31" s="7">
        <v>57044.562</v>
      </c>
      <c r="H31" s="7">
        <v>316</v>
      </c>
      <c r="I31" s="7">
        <v>7653.568</v>
      </c>
      <c r="J31" s="7">
        <v>1</v>
      </c>
      <c r="K31" s="7">
        <v>0</v>
      </c>
      <c r="L31" s="7">
        <v>161</v>
      </c>
      <c r="M31" s="7">
        <v>48</v>
      </c>
      <c r="N31" s="7">
        <v>213</v>
      </c>
      <c r="O31" s="7">
        <v>70</v>
      </c>
      <c r="P31" s="7">
        <v>21</v>
      </c>
      <c r="Q31" s="7">
        <v>30</v>
      </c>
      <c r="R31" s="7">
        <v>1</v>
      </c>
      <c r="S31" s="7">
        <v>7</v>
      </c>
      <c r="T31" s="7">
        <v>0</v>
      </c>
      <c r="U31" s="8">
        <v>2</v>
      </c>
      <c r="W31" s="172"/>
      <c r="X31" s="172"/>
    </row>
    <row r="32" spans="1:24" ht="13.5">
      <c r="A32" s="234"/>
      <c r="B32" s="225"/>
      <c r="C32" s="78" t="s">
        <v>242</v>
      </c>
      <c r="D32" s="54"/>
      <c r="E32" s="7">
        <v>87</v>
      </c>
      <c r="F32" s="7">
        <v>41</v>
      </c>
      <c r="G32" s="7">
        <v>22684.072</v>
      </c>
      <c r="H32" s="7">
        <v>49</v>
      </c>
      <c r="I32" s="7">
        <v>125.479</v>
      </c>
      <c r="J32" s="7">
        <v>0</v>
      </c>
      <c r="K32" s="7">
        <v>0</v>
      </c>
      <c r="L32" s="7">
        <v>26</v>
      </c>
      <c r="M32" s="7">
        <v>5</v>
      </c>
      <c r="N32" s="7">
        <v>39</v>
      </c>
      <c r="O32" s="7">
        <v>8</v>
      </c>
      <c r="P32" s="7">
        <v>3</v>
      </c>
      <c r="Q32" s="7">
        <v>3</v>
      </c>
      <c r="R32" s="7">
        <v>1</v>
      </c>
      <c r="S32" s="7">
        <v>0</v>
      </c>
      <c r="T32" s="7">
        <v>0</v>
      </c>
      <c r="U32" s="8">
        <v>2</v>
      </c>
      <c r="W32" s="172"/>
      <c r="X32" s="172"/>
    </row>
    <row r="33" spans="1:24" ht="13.5">
      <c r="A33" s="234"/>
      <c r="B33" s="225"/>
      <c r="C33" s="78" t="s">
        <v>243</v>
      </c>
      <c r="D33" s="54"/>
      <c r="E33" s="7">
        <v>71</v>
      </c>
      <c r="F33" s="7">
        <v>26</v>
      </c>
      <c r="G33" s="7">
        <v>8945.303</v>
      </c>
      <c r="H33" s="7">
        <v>47</v>
      </c>
      <c r="I33" s="7">
        <v>153.804</v>
      </c>
      <c r="J33" s="7">
        <v>0</v>
      </c>
      <c r="K33" s="7">
        <v>0</v>
      </c>
      <c r="L33" s="7">
        <v>20</v>
      </c>
      <c r="M33" s="7">
        <v>6</v>
      </c>
      <c r="N33" s="7">
        <v>27</v>
      </c>
      <c r="O33" s="7">
        <v>10</v>
      </c>
      <c r="P33" s="7">
        <v>4</v>
      </c>
      <c r="Q33" s="7">
        <v>4</v>
      </c>
      <c r="R33" s="7">
        <v>0</v>
      </c>
      <c r="S33" s="7">
        <v>0</v>
      </c>
      <c r="T33" s="7">
        <v>0</v>
      </c>
      <c r="U33" s="8">
        <v>0</v>
      </c>
      <c r="W33" s="172"/>
      <c r="X33" s="172"/>
    </row>
    <row r="34" spans="1:24" ht="13.5">
      <c r="A34" s="234"/>
      <c r="B34" s="225"/>
      <c r="C34" s="78" t="s">
        <v>244</v>
      </c>
      <c r="D34" s="54"/>
      <c r="E34" s="7">
        <v>375</v>
      </c>
      <c r="F34" s="7">
        <v>145</v>
      </c>
      <c r="G34" s="7">
        <v>24383.933</v>
      </c>
      <c r="H34" s="7">
        <v>237</v>
      </c>
      <c r="I34" s="7">
        <v>1065.33</v>
      </c>
      <c r="J34" s="7">
        <v>0</v>
      </c>
      <c r="K34" s="7">
        <v>0</v>
      </c>
      <c r="L34" s="7">
        <v>148</v>
      </c>
      <c r="M34" s="7">
        <v>42</v>
      </c>
      <c r="N34" s="7">
        <v>111</v>
      </c>
      <c r="O34" s="7">
        <v>41</v>
      </c>
      <c r="P34" s="7">
        <v>18</v>
      </c>
      <c r="Q34" s="7">
        <v>11</v>
      </c>
      <c r="R34" s="7">
        <v>0</v>
      </c>
      <c r="S34" s="7">
        <v>2</v>
      </c>
      <c r="T34" s="7">
        <v>1</v>
      </c>
      <c r="U34" s="8">
        <v>1</v>
      </c>
      <c r="W34" s="172"/>
      <c r="X34" s="172"/>
    </row>
    <row r="35" spans="1:24" ht="13.5">
      <c r="A35" s="234"/>
      <c r="B35" s="225"/>
      <c r="C35" s="78"/>
      <c r="D35" s="54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8"/>
      <c r="W35" s="172"/>
      <c r="X35" s="172"/>
    </row>
    <row r="36" spans="1:24" ht="13.5">
      <c r="A36" s="234"/>
      <c r="B36" s="225"/>
      <c r="C36" s="78" t="s">
        <v>245</v>
      </c>
      <c r="D36" s="54"/>
      <c r="E36" s="7">
        <v>87</v>
      </c>
      <c r="F36" s="7">
        <v>31</v>
      </c>
      <c r="G36" s="7">
        <v>1569.66</v>
      </c>
      <c r="H36" s="7">
        <v>57</v>
      </c>
      <c r="I36" s="7">
        <v>180.115</v>
      </c>
      <c r="J36" s="7">
        <v>0</v>
      </c>
      <c r="K36" s="7">
        <v>0</v>
      </c>
      <c r="L36" s="7">
        <v>31</v>
      </c>
      <c r="M36" s="7">
        <v>10</v>
      </c>
      <c r="N36" s="7">
        <v>30</v>
      </c>
      <c r="O36" s="7">
        <v>11</v>
      </c>
      <c r="P36" s="7">
        <v>4</v>
      </c>
      <c r="Q36" s="7">
        <v>1</v>
      </c>
      <c r="R36" s="7">
        <v>0</v>
      </c>
      <c r="S36" s="7">
        <v>0</v>
      </c>
      <c r="T36" s="7">
        <v>0</v>
      </c>
      <c r="U36" s="8">
        <v>0</v>
      </c>
      <c r="W36" s="172"/>
      <c r="X36" s="172"/>
    </row>
    <row r="37" spans="1:24" ht="13.5">
      <c r="A37" s="234"/>
      <c r="B37" s="225"/>
      <c r="C37" s="78" t="s">
        <v>246</v>
      </c>
      <c r="D37" s="54"/>
      <c r="E37" s="7">
        <v>12</v>
      </c>
      <c r="F37" s="7">
        <v>7</v>
      </c>
      <c r="G37" s="7">
        <v>797.518</v>
      </c>
      <c r="H37" s="7">
        <v>5</v>
      </c>
      <c r="I37" s="7">
        <v>27.707</v>
      </c>
      <c r="J37" s="7">
        <v>0</v>
      </c>
      <c r="K37" s="7">
        <v>0</v>
      </c>
      <c r="L37" s="7">
        <v>6</v>
      </c>
      <c r="M37" s="7">
        <v>2</v>
      </c>
      <c r="N37" s="7">
        <v>2</v>
      </c>
      <c r="O37" s="7">
        <v>0</v>
      </c>
      <c r="P37" s="7">
        <v>0</v>
      </c>
      <c r="Q37" s="7">
        <v>1</v>
      </c>
      <c r="R37" s="7">
        <v>0</v>
      </c>
      <c r="S37" s="7">
        <v>0</v>
      </c>
      <c r="T37" s="7">
        <v>1</v>
      </c>
      <c r="U37" s="8">
        <v>0</v>
      </c>
      <c r="W37" s="172"/>
      <c r="X37" s="172"/>
    </row>
    <row r="38" spans="1:24" ht="13.5">
      <c r="A38" s="234"/>
      <c r="B38" s="225"/>
      <c r="C38" s="78" t="s">
        <v>247</v>
      </c>
      <c r="D38" s="54"/>
      <c r="E38" s="7">
        <v>2</v>
      </c>
      <c r="F38" s="7">
        <v>0</v>
      </c>
      <c r="G38" s="7">
        <v>0</v>
      </c>
      <c r="H38" s="7">
        <v>2</v>
      </c>
      <c r="I38" s="7">
        <v>3.612</v>
      </c>
      <c r="J38" s="7">
        <v>0</v>
      </c>
      <c r="K38" s="7">
        <v>0</v>
      </c>
      <c r="L38" s="7">
        <v>1</v>
      </c>
      <c r="M38" s="7">
        <v>1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8">
        <v>0</v>
      </c>
      <c r="W38" s="172"/>
      <c r="X38" s="172"/>
    </row>
    <row r="39" spans="1:24" ht="13.5">
      <c r="A39" s="234"/>
      <c r="B39" s="225"/>
      <c r="C39" s="78" t="s">
        <v>20</v>
      </c>
      <c r="D39" s="54"/>
      <c r="E39" s="7">
        <v>1265</v>
      </c>
      <c r="F39" s="7">
        <v>446</v>
      </c>
      <c r="G39" s="7">
        <v>9043.752</v>
      </c>
      <c r="H39" s="7">
        <v>830</v>
      </c>
      <c r="I39" s="7">
        <v>2956.596</v>
      </c>
      <c r="J39" s="7">
        <v>7</v>
      </c>
      <c r="K39" s="7">
        <v>10</v>
      </c>
      <c r="L39" s="7">
        <v>561</v>
      </c>
      <c r="M39" s="7">
        <v>154</v>
      </c>
      <c r="N39" s="7">
        <v>385</v>
      </c>
      <c r="O39" s="7">
        <v>103</v>
      </c>
      <c r="P39" s="7">
        <v>34</v>
      </c>
      <c r="Q39" s="7">
        <v>10</v>
      </c>
      <c r="R39" s="7">
        <v>1</v>
      </c>
      <c r="S39" s="7">
        <v>0</v>
      </c>
      <c r="T39" s="7">
        <v>0</v>
      </c>
      <c r="U39" s="8">
        <v>0</v>
      </c>
      <c r="W39" s="172"/>
      <c r="X39" s="172"/>
    </row>
    <row r="40" spans="1:24" ht="13.5">
      <c r="A40" s="234"/>
      <c r="B40" s="225"/>
      <c r="C40" s="79" t="s">
        <v>47</v>
      </c>
      <c r="D40" s="80"/>
      <c r="E40" s="7">
        <v>12985</v>
      </c>
      <c r="F40" s="7">
        <v>4470</v>
      </c>
      <c r="G40" s="7">
        <v>243860.583</v>
      </c>
      <c r="H40" s="7">
        <v>8666</v>
      </c>
      <c r="I40" s="7">
        <v>335821.525</v>
      </c>
      <c r="J40" s="7">
        <v>98</v>
      </c>
      <c r="K40" s="7">
        <v>87</v>
      </c>
      <c r="L40" s="7">
        <v>4792</v>
      </c>
      <c r="M40" s="7">
        <v>1672</v>
      </c>
      <c r="N40" s="7">
        <v>4428</v>
      </c>
      <c r="O40" s="7">
        <v>1270</v>
      </c>
      <c r="P40" s="7">
        <v>368</v>
      </c>
      <c r="Q40" s="7">
        <v>217</v>
      </c>
      <c r="R40" s="7">
        <v>10</v>
      </c>
      <c r="S40" s="7">
        <v>29</v>
      </c>
      <c r="T40" s="7">
        <v>5</v>
      </c>
      <c r="U40" s="8">
        <v>9</v>
      </c>
      <c r="W40" s="172"/>
      <c r="X40" s="172"/>
    </row>
    <row r="41" spans="1:24" ht="13.5">
      <c r="A41" s="78"/>
      <c r="B41" s="78"/>
      <c r="C41" s="78"/>
      <c r="D41" s="54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8"/>
      <c r="W41" s="172"/>
      <c r="X41" s="172"/>
    </row>
    <row r="42" spans="1:24" ht="13.5">
      <c r="A42" s="234" t="s">
        <v>329</v>
      </c>
      <c r="B42" s="225"/>
      <c r="C42" s="78" t="s">
        <v>248</v>
      </c>
      <c r="D42" s="54"/>
      <c r="E42" s="7">
        <v>2825</v>
      </c>
      <c r="F42" s="7">
        <v>1083</v>
      </c>
      <c r="G42" s="7">
        <v>21198.895</v>
      </c>
      <c r="H42" s="7">
        <v>1779</v>
      </c>
      <c r="I42" s="7">
        <v>12163.444</v>
      </c>
      <c r="J42" s="7">
        <v>19</v>
      </c>
      <c r="K42" s="7">
        <v>11</v>
      </c>
      <c r="L42" s="7">
        <v>1040</v>
      </c>
      <c r="M42" s="7">
        <v>328</v>
      </c>
      <c r="N42" s="7">
        <v>1074</v>
      </c>
      <c r="O42" s="7">
        <v>247</v>
      </c>
      <c r="P42" s="7">
        <v>70</v>
      </c>
      <c r="Q42" s="7">
        <v>34</v>
      </c>
      <c r="R42" s="7">
        <v>2</v>
      </c>
      <c r="S42" s="7">
        <v>0</v>
      </c>
      <c r="T42" s="7">
        <v>0</v>
      </c>
      <c r="U42" s="8">
        <v>0</v>
      </c>
      <c r="W42" s="172"/>
      <c r="X42" s="172"/>
    </row>
    <row r="43" spans="1:24" ht="13.5">
      <c r="A43" s="234"/>
      <c r="B43" s="225"/>
      <c r="C43" s="78" t="s">
        <v>249</v>
      </c>
      <c r="D43" s="54"/>
      <c r="E43" s="7">
        <v>904</v>
      </c>
      <c r="F43" s="7">
        <v>310</v>
      </c>
      <c r="G43" s="7">
        <v>6652.863</v>
      </c>
      <c r="H43" s="7">
        <v>605</v>
      </c>
      <c r="I43" s="7">
        <v>4949.527</v>
      </c>
      <c r="J43" s="7">
        <v>5</v>
      </c>
      <c r="K43" s="7">
        <v>2</v>
      </c>
      <c r="L43" s="7">
        <v>244</v>
      </c>
      <c r="M43" s="7">
        <v>75</v>
      </c>
      <c r="N43" s="7">
        <v>421</v>
      </c>
      <c r="O43" s="7">
        <v>112</v>
      </c>
      <c r="P43" s="7">
        <v>42</v>
      </c>
      <c r="Q43" s="7">
        <v>3</v>
      </c>
      <c r="R43" s="7">
        <v>0</v>
      </c>
      <c r="S43" s="7">
        <v>0</v>
      </c>
      <c r="T43" s="7">
        <v>0</v>
      </c>
      <c r="U43" s="8">
        <v>0</v>
      </c>
      <c r="W43" s="172"/>
      <c r="X43" s="172"/>
    </row>
    <row r="44" spans="1:24" ht="13.5">
      <c r="A44" s="234"/>
      <c r="B44" s="225"/>
      <c r="C44" s="78" t="s">
        <v>250</v>
      </c>
      <c r="D44" s="54"/>
      <c r="E44" s="7">
        <v>2246</v>
      </c>
      <c r="F44" s="7">
        <v>785</v>
      </c>
      <c r="G44" s="7">
        <v>9001.695</v>
      </c>
      <c r="H44" s="7">
        <v>1487</v>
      </c>
      <c r="I44" s="7">
        <v>6597.594</v>
      </c>
      <c r="J44" s="7">
        <v>12</v>
      </c>
      <c r="K44" s="7">
        <v>15</v>
      </c>
      <c r="L44" s="7">
        <v>750</v>
      </c>
      <c r="M44" s="7">
        <v>269</v>
      </c>
      <c r="N44" s="7">
        <v>953</v>
      </c>
      <c r="O44" s="7">
        <v>201</v>
      </c>
      <c r="P44" s="7">
        <v>39</v>
      </c>
      <c r="Q44" s="7">
        <v>6</v>
      </c>
      <c r="R44" s="7">
        <v>1</v>
      </c>
      <c r="S44" s="7">
        <v>0</v>
      </c>
      <c r="T44" s="7">
        <v>0</v>
      </c>
      <c r="U44" s="8">
        <v>0</v>
      </c>
      <c r="W44" s="172"/>
      <c r="X44" s="172"/>
    </row>
    <row r="45" spans="1:24" ht="13.5">
      <c r="A45" s="234"/>
      <c r="B45" s="225"/>
      <c r="C45" s="78" t="s">
        <v>251</v>
      </c>
      <c r="D45" s="54"/>
      <c r="E45" s="7">
        <v>620</v>
      </c>
      <c r="F45" s="7">
        <v>189</v>
      </c>
      <c r="G45" s="7">
        <v>1920.884</v>
      </c>
      <c r="H45" s="7">
        <v>438</v>
      </c>
      <c r="I45" s="7">
        <v>2745.96</v>
      </c>
      <c r="J45" s="7">
        <v>2</v>
      </c>
      <c r="K45" s="7">
        <v>3</v>
      </c>
      <c r="L45" s="7">
        <v>192</v>
      </c>
      <c r="M45" s="7">
        <v>67</v>
      </c>
      <c r="N45" s="7">
        <v>276</v>
      </c>
      <c r="O45" s="7">
        <v>66</v>
      </c>
      <c r="P45" s="7">
        <v>8</v>
      </c>
      <c r="Q45" s="7">
        <v>6</v>
      </c>
      <c r="R45" s="7">
        <v>0</v>
      </c>
      <c r="S45" s="7">
        <v>0</v>
      </c>
      <c r="T45" s="7">
        <v>0</v>
      </c>
      <c r="U45" s="8">
        <v>0</v>
      </c>
      <c r="W45" s="172"/>
      <c r="X45" s="172"/>
    </row>
    <row r="46" spans="1:24" ht="13.5">
      <c r="A46" s="234"/>
      <c r="B46" s="225"/>
      <c r="C46" s="78" t="s">
        <v>252</v>
      </c>
      <c r="D46" s="54"/>
      <c r="E46" s="7">
        <v>443</v>
      </c>
      <c r="F46" s="7">
        <v>150</v>
      </c>
      <c r="G46" s="7">
        <v>15622.497</v>
      </c>
      <c r="H46" s="7">
        <v>297</v>
      </c>
      <c r="I46" s="7">
        <v>730.19</v>
      </c>
      <c r="J46" s="7">
        <v>6</v>
      </c>
      <c r="K46" s="7">
        <v>2</v>
      </c>
      <c r="L46" s="7">
        <v>190</v>
      </c>
      <c r="M46" s="7">
        <v>38</v>
      </c>
      <c r="N46" s="7">
        <v>158</v>
      </c>
      <c r="O46" s="7">
        <v>24</v>
      </c>
      <c r="P46" s="7">
        <v>11</v>
      </c>
      <c r="Q46" s="7">
        <v>9</v>
      </c>
      <c r="R46" s="7">
        <v>3</v>
      </c>
      <c r="S46" s="7">
        <v>2</v>
      </c>
      <c r="T46" s="7">
        <v>0</v>
      </c>
      <c r="U46" s="8">
        <v>0</v>
      </c>
      <c r="W46" s="172"/>
      <c r="X46" s="172"/>
    </row>
    <row r="47" spans="1:24" ht="13.5">
      <c r="A47" s="234"/>
      <c r="B47" s="225"/>
      <c r="C47" s="78"/>
      <c r="D47" s="54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8"/>
      <c r="W47" s="172"/>
      <c r="X47" s="172"/>
    </row>
    <row r="48" spans="1:24" ht="13.5">
      <c r="A48" s="234"/>
      <c r="B48" s="225"/>
      <c r="C48" s="78" t="s">
        <v>253</v>
      </c>
      <c r="D48" s="54"/>
      <c r="E48" s="7">
        <v>2852</v>
      </c>
      <c r="F48" s="7">
        <v>1161</v>
      </c>
      <c r="G48" s="7">
        <v>32841.361</v>
      </c>
      <c r="H48" s="7">
        <v>1721</v>
      </c>
      <c r="I48" s="7">
        <v>10078.794</v>
      </c>
      <c r="J48" s="7">
        <v>6</v>
      </c>
      <c r="K48" s="7">
        <v>3</v>
      </c>
      <c r="L48" s="7">
        <v>908</v>
      </c>
      <c r="M48" s="7">
        <v>232</v>
      </c>
      <c r="N48" s="7">
        <v>1303</v>
      </c>
      <c r="O48" s="7">
        <v>274</v>
      </c>
      <c r="P48" s="7">
        <v>80</v>
      </c>
      <c r="Q48" s="7">
        <v>43</v>
      </c>
      <c r="R48" s="7">
        <v>1</v>
      </c>
      <c r="S48" s="7">
        <v>2</v>
      </c>
      <c r="T48" s="7">
        <v>0</v>
      </c>
      <c r="U48" s="8">
        <v>0</v>
      </c>
      <c r="W48" s="172"/>
      <c r="X48" s="172"/>
    </row>
    <row r="49" spans="1:24" ht="13.5">
      <c r="A49" s="234"/>
      <c r="B49" s="225"/>
      <c r="C49" s="78" t="s">
        <v>254</v>
      </c>
      <c r="D49" s="54"/>
      <c r="E49" s="7">
        <v>588</v>
      </c>
      <c r="F49" s="7">
        <v>276</v>
      </c>
      <c r="G49" s="7">
        <v>9570.484</v>
      </c>
      <c r="H49" s="7">
        <v>315</v>
      </c>
      <c r="I49" s="7">
        <v>2692.169</v>
      </c>
      <c r="J49" s="7">
        <v>2</v>
      </c>
      <c r="K49" s="7">
        <v>3</v>
      </c>
      <c r="L49" s="7">
        <v>130</v>
      </c>
      <c r="M49" s="7">
        <v>52</v>
      </c>
      <c r="N49" s="7">
        <v>280</v>
      </c>
      <c r="O49" s="7">
        <v>80</v>
      </c>
      <c r="P49" s="7">
        <v>22</v>
      </c>
      <c r="Q49" s="7">
        <v>15</v>
      </c>
      <c r="R49" s="7">
        <v>1</v>
      </c>
      <c r="S49" s="7">
        <v>3</v>
      </c>
      <c r="T49" s="7">
        <v>0</v>
      </c>
      <c r="U49" s="8">
        <v>0</v>
      </c>
      <c r="W49" s="172"/>
      <c r="X49" s="172"/>
    </row>
    <row r="50" spans="1:24" ht="13.5">
      <c r="A50" s="234"/>
      <c r="B50" s="225"/>
      <c r="C50" s="78" t="s">
        <v>255</v>
      </c>
      <c r="D50" s="54"/>
      <c r="E50" s="7">
        <v>618</v>
      </c>
      <c r="F50" s="7">
        <v>174</v>
      </c>
      <c r="G50" s="7">
        <v>2801.532</v>
      </c>
      <c r="H50" s="7">
        <v>452</v>
      </c>
      <c r="I50" s="7">
        <v>4205.329</v>
      </c>
      <c r="J50" s="7">
        <v>5</v>
      </c>
      <c r="K50" s="7">
        <v>2</v>
      </c>
      <c r="L50" s="7">
        <v>236</v>
      </c>
      <c r="M50" s="7">
        <v>66</v>
      </c>
      <c r="N50" s="7">
        <v>242</v>
      </c>
      <c r="O50" s="7">
        <v>49</v>
      </c>
      <c r="P50" s="7">
        <v>14</v>
      </c>
      <c r="Q50" s="7">
        <v>4</v>
      </c>
      <c r="R50" s="7">
        <v>0</v>
      </c>
      <c r="S50" s="7">
        <v>0</v>
      </c>
      <c r="T50" s="7">
        <v>0</v>
      </c>
      <c r="U50" s="8">
        <v>0</v>
      </c>
      <c r="W50" s="172"/>
      <c r="X50" s="172"/>
    </row>
    <row r="51" spans="1:24" ht="13.5">
      <c r="A51" s="234"/>
      <c r="B51" s="225"/>
      <c r="C51" s="78" t="s">
        <v>20</v>
      </c>
      <c r="D51" s="54"/>
      <c r="E51" s="7">
        <v>2895</v>
      </c>
      <c r="F51" s="7">
        <v>1129</v>
      </c>
      <c r="G51" s="7">
        <v>18953.135</v>
      </c>
      <c r="H51" s="7">
        <v>1793</v>
      </c>
      <c r="I51" s="7">
        <v>11770.411</v>
      </c>
      <c r="J51" s="7">
        <v>14</v>
      </c>
      <c r="K51" s="7">
        <v>15</v>
      </c>
      <c r="L51" s="7">
        <v>999</v>
      </c>
      <c r="M51" s="7">
        <v>278</v>
      </c>
      <c r="N51" s="7">
        <v>1224</v>
      </c>
      <c r="O51" s="7">
        <v>267</v>
      </c>
      <c r="P51" s="7">
        <v>68</v>
      </c>
      <c r="Q51" s="7">
        <v>27</v>
      </c>
      <c r="R51" s="7">
        <v>2</v>
      </c>
      <c r="S51" s="7">
        <v>1</v>
      </c>
      <c r="T51" s="7">
        <v>0</v>
      </c>
      <c r="U51" s="8">
        <v>0</v>
      </c>
      <c r="W51" s="172"/>
      <c r="X51" s="172"/>
    </row>
    <row r="52" spans="1:24" ht="13.5">
      <c r="A52" s="234"/>
      <c r="B52" s="225"/>
      <c r="C52" s="79" t="s">
        <v>47</v>
      </c>
      <c r="D52" s="80"/>
      <c r="E52" s="7">
        <v>13991</v>
      </c>
      <c r="F52" s="7">
        <v>5257</v>
      </c>
      <c r="G52" s="7">
        <v>118563.346</v>
      </c>
      <c r="H52" s="7">
        <v>8887</v>
      </c>
      <c r="I52" s="7">
        <v>55933.419</v>
      </c>
      <c r="J52" s="7">
        <v>71</v>
      </c>
      <c r="K52" s="7">
        <v>56</v>
      </c>
      <c r="L52" s="7">
        <v>4689</v>
      </c>
      <c r="M52" s="7">
        <v>1405</v>
      </c>
      <c r="N52" s="7">
        <v>5931</v>
      </c>
      <c r="O52" s="7">
        <v>1320</v>
      </c>
      <c r="P52" s="7">
        <v>354</v>
      </c>
      <c r="Q52" s="7">
        <v>147</v>
      </c>
      <c r="R52" s="7">
        <v>10</v>
      </c>
      <c r="S52" s="7">
        <v>8</v>
      </c>
      <c r="T52" s="7">
        <v>0</v>
      </c>
      <c r="U52" s="8">
        <v>0</v>
      </c>
      <c r="W52" s="172"/>
      <c r="X52" s="172"/>
    </row>
    <row r="53" spans="1:24" ht="13.5">
      <c r="A53" s="78"/>
      <c r="B53" s="78"/>
      <c r="C53" s="78"/>
      <c r="D53" s="54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8"/>
      <c r="W53" s="172"/>
      <c r="X53" s="172"/>
    </row>
    <row r="54" spans="1:24" ht="13.5">
      <c r="A54" s="234" t="s">
        <v>330</v>
      </c>
      <c r="B54" s="225"/>
      <c r="C54" s="78" t="s">
        <v>248</v>
      </c>
      <c r="D54" s="54"/>
      <c r="E54" s="7">
        <v>4722</v>
      </c>
      <c r="F54" s="7">
        <v>1156</v>
      </c>
      <c r="G54" s="7">
        <v>25703.114</v>
      </c>
      <c r="H54" s="7">
        <v>3619</v>
      </c>
      <c r="I54" s="7">
        <v>10608.463</v>
      </c>
      <c r="J54" s="7">
        <v>111</v>
      </c>
      <c r="K54" s="7">
        <v>54</v>
      </c>
      <c r="L54" s="7">
        <v>2802</v>
      </c>
      <c r="M54" s="7">
        <v>658</v>
      </c>
      <c r="N54" s="7">
        <v>911</v>
      </c>
      <c r="O54" s="7">
        <v>141</v>
      </c>
      <c r="P54" s="7">
        <v>23</v>
      </c>
      <c r="Q54" s="7">
        <v>19</v>
      </c>
      <c r="R54" s="7">
        <v>0</v>
      </c>
      <c r="S54" s="7">
        <v>2</v>
      </c>
      <c r="T54" s="7">
        <v>1</v>
      </c>
      <c r="U54" s="8">
        <v>0</v>
      </c>
      <c r="W54" s="172"/>
      <c r="X54" s="172"/>
    </row>
    <row r="55" spans="1:24" ht="13.5">
      <c r="A55" s="235"/>
      <c r="B55" s="225"/>
      <c r="C55" s="78" t="s">
        <v>221</v>
      </c>
      <c r="D55" s="54"/>
      <c r="E55" s="7">
        <v>522</v>
      </c>
      <c r="F55" s="7">
        <v>113</v>
      </c>
      <c r="G55" s="7">
        <v>840.042</v>
      </c>
      <c r="H55" s="7">
        <v>414</v>
      </c>
      <c r="I55" s="7">
        <v>1246.614</v>
      </c>
      <c r="J55" s="7">
        <v>27</v>
      </c>
      <c r="K55" s="7">
        <v>8</v>
      </c>
      <c r="L55" s="7">
        <v>211</v>
      </c>
      <c r="M55" s="7">
        <v>78</v>
      </c>
      <c r="N55" s="7">
        <v>175</v>
      </c>
      <c r="O55" s="7">
        <v>20</v>
      </c>
      <c r="P55" s="7">
        <v>2</v>
      </c>
      <c r="Q55" s="7">
        <v>1</v>
      </c>
      <c r="R55" s="7">
        <v>0</v>
      </c>
      <c r="S55" s="7">
        <v>0</v>
      </c>
      <c r="T55" s="7">
        <v>0</v>
      </c>
      <c r="U55" s="8">
        <v>0</v>
      </c>
      <c r="W55" s="172"/>
      <c r="X55" s="172"/>
    </row>
    <row r="56" spans="1:24" ht="13.5">
      <c r="A56" s="235"/>
      <c r="B56" s="225"/>
      <c r="C56" s="78" t="s">
        <v>324</v>
      </c>
      <c r="D56" s="54"/>
      <c r="E56" s="7">
        <v>2232</v>
      </c>
      <c r="F56" s="7">
        <v>462</v>
      </c>
      <c r="G56" s="7">
        <v>2975.92</v>
      </c>
      <c r="H56" s="7">
        <v>1800</v>
      </c>
      <c r="I56" s="7">
        <v>9090.945</v>
      </c>
      <c r="J56" s="7">
        <v>68</v>
      </c>
      <c r="K56" s="7">
        <v>20</v>
      </c>
      <c r="L56" s="7">
        <v>1138</v>
      </c>
      <c r="M56" s="7">
        <v>310</v>
      </c>
      <c r="N56" s="7">
        <v>586</v>
      </c>
      <c r="O56" s="7">
        <v>85</v>
      </c>
      <c r="P56" s="7">
        <v>18</v>
      </c>
      <c r="Q56" s="7">
        <v>5</v>
      </c>
      <c r="R56" s="7">
        <v>0</v>
      </c>
      <c r="S56" s="7">
        <v>0</v>
      </c>
      <c r="T56" s="7">
        <v>2</v>
      </c>
      <c r="U56" s="8">
        <v>0</v>
      </c>
      <c r="W56" s="172"/>
      <c r="X56" s="172"/>
    </row>
    <row r="57" spans="1:24" ht="13.5">
      <c r="A57" s="235"/>
      <c r="B57" s="225"/>
      <c r="C57" s="78" t="s">
        <v>251</v>
      </c>
      <c r="D57" s="54"/>
      <c r="E57" s="7">
        <v>2240</v>
      </c>
      <c r="F57" s="7">
        <v>547</v>
      </c>
      <c r="G57" s="7">
        <v>8967.614</v>
      </c>
      <c r="H57" s="7">
        <v>1705</v>
      </c>
      <c r="I57" s="7">
        <v>6534.977</v>
      </c>
      <c r="J57" s="7">
        <v>27</v>
      </c>
      <c r="K57" s="7">
        <v>17</v>
      </c>
      <c r="L57" s="7">
        <v>1090</v>
      </c>
      <c r="M57" s="7">
        <v>326</v>
      </c>
      <c r="N57" s="7">
        <v>670</v>
      </c>
      <c r="O57" s="7">
        <v>84</v>
      </c>
      <c r="P57" s="7">
        <v>17</v>
      </c>
      <c r="Q57" s="7">
        <v>7</v>
      </c>
      <c r="R57" s="7">
        <v>0</v>
      </c>
      <c r="S57" s="7">
        <v>1</v>
      </c>
      <c r="T57" s="7">
        <v>0</v>
      </c>
      <c r="U57" s="8">
        <v>1</v>
      </c>
      <c r="W57" s="172"/>
      <c r="X57" s="172"/>
    </row>
    <row r="58" spans="1:24" ht="13.5">
      <c r="A58" s="235"/>
      <c r="B58" s="225"/>
      <c r="C58" s="78" t="s">
        <v>252</v>
      </c>
      <c r="D58" s="54"/>
      <c r="E58" s="7">
        <v>2389</v>
      </c>
      <c r="F58" s="7">
        <v>842</v>
      </c>
      <c r="G58" s="7">
        <v>12896.053</v>
      </c>
      <c r="H58" s="7">
        <v>1563</v>
      </c>
      <c r="I58" s="7">
        <v>3905.899</v>
      </c>
      <c r="J58" s="7">
        <v>38</v>
      </c>
      <c r="K58" s="7">
        <v>13</v>
      </c>
      <c r="L58" s="7">
        <v>1530</v>
      </c>
      <c r="M58" s="7">
        <v>328</v>
      </c>
      <c r="N58" s="7">
        <v>417</v>
      </c>
      <c r="O58" s="7">
        <v>52</v>
      </c>
      <c r="P58" s="7">
        <v>5</v>
      </c>
      <c r="Q58" s="7">
        <v>6</v>
      </c>
      <c r="R58" s="7">
        <v>0</v>
      </c>
      <c r="S58" s="7">
        <v>0</v>
      </c>
      <c r="T58" s="7">
        <v>0</v>
      </c>
      <c r="U58" s="8">
        <v>0</v>
      </c>
      <c r="W58" s="172"/>
      <c r="X58" s="172"/>
    </row>
    <row r="59" spans="1:24" ht="13.5">
      <c r="A59" s="235"/>
      <c r="B59" s="225"/>
      <c r="C59" s="78"/>
      <c r="D59" s="54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8"/>
      <c r="W59" s="172"/>
      <c r="X59" s="172"/>
    </row>
    <row r="60" spans="1:24" ht="13.5">
      <c r="A60" s="235"/>
      <c r="B60" s="225"/>
      <c r="C60" s="78" t="s">
        <v>256</v>
      </c>
      <c r="D60" s="54"/>
      <c r="E60" s="7">
        <v>325</v>
      </c>
      <c r="F60" s="7">
        <v>96</v>
      </c>
      <c r="G60" s="7">
        <v>8784.475</v>
      </c>
      <c r="H60" s="7">
        <v>239</v>
      </c>
      <c r="I60" s="7">
        <v>32533.27</v>
      </c>
      <c r="J60" s="7">
        <v>4</v>
      </c>
      <c r="K60" s="7">
        <v>2</v>
      </c>
      <c r="L60" s="7">
        <v>101</v>
      </c>
      <c r="M60" s="7">
        <v>34</v>
      </c>
      <c r="N60" s="7">
        <v>103</v>
      </c>
      <c r="O60" s="7">
        <v>26</v>
      </c>
      <c r="P60" s="7">
        <v>18</v>
      </c>
      <c r="Q60" s="7">
        <v>22</v>
      </c>
      <c r="R60" s="7">
        <v>4</v>
      </c>
      <c r="S60" s="7">
        <v>8</v>
      </c>
      <c r="T60" s="7">
        <v>1</v>
      </c>
      <c r="U60" s="8">
        <v>2</v>
      </c>
      <c r="W60" s="172"/>
      <c r="X60" s="172"/>
    </row>
    <row r="61" spans="1:24" ht="13.5">
      <c r="A61" s="235"/>
      <c r="B61" s="225"/>
      <c r="C61" s="78" t="s">
        <v>257</v>
      </c>
      <c r="D61" s="54"/>
      <c r="E61" s="7">
        <v>984</v>
      </c>
      <c r="F61" s="7">
        <v>230</v>
      </c>
      <c r="G61" s="7">
        <v>2577.379</v>
      </c>
      <c r="H61" s="7">
        <v>763</v>
      </c>
      <c r="I61" s="7">
        <v>3406.61</v>
      </c>
      <c r="J61" s="7">
        <v>5</v>
      </c>
      <c r="K61" s="7">
        <v>6</v>
      </c>
      <c r="L61" s="7">
        <v>471</v>
      </c>
      <c r="M61" s="7">
        <v>139</v>
      </c>
      <c r="N61" s="7">
        <v>310</v>
      </c>
      <c r="O61" s="7">
        <v>44</v>
      </c>
      <c r="P61" s="7">
        <v>7</v>
      </c>
      <c r="Q61" s="7">
        <v>2</v>
      </c>
      <c r="R61" s="7">
        <v>0</v>
      </c>
      <c r="S61" s="7">
        <v>0</v>
      </c>
      <c r="T61" s="7">
        <v>0</v>
      </c>
      <c r="U61" s="8">
        <v>0</v>
      </c>
      <c r="W61" s="172"/>
      <c r="X61" s="172"/>
    </row>
    <row r="62" spans="1:24" ht="13.5">
      <c r="A62" s="235"/>
      <c r="B62" s="225"/>
      <c r="C62" s="78" t="s">
        <v>20</v>
      </c>
      <c r="D62" s="54"/>
      <c r="E62" s="7">
        <v>6833</v>
      </c>
      <c r="F62" s="7">
        <v>2258</v>
      </c>
      <c r="G62" s="7">
        <v>27525.799</v>
      </c>
      <c r="H62" s="7">
        <v>4628</v>
      </c>
      <c r="I62" s="7">
        <v>16823.282</v>
      </c>
      <c r="J62" s="7">
        <v>70</v>
      </c>
      <c r="K62" s="7">
        <v>48</v>
      </c>
      <c r="L62" s="7">
        <v>3491</v>
      </c>
      <c r="M62" s="7">
        <v>855</v>
      </c>
      <c r="N62" s="7">
        <v>1888</v>
      </c>
      <c r="O62" s="7">
        <v>318</v>
      </c>
      <c r="P62" s="7">
        <v>89</v>
      </c>
      <c r="Q62" s="7">
        <v>64</v>
      </c>
      <c r="R62" s="7">
        <v>1</v>
      </c>
      <c r="S62" s="7">
        <v>9</v>
      </c>
      <c r="T62" s="7">
        <v>0</v>
      </c>
      <c r="U62" s="8">
        <v>0</v>
      </c>
      <c r="W62" s="172"/>
      <c r="X62" s="172"/>
    </row>
    <row r="63" spans="1:24" ht="13.5">
      <c r="A63" s="235"/>
      <c r="B63" s="225"/>
      <c r="C63" s="79" t="s">
        <v>47</v>
      </c>
      <c r="D63" s="80"/>
      <c r="E63" s="7">
        <v>20247</v>
      </c>
      <c r="F63" s="7">
        <v>5704</v>
      </c>
      <c r="G63" s="7">
        <v>90270.396</v>
      </c>
      <c r="H63" s="7">
        <v>14731</v>
      </c>
      <c r="I63" s="7">
        <v>84150.061</v>
      </c>
      <c r="J63" s="7">
        <v>350</v>
      </c>
      <c r="K63" s="7">
        <v>168</v>
      </c>
      <c r="L63" s="7">
        <v>10834</v>
      </c>
      <c r="M63" s="7">
        <v>2728</v>
      </c>
      <c r="N63" s="7">
        <v>5060</v>
      </c>
      <c r="O63" s="7">
        <v>770</v>
      </c>
      <c r="P63" s="7">
        <v>179</v>
      </c>
      <c r="Q63" s="7">
        <v>126</v>
      </c>
      <c r="R63" s="7">
        <v>5</v>
      </c>
      <c r="S63" s="7">
        <v>20</v>
      </c>
      <c r="T63" s="7">
        <v>4</v>
      </c>
      <c r="U63" s="8">
        <v>3</v>
      </c>
      <c r="W63" s="172"/>
      <c r="X63" s="172"/>
    </row>
    <row r="64" spans="1:24" ht="13.5">
      <c r="A64" s="178"/>
      <c r="B64" s="78"/>
      <c r="C64" s="79"/>
      <c r="D64" s="80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8"/>
      <c r="W64" s="172"/>
      <c r="X64" s="172"/>
    </row>
    <row r="65" spans="1:41" ht="13.5">
      <c r="A65" s="237" t="s">
        <v>62</v>
      </c>
      <c r="B65" s="225"/>
      <c r="C65" s="78" t="s">
        <v>258</v>
      </c>
      <c r="D65" s="54"/>
      <c r="E65" s="7">
        <v>13255</v>
      </c>
      <c r="F65" s="7">
        <v>6238</v>
      </c>
      <c r="G65" s="7">
        <v>57534.767</v>
      </c>
      <c r="H65" s="7">
        <v>7165</v>
      </c>
      <c r="I65" s="7">
        <v>34514.197</v>
      </c>
      <c r="J65" s="7">
        <v>11</v>
      </c>
      <c r="K65" s="7">
        <v>8</v>
      </c>
      <c r="L65" s="7">
        <v>4794</v>
      </c>
      <c r="M65" s="7">
        <v>2212</v>
      </c>
      <c r="N65" s="7">
        <v>3240</v>
      </c>
      <c r="O65" s="7">
        <v>2675</v>
      </c>
      <c r="P65" s="7">
        <v>256</v>
      </c>
      <c r="Q65" s="7">
        <v>55</v>
      </c>
      <c r="R65" s="7">
        <v>4</v>
      </c>
      <c r="S65" s="7">
        <v>0</v>
      </c>
      <c r="T65" s="7">
        <v>0</v>
      </c>
      <c r="U65" s="8">
        <v>0</v>
      </c>
      <c r="V65" s="164"/>
      <c r="W65" s="172"/>
      <c r="X65" s="172"/>
      <c r="Y65" s="164"/>
      <c r="Z65" s="164"/>
      <c r="AA65" s="164"/>
      <c r="AB65" s="164"/>
      <c r="AC65" s="165"/>
      <c r="AD65" s="165"/>
      <c r="AE65" s="165"/>
      <c r="AF65" s="165"/>
      <c r="AG65" s="165"/>
      <c r="AH65" s="165"/>
      <c r="AI65" s="165"/>
      <c r="AJ65" s="165"/>
      <c r="AK65" s="165"/>
      <c r="AL65" s="165"/>
      <c r="AM65" s="165"/>
      <c r="AN65" s="165"/>
      <c r="AO65" s="165"/>
    </row>
    <row r="66" spans="1:24" ht="13.5">
      <c r="A66" s="237"/>
      <c r="B66" s="225"/>
      <c r="C66" s="78" t="s">
        <v>259</v>
      </c>
      <c r="D66" s="54"/>
      <c r="E66" s="7">
        <v>10603</v>
      </c>
      <c r="F66" s="7">
        <v>3816</v>
      </c>
      <c r="G66" s="7">
        <v>36864.609</v>
      </c>
      <c r="H66" s="7">
        <v>6880</v>
      </c>
      <c r="I66" s="7">
        <v>24350.473</v>
      </c>
      <c r="J66" s="7">
        <v>19</v>
      </c>
      <c r="K66" s="7">
        <v>8</v>
      </c>
      <c r="L66" s="7">
        <v>5358</v>
      </c>
      <c r="M66" s="7">
        <v>1568</v>
      </c>
      <c r="N66" s="7">
        <v>2675</v>
      </c>
      <c r="O66" s="7">
        <v>854</v>
      </c>
      <c r="P66" s="7">
        <v>92</v>
      </c>
      <c r="Q66" s="7">
        <v>24</v>
      </c>
      <c r="R66" s="7">
        <v>1</v>
      </c>
      <c r="S66" s="7">
        <v>3</v>
      </c>
      <c r="T66" s="7">
        <v>1</v>
      </c>
      <c r="U66" s="8">
        <v>0</v>
      </c>
      <c r="W66" s="172"/>
      <c r="X66" s="172"/>
    </row>
    <row r="67" spans="1:24" ht="13.5">
      <c r="A67" s="237"/>
      <c r="B67" s="225"/>
      <c r="C67" s="79" t="s">
        <v>47</v>
      </c>
      <c r="D67" s="80"/>
      <c r="E67" s="7">
        <v>23858</v>
      </c>
      <c r="F67" s="7">
        <v>10054</v>
      </c>
      <c r="G67" s="7">
        <v>94399.376</v>
      </c>
      <c r="H67" s="7">
        <v>14045</v>
      </c>
      <c r="I67" s="7">
        <v>58864.671</v>
      </c>
      <c r="J67" s="7">
        <v>30</v>
      </c>
      <c r="K67" s="7">
        <v>16</v>
      </c>
      <c r="L67" s="7">
        <v>10152</v>
      </c>
      <c r="M67" s="7">
        <v>3780</v>
      </c>
      <c r="N67" s="7">
        <v>5915</v>
      </c>
      <c r="O67" s="7">
        <v>3529</v>
      </c>
      <c r="P67" s="7">
        <v>348</v>
      </c>
      <c r="Q67" s="7">
        <v>79</v>
      </c>
      <c r="R67" s="7">
        <v>5</v>
      </c>
      <c r="S67" s="7">
        <v>3</v>
      </c>
      <c r="T67" s="7">
        <v>1</v>
      </c>
      <c r="U67" s="8">
        <v>0</v>
      </c>
      <c r="W67" s="172"/>
      <c r="X67" s="172"/>
    </row>
    <row r="68" spans="1:24" ht="13.5">
      <c r="A68" s="78"/>
      <c r="B68" s="78"/>
      <c r="C68" s="78"/>
      <c r="D68" s="54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8"/>
      <c r="W68" s="172"/>
      <c r="X68" s="172"/>
    </row>
    <row r="69" spans="1:24" ht="13.5">
      <c r="A69" s="234" t="s">
        <v>331</v>
      </c>
      <c r="B69" s="225"/>
      <c r="C69" s="78" t="s">
        <v>260</v>
      </c>
      <c r="D69" s="54"/>
      <c r="E69" s="7">
        <v>13</v>
      </c>
      <c r="F69" s="7">
        <v>5</v>
      </c>
      <c r="G69" s="7">
        <v>6469.841</v>
      </c>
      <c r="H69" s="7">
        <v>8</v>
      </c>
      <c r="I69" s="7">
        <v>275.469</v>
      </c>
      <c r="J69" s="7">
        <v>0</v>
      </c>
      <c r="K69" s="7">
        <v>0</v>
      </c>
      <c r="L69" s="7">
        <v>0</v>
      </c>
      <c r="M69" s="7">
        <v>0</v>
      </c>
      <c r="N69" s="7">
        <v>1</v>
      </c>
      <c r="O69" s="7">
        <v>0</v>
      </c>
      <c r="P69" s="7">
        <v>1</v>
      </c>
      <c r="Q69" s="7">
        <v>5</v>
      </c>
      <c r="R69" s="7">
        <v>2</v>
      </c>
      <c r="S69" s="7">
        <v>1</v>
      </c>
      <c r="T69" s="7">
        <v>1</v>
      </c>
      <c r="U69" s="8">
        <v>2</v>
      </c>
      <c r="W69" s="172"/>
      <c r="X69" s="172"/>
    </row>
    <row r="70" spans="1:24" ht="13.5">
      <c r="A70" s="234"/>
      <c r="B70" s="225"/>
      <c r="C70" s="78" t="s">
        <v>261</v>
      </c>
      <c r="D70" s="54"/>
      <c r="E70" s="7">
        <v>591</v>
      </c>
      <c r="F70" s="7">
        <v>223</v>
      </c>
      <c r="G70" s="7">
        <v>6154.466</v>
      </c>
      <c r="H70" s="7">
        <v>374</v>
      </c>
      <c r="I70" s="7">
        <v>1800.899</v>
      </c>
      <c r="J70" s="7">
        <v>0</v>
      </c>
      <c r="K70" s="7">
        <v>4</v>
      </c>
      <c r="L70" s="7">
        <v>188</v>
      </c>
      <c r="M70" s="7">
        <v>74</v>
      </c>
      <c r="N70" s="7">
        <v>231</v>
      </c>
      <c r="O70" s="7">
        <v>69</v>
      </c>
      <c r="P70" s="7">
        <v>17</v>
      </c>
      <c r="Q70" s="7">
        <v>5</v>
      </c>
      <c r="R70" s="7">
        <v>1</v>
      </c>
      <c r="S70" s="7">
        <v>2</v>
      </c>
      <c r="T70" s="7">
        <v>0</v>
      </c>
      <c r="U70" s="8">
        <v>0</v>
      </c>
      <c r="W70" s="172"/>
      <c r="X70" s="172"/>
    </row>
    <row r="71" spans="1:24" ht="13.5">
      <c r="A71" s="234"/>
      <c r="B71" s="225"/>
      <c r="C71" s="78" t="s">
        <v>262</v>
      </c>
      <c r="D71" s="54"/>
      <c r="E71" s="7">
        <v>2426</v>
      </c>
      <c r="F71" s="7">
        <v>969</v>
      </c>
      <c r="G71" s="7">
        <v>14505.002</v>
      </c>
      <c r="H71" s="7">
        <v>1479</v>
      </c>
      <c r="I71" s="7">
        <v>10837.149</v>
      </c>
      <c r="J71" s="7">
        <v>4</v>
      </c>
      <c r="K71" s="7">
        <v>7</v>
      </c>
      <c r="L71" s="7">
        <v>808</v>
      </c>
      <c r="M71" s="7">
        <v>374</v>
      </c>
      <c r="N71" s="7">
        <v>898</v>
      </c>
      <c r="O71" s="7">
        <v>283</v>
      </c>
      <c r="P71" s="7">
        <v>40</v>
      </c>
      <c r="Q71" s="7">
        <v>10</v>
      </c>
      <c r="R71" s="7">
        <v>1</v>
      </c>
      <c r="S71" s="7">
        <v>1</v>
      </c>
      <c r="T71" s="7">
        <v>0</v>
      </c>
      <c r="U71" s="8">
        <v>0</v>
      </c>
      <c r="W71" s="172"/>
      <c r="X71" s="172"/>
    </row>
    <row r="72" spans="1:24" ht="13.5">
      <c r="A72" s="234"/>
      <c r="B72" s="225"/>
      <c r="C72" s="78" t="s">
        <v>263</v>
      </c>
      <c r="D72" s="54"/>
      <c r="E72" s="7">
        <v>417</v>
      </c>
      <c r="F72" s="7">
        <v>124</v>
      </c>
      <c r="G72" s="7">
        <v>2735.888</v>
      </c>
      <c r="H72" s="7">
        <v>298</v>
      </c>
      <c r="I72" s="7">
        <v>3641.568</v>
      </c>
      <c r="J72" s="7">
        <v>1</v>
      </c>
      <c r="K72" s="7">
        <v>1</v>
      </c>
      <c r="L72" s="7">
        <v>129</v>
      </c>
      <c r="M72" s="7">
        <v>74</v>
      </c>
      <c r="N72" s="7">
        <v>141</v>
      </c>
      <c r="O72" s="7">
        <v>48</v>
      </c>
      <c r="P72" s="7">
        <v>15</v>
      </c>
      <c r="Q72" s="7">
        <v>7</v>
      </c>
      <c r="R72" s="7">
        <v>0</v>
      </c>
      <c r="S72" s="7">
        <v>1</v>
      </c>
      <c r="T72" s="7">
        <v>0</v>
      </c>
      <c r="U72" s="8">
        <v>0</v>
      </c>
      <c r="W72" s="172"/>
      <c r="X72" s="172"/>
    </row>
    <row r="73" spans="1:24" ht="13.5">
      <c r="A73" s="234"/>
      <c r="B73" s="225"/>
      <c r="C73" s="78" t="s">
        <v>264</v>
      </c>
      <c r="D73" s="54"/>
      <c r="E73" s="7">
        <v>180</v>
      </c>
      <c r="F73" s="7">
        <v>85</v>
      </c>
      <c r="G73" s="7">
        <v>1910.455</v>
      </c>
      <c r="H73" s="7">
        <v>96</v>
      </c>
      <c r="I73" s="7">
        <v>852.062</v>
      </c>
      <c r="J73" s="7">
        <v>2</v>
      </c>
      <c r="K73" s="7">
        <v>0</v>
      </c>
      <c r="L73" s="7">
        <v>48</v>
      </c>
      <c r="M73" s="7">
        <v>17</v>
      </c>
      <c r="N73" s="7">
        <v>58</v>
      </c>
      <c r="O73" s="7">
        <v>28</v>
      </c>
      <c r="P73" s="7">
        <v>13</v>
      </c>
      <c r="Q73" s="7">
        <v>10</v>
      </c>
      <c r="R73" s="7">
        <v>0</v>
      </c>
      <c r="S73" s="7">
        <v>3</v>
      </c>
      <c r="T73" s="7">
        <v>1</v>
      </c>
      <c r="U73" s="8">
        <v>0</v>
      </c>
      <c r="W73" s="172"/>
      <c r="X73" s="172"/>
    </row>
    <row r="74" spans="1:24" ht="13.5">
      <c r="A74" s="234"/>
      <c r="B74" s="225"/>
      <c r="C74" s="78" t="s">
        <v>265</v>
      </c>
      <c r="D74" s="54"/>
      <c r="E74" s="7">
        <v>76</v>
      </c>
      <c r="F74" s="7">
        <v>30</v>
      </c>
      <c r="G74" s="7">
        <v>15228.131</v>
      </c>
      <c r="H74" s="7">
        <v>48</v>
      </c>
      <c r="I74" s="7">
        <v>6852.75</v>
      </c>
      <c r="J74" s="7">
        <v>2</v>
      </c>
      <c r="K74" s="7">
        <v>0</v>
      </c>
      <c r="L74" s="7">
        <v>15</v>
      </c>
      <c r="M74" s="7">
        <v>1</v>
      </c>
      <c r="N74" s="7">
        <v>17</v>
      </c>
      <c r="O74" s="7">
        <v>11</v>
      </c>
      <c r="P74" s="7">
        <v>3</v>
      </c>
      <c r="Q74" s="7">
        <v>16</v>
      </c>
      <c r="R74" s="7">
        <v>2</v>
      </c>
      <c r="S74" s="7">
        <v>8</v>
      </c>
      <c r="T74" s="7">
        <v>0</v>
      </c>
      <c r="U74" s="8">
        <v>1</v>
      </c>
      <c r="W74" s="172"/>
      <c r="X74" s="172"/>
    </row>
    <row r="75" spans="1:24" ht="13.5">
      <c r="A75" s="234"/>
      <c r="B75" s="225"/>
      <c r="C75" s="78" t="s">
        <v>266</v>
      </c>
      <c r="D75" s="54"/>
      <c r="E75" s="7">
        <v>8</v>
      </c>
      <c r="F75" s="7">
        <v>4</v>
      </c>
      <c r="G75" s="7">
        <v>131488.11</v>
      </c>
      <c r="H75" s="7">
        <v>4</v>
      </c>
      <c r="I75" s="7">
        <v>160.04</v>
      </c>
      <c r="J75" s="7">
        <v>0</v>
      </c>
      <c r="K75" s="7">
        <v>0</v>
      </c>
      <c r="L75" s="7">
        <v>0</v>
      </c>
      <c r="M75" s="7">
        <v>0</v>
      </c>
      <c r="N75" s="7">
        <v>3</v>
      </c>
      <c r="O75" s="7">
        <v>0</v>
      </c>
      <c r="P75" s="7">
        <v>0</v>
      </c>
      <c r="Q75" s="7">
        <v>3</v>
      </c>
      <c r="R75" s="7">
        <v>0</v>
      </c>
      <c r="S75" s="7">
        <v>0</v>
      </c>
      <c r="T75" s="7">
        <v>1</v>
      </c>
      <c r="U75" s="8">
        <v>1</v>
      </c>
      <c r="W75" s="172"/>
      <c r="X75" s="172"/>
    </row>
    <row r="76" spans="1:24" ht="13.5">
      <c r="A76" s="234"/>
      <c r="B76" s="225"/>
      <c r="C76" s="78" t="s">
        <v>267</v>
      </c>
      <c r="D76" s="54"/>
      <c r="E76" s="7">
        <v>55</v>
      </c>
      <c r="F76" s="7">
        <v>38</v>
      </c>
      <c r="G76" s="7">
        <v>5089.12</v>
      </c>
      <c r="H76" s="7">
        <v>17</v>
      </c>
      <c r="I76" s="7">
        <v>109.979</v>
      </c>
      <c r="J76" s="7">
        <v>0</v>
      </c>
      <c r="K76" s="7">
        <v>0</v>
      </c>
      <c r="L76" s="7">
        <v>4</v>
      </c>
      <c r="M76" s="7">
        <v>4</v>
      </c>
      <c r="N76" s="7">
        <v>21</v>
      </c>
      <c r="O76" s="7">
        <v>9</v>
      </c>
      <c r="P76" s="7">
        <v>7</v>
      </c>
      <c r="Q76" s="7">
        <v>7</v>
      </c>
      <c r="R76" s="7">
        <v>0</v>
      </c>
      <c r="S76" s="7">
        <v>2</v>
      </c>
      <c r="T76" s="7">
        <v>0</v>
      </c>
      <c r="U76" s="8">
        <v>1</v>
      </c>
      <c r="W76" s="172"/>
      <c r="X76" s="172"/>
    </row>
    <row r="77" spans="1:24" ht="27">
      <c r="A77" s="234"/>
      <c r="B77" s="225"/>
      <c r="C77" s="78" t="s">
        <v>268</v>
      </c>
      <c r="D77" s="54"/>
      <c r="E77" s="7">
        <v>622</v>
      </c>
      <c r="F77" s="7">
        <v>225</v>
      </c>
      <c r="G77" s="7">
        <v>13731.403</v>
      </c>
      <c r="H77" s="7">
        <v>401</v>
      </c>
      <c r="I77" s="7">
        <v>3005.774</v>
      </c>
      <c r="J77" s="7">
        <v>0</v>
      </c>
      <c r="K77" s="7">
        <v>2</v>
      </c>
      <c r="L77" s="7">
        <v>159</v>
      </c>
      <c r="M77" s="7">
        <v>79</v>
      </c>
      <c r="N77" s="7">
        <v>237</v>
      </c>
      <c r="O77" s="7">
        <v>88</v>
      </c>
      <c r="P77" s="7">
        <v>35</v>
      </c>
      <c r="Q77" s="7">
        <v>15</v>
      </c>
      <c r="R77" s="7">
        <v>5</v>
      </c>
      <c r="S77" s="7">
        <v>1</v>
      </c>
      <c r="T77" s="7">
        <v>0</v>
      </c>
      <c r="U77" s="8">
        <v>1</v>
      </c>
      <c r="W77" s="172"/>
      <c r="X77" s="172"/>
    </row>
    <row r="78" spans="1:24" ht="13.5">
      <c r="A78" s="234"/>
      <c r="B78" s="225"/>
      <c r="C78" s="79" t="s">
        <v>47</v>
      </c>
      <c r="D78" s="80"/>
      <c r="E78" s="7">
        <v>4388</v>
      </c>
      <c r="F78" s="7">
        <v>1703</v>
      </c>
      <c r="G78" s="7">
        <v>197312.416</v>
      </c>
      <c r="H78" s="7">
        <v>2725</v>
      </c>
      <c r="I78" s="7">
        <v>27535.658</v>
      </c>
      <c r="J78" s="7">
        <v>9</v>
      </c>
      <c r="K78" s="7">
        <v>14</v>
      </c>
      <c r="L78" s="7">
        <v>1351</v>
      </c>
      <c r="M78" s="7">
        <v>623</v>
      </c>
      <c r="N78" s="7">
        <v>1607</v>
      </c>
      <c r="O78" s="7">
        <v>536</v>
      </c>
      <c r="P78" s="7">
        <v>131</v>
      </c>
      <c r="Q78" s="7">
        <v>78</v>
      </c>
      <c r="R78" s="7">
        <v>11</v>
      </c>
      <c r="S78" s="7">
        <v>19</v>
      </c>
      <c r="T78" s="7">
        <v>3</v>
      </c>
      <c r="U78" s="8">
        <v>6</v>
      </c>
      <c r="W78" s="172"/>
      <c r="X78" s="172"/>
    </row>
    <row r="79" spans="1:24" ht="13.5">
      <c r="A79" s="78"/>
      <c r="B79" s="78"/>
      <c r="C79" s="78"/>
      <c r="D79" s="54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8"/>
      <c r="W79" s="172"/>
      <c r="X79" s="172"/>
    </row>
    <row r="80" spans="1:24" ht="13.5">
      <c r="A80" s="234" t="s">
        <v>63</v>
      </c>
      <c r="B80" s="225"/>
      <c r="C80" s="78" t="s">
        <v>269</v>
      </c>
      <c r="D80" s="54"/>
      <c r="E80" s="7">
        <v>3111</v>
      </c>
      <c r="F80" s="7">
        <v>950</v>
      </c>
      <c r="G80" s="7">
        <v>19338.523</v>
      </c>
      <c r="H80" s="7">
        <v>2186</v>
      </c>
      <c r="I80" s="7">
        <v>12797.384</v>
      </c>
      <c r="J80" s="7">
        <v>39</v>
      </c>
      <c r="K80" s="7">
        <v>16</v>
      </c>
      <c r="L80" s="7">
        <v>1754</v>
      </c>
      <c r="M80" s="7">
        <v>423</v>
      </c>
      <c r="N80" s="7">
        <v>674</v>
      </c>
      <c r="O80" s="7">
        <v>152</v>
      </c>
      <c r="P80" s="7">
        <v>34</v>
      </c>
      <c r="Q80" s="7">
        <v>15</v>
      </c>
      <c r="R80" s="7">
        <v>2</v>
      </c>
      <c r="S80" s="7">
        <v>1</v>
      </c>
      <c r="T80" s="7">
        <v>0</v>
      </c>
      <c r="U80" s="8">
        <v>1</v>
      </c>
      <c r="W80" s="172"/>
      <c r="X80" s="172"/>
    </row>
    <row r="81" spans="1:24" ht="13.5">
      <c r="A81" s="235"/>
      <c r="B81" s="225"/>
      <c r="C81" s="78" t="s">
        <v>270</v>
      </c>
      <c r="D81" s="54"/>
      <c r="E81" s="7">
        <v>6218</v>
      </c>
      <c r="F81" s="7">
        <v>2258</v>
      </c>
      <c r="G81" s="7">
        <v>53962.479</v>
      </c>
      <c r="H81" s="7">
        <v>4002</v>
      </c>
      <c r="I81" s="7">
        <v>33222.646</v>
      </c>
      <c r="J81" s="7">
        <v>48</v>
      </c>
      <c r="K81" s="7">
        <v>12</v>
      </c>
      <c r="L81" s="7">
        <v>2954</v>
      </c>
      <c r="M81" s="7">
        <v>537</v>
      </c>
      <c r="N81" s="7">
        <v>2040</v>
      </c>
      <c r="O81" s="7">
        <v>423</v>
      </c>
      <c r="P81" s="7">
        <v>121</v>
      </c>
      <c r="Q81" s="7">
        <v>67</v>
      </c>
      <c r="R81" s="7">
        <v>5</v>
      </c>
      <c r="S81" s="7">
        <v>7</v>
      </c>
      <c r="T81" s="7">
        <v>1</v>
      </c>
      <c r="U81" s="8">
        <v>3</v>
      </c>
      <c r="W81" s="172"/>
      <c r="X81" s="172"/>
    </row>
    <row r="82" spans="1:24" ht="13.5">
      <c r="A82" s="235"/>
      <c r="B82" s="225"/>
      <c r="C82" s="78" t="s">
        <v>271</v>
      </c>
      <c r="D82" s="54"/>
      <c r="E82" s="7">
        <v>80</v>
      </c>
      <c r="F82" s="7">
        <v>25</v>
      </c>
      <c r="G82" s="7">
        <v>216.178</v>
      </c>
      <c r="H82" s="7">
        <v>55</v>
      </c>
      <c r="I82" s="7">
        <v>491.734</v>
      </c>
      <c r="J82" s="7">
        <v>0</v>
      </c>
      <c r="K82" s="7">
        <v>0</v>
      </c>
      <c r="L82" s="7">
        <v>28</v>
      </c>
      <c r="M82" s="7">
        <v>9</v>
      </c>
      <c r="N82" s="7">
        <v>37</v>
      </c>
      <c r="O82" s="7">
        <v>5</v>
      </c>
      <c r="P82" s="7">
        <v>1</v>
      </c>
      <c r="Q82" s="7">
        <v>0</v>
      </c>
      <c r="R82" s="7">
        <v>0</v>
      </c>
      <c r="S82" s="7">
        <v>0</v>
      </c>
      <c r="T82" s="7">
        <v>0</v>
      </c>
      <c r="U82" s="8">
        <v>0</v>
      </c>
      <c r="W82" s="172"/>
      <c r="X82" s="172"/>
    </row>
    <row r="83" spans="1:24" ht="13.5">
      <c r="A83" s="235"/>
      <c r="B83" s="225"/>
      <c r="C83" s="78" t="s">
        <v>272</v>
      </c>
      <c r="D83" s="54"/>
      <c r="E83" s="7">
        <v>1269</v>
      </c>
      <c r="F83" s="7">
        <v>353</v>
      </c>
      <c r="G83" s="7">
        <v>25869.335</v>
      </c>
      <c r="H83" s="7">
        <v>942</v>
      </c>
      <c r="I83" s="7">
        <v>25953.3</v>
      </c>
      <c r="J83" s="7">
        <v>4</v>
      </c>
      <c r="K83" s="7">
        <v>2</v>
      </c>
      <c r="L83" s="7">
        <v>432</v>
      </c>
      <c r="M83" s="7">
        <v>201</v>
      </c>
      <c r="N83" s="7">
        <v>367</v>
      </c>
      <c r="O83" s="7">
        <v>141</v>
      </c>
      <c r="P83" s="7">
        <v>60</v>
      </c>
      <c r="Q83" s="7">
        <v>51</v>
      </c>
      <c r="R83" s="7">
        <v>4</v>
      </c>
      <c r="S83" s="7">
        <v>7</v>
      </c>
      <c r="T83" s="7">
        <v>0</v>
      </c>
      <c r="U83" s="8">
        <v>0</v>
      </c>
      <c r="W83" s="172"/>
      <c r="X83" s="172"/>
    </row>
    <row r="84" spans="1:24" ht="13.5">
      <c r="A84" s="235"/>
      <c r="B84" s="225"/>
      <c r="C84" s="78" t="s">
        <v>273</v>
      </c>
      <c r="D84" s="54"/>
      <c r="E84" s="7">
        <v>11332</v>
      </c>
      <c r="F84" s="7">
        <v>5017</v>
      </c>
      <c r="G84" s="7">
        <v>110598.016</v>
      </c>
      <c r="H84" s="7">
        <v>6401</v>
      </c>
      <c r="I84" s="7">
        <v>26037.942</v>
      </c>
      <c r="J84" s="7">
        <v>85</v>
      </c>
      <c r="K84" s="7">
        <v>62</v>
      </c>
      <c r="L84" s="7">
        <v>4587</v>
      </c>
      <c r="M84" s="7">
        <v>1316</v>
      </c>
      <c r="N84" s="7">
        <v>4159</v>
      </c>
      <c r="O84" s="7">
        <v>777</v>
      </c>
      <c r="P84" s="7">
        <v>239</v>
      </c>
      <c r="Q84" s="7">
        <v>92</v>
      </c>
      <c r="R84" s="7">
        <v>9</v>
      </c>
      <c r="S84" s="7">
        <v>6</v>
      </c>
      <c r="T84" s="7">
        <v>0</v>
      </c>
      <c r="U84" s="8">
        <v>0</v>
      </c>
      <c r="W84" s="172"/>
      <c r="X84" s="172"/>
    </row>
    <row r="85" spans="1:24" ht="13.5">
      <c r="A85" s="235"/>
      <c r="B85" s="225"/>
      <c r="C85" s="78" t="s">
        <v>274</v>
      </c>
      <c r="D85" s="54"/>
      <c r="E85" s="7">
        <v>1531</v>
      </c>
      <c r="F85" s="7">
        <v>506</v>
      </c>
      <c r="G85" s="7">
        <v>2754.749</v>
      </c>
      <c r="H85" s="7">
        <v>1032</v>
      </c>
      <c r="I85" s="7">
        <v>1608.503</v>
      </c>
      <c r="J85" s="7">
        <v>15</v>
      </c>
      <c r="K85" s="7">
        <v>5</v>
      </c>
      <c r="L85" s="7">
        <v>865</v>
      </c>
      <c r="M85" s="7">
        <v>254</v>
      </c>
      <c r="N85" s="7">
        <v>333</v>
      </c>
      <c r="O85" s="7">
        <v>44</v>
      </c>
      <c r="P85" s="7">
        <v>14</v>
      </c>
      <c r="Q85" s="7">
        <v>1</v>
      </c>
      <c r="R85" s="7">
        <v>0</v>
      </c>
      <c r="S85" s="7">
        <v>0</v>
      </c>
      <c r="T85" s="7">
        <v>0</v>
      </c>
      <c r="U85" s="8">
        <v>0</v>
      </c>
      <c r="W85" s="172"/>
      <c r="X85" s="172"/>
    </row>
    <row r="86" spans="1:24" ht="13.5">
      <c r="A86" s="235"/>
      <c r="B86" s="225"/>
      <c r="C86" s="78" t="s">
        <v>275</v>
      </c>
      <c r="D86" s="54"/>
      <c r="E86" s="7">
        <v>792</v>
      </c>
      <c r="F86" s="7">
        <v>295</v>
      </c>
      <c r="G86" s="7">
        <v>5172.119</v>
      </c>
      <c r="H86" s="7">
        <v>506</v>
      </c>
      <c r="I86" s="7">
        <v>1620.737</v>
      </c>
      <c r="J86" s="7">
        <v>6</v>
      </c>
      <c r="K86" s="7">
        <v>1</v>
      </c>
      <c r="L86" s="7">
        <v>421</v>
      </c>
      <c r="M86" s="7">
        <v>95</v>
      </c>
      <c r="N86" s="7">
        <v>210</v>
      </c>
      <c r="O86" s="7">
        <v>49</v>
      </c>
      <c r="P86" s="7">
        <v>6</v>
      </c>
      <c r="Q86" s="7">
        <v>3</v>
      </c>
      <c r="R86" s="7">
        <v>1</v>
      </c>
      <c r="S86" s="7">
        <v>0</v>
      </c>
      <c r="T86" s="7">
        <v>0</v>
      </c>
      <c r="U86" s="8">
        <v>0</v>
      </c>
      <c r="W86" s="172"/>
      <c r="X86" s="172"/>
    </row>
    <row r="87" spans="1:24" ht="13.5">
      <c r="A87" s="235"/>
      <c r="B87" s="225"/>
      <c r="C87" s="79" t="s">
        <v>47</v>
      </c>
      <c r="D87" s="80"/>
      <c r="E87" s="7">
        <v>24333</v>
      </c>
      <c r="F87" s="7">
        <v>9404</v>
      </c>
      <c r="G87" s="7">
        <v>217911.399</v>
      </c>
      <c r="H87" s="7">
        <v>15124</v>
      </c>
      <c r="I87" s="7">
        <v>101732.246</v>
      </c>
      <c r="J87" s="7">
        <v>197</v>
      </c>
      <c r="K87" s="7">
        <v>98</v>
      </c>
      <c r="L87" s="7">
        <v>11041</v>
      </c>
      <c r="M87" s="7">
        <v>2835</v>
      </c>
      <c r="N87" s="7">
        <v>7820</v>
      </c>
      <c r="O87" s="7">
        <v>1591</v>
      </c>
      <c r="P87" s="7">
        <v>475</v>
      </c>
      <c r="Q87" s="7">
        <v>229</v>
      </c>
      <c r="R87" s="7">
        <v>21</v>
      </c>
      <c r="S87" s="7">
        <v>21</v>
      </c>
      <c r="T87" s="7">
        <v>1</v>
      </c>
      <c r="U87" s="8">
        <v>4</v>
      </c>
      <c r="W87" s="172"/>
      <c r="X87" s="172"/>
    </row>
    <row r="88" spans="1:24" ht="13.5">
      <c r="A88" s="78"/>
      <c r="B88" s="78"/>
      <c r="C88" s="78"/>
      <c r="D88" s="54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8"/>
      <c r="W88" s="172"/>
      <c r="X88" s="172"/>
    </row>
    <row r="89" spans="1:24" ht="14.25" customHeight="1">
      <c r="A89" s="236" t="s">
        <v>64</v>
      </c>
      <c r="B89" s="225"/>
      <c r="C89" s="78" t="s">
        <v>276</v>
      </c>
      <c r="D89" s="54"/>
      <c r="E89" s="7">
        <v>3953</v>
      </c>
      <c r="F89" s="7">
        <v>905</v>
      </c>
      <c r="G89" s="7">
        <v>10564.204</v>
      </c>
      <c r="H89" s="7">
        <v>3089</v>
      </c>
      <c r="I89" s="7">
        <v>13660.304</v>
      </c>
      <c r="J89" s="7">
        <v>29</v>
      </c>
      <c r="K89" s="7">
        <v>15</v>
      </c>
      <c r="L89" s="7">
        <v>2379</v>
      </c>
      <c r="M89" s="7">
        <v>608</v>
      </c>
      <c r="N89" s="7">
        <v>717</v>
      </c>
      <c r="O89" s="7">
        <v>150</v>
      </c>
      <c r="P89" s="7">
        <v>29</v>
      </c>
      <c r="Q89" s="7">
        <v>21</v>
      </c>
      <c r="R89" s="7">
        <v>1</v>
      </c>
      <c r="S89" s="7">
        <v>2</v>
      </c>
      <c r="T89" s="7">
        <v>1</v>
      </c>
      <c r="U89" s="8">
        <v>1</v>
      </c>
      <c r="W89" s="172"/>
      <c r="X89" s="172"/>
    </row>
    <row r="90" spans="1:24" ht="14.25" customHeight="1">
      <c r="A90" s="236"/>
      <c r="B90" s="225"/>
      <c r="C90" s="78" t="s">
        <v>277</v>
      </c>
      <c r="D90" s="54"/>
      <c r="E90" s="7">
        <v>1048</v>
      </c>
      <c r="F90" s="7">
        <v>231</v>
      </c>
      <c r="G90" s="7">
        <v>2237.507</v>
      </c>
      <c r="H90" s="7">
        <v>832</v>
      </c>
      <c r="I90" s="7">
        <v>16856.323</v>
      </c>
      <c r="J90" s="7">
        <v>9</v>
      </c>
      <c r="K90" s="7">
        <v>4</v>
      </c>
      <c r="L90" s="7">
        <v>464</v>
      </c>
      <c r="M90" s="7">
        <v>158</v>
      </c>
      <c r="N90" s="7">
        <v>260</v>
      </c>
      <c r="O90" s="7">
        <v>67</v>
      </c>
      <c r="P90" s="7">
        <v>42</v>
      </c>
      <c r="Q90" s="7">
        <v>28</v>
      </c>
      <c r="R90" s="7">
        <v>5</v>
      </c>
      <c r="S90" s="7">
        <v>10</v>
      </c>
      <c r="T90" s="7">
        <v>1</v>
      </c>
      <c r="U90" s="8">
        <v>0</v>
      </c>
      <c r="W90" s="172"/>
      <c r="X90" s="172"/>
    </row>
    <row r="91" spans="1:24" ht="14.25" customHeight="1">
      <c r="A91" s="236"/>
      <c r="B91" s="225"/>
      <c r="C91" s="79" t="s">
        <v>47</v>
      </c>
      <c r="D91" s="80"/>
      <c r="E91" s="7">
        <v>5001</v>
      </c>
      <c r="F91" s="7">
        <v>1136</v>
      </c>
      <c r="G91" s="7">
        <v>12801.711</v>
      </c>
      <c r="H91" s="7">
        <v>3921</v>
      </c>
      <c r="I91" s="7">
        <v>30516.627</v>
      </c>
      <c r="J91" s="7">
        <v>38</v>
      </c>
      <c r="K91" s="7">
        <v>19</v>
      </c>
      <c r="L91" s="7">
        <v>2843</v>
      </c>
      <c r="M91" s="7">
        <v>766</v>
      </c>
      <c r="N91" s="7">
        <v>977</v>
      </c>
      <c r="O91" s="7">
        <v>217</v>
      </c>
      <c r="P91" s="7">
        <v>71</v>
      </c>
      <c r="Q91" s="7">
        <v>49</v>
      </c>
      <c r="R91" s="7">
        <v>6</v>
      </c>
      <c r="S91" s="7">
        <v>12</v>
      </c>
      <c r="T91" s="7">
        <v>2</v>
      </c>
      <c r="U91" s="8">
        <v>1</v>
      </c>
      <c r="W91" s="172"/>
      <c r="X91" s="172"/>
    </row>
    <row r="92" spans="1:24" ht="13.5">
      <c r="A92" s="78"/>
      <c r="B92" s="225"/>
      <c r="C92" s="78"/>
      <c r="D92" s="54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8"/>
      <c r="W92" s="172"/>
      <c r="X92" s="172"/>
    </row>
    <row r="93" spans="1:24" ht="13.5">
      <c r="A93" s="78"/>
      <c r="B93" s="78"/>
      <c r="C93" s="78"/>
      <c r="D93" s="54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8"/>
      <c r="W93" s="172"/>
      <c r="X93" s="172"/>
    </row>
    <row r="94" spans="1:24" ht="13.5">
      <c r="A94" s="78" t="s">
        <v>278</v>
      </c>
      <c r="B94" s="225"/>
      <c r="C94" s="78" t="s">
        <v>279</v>
      </c>
      <c r="D94" s="54"/>
      <c r="E94" s="7">
        <v>532</v>
      </c>
      <c r="F94" s="7">
        <v>130</v>
      </c>
      <c r="G94" s="7">
        <v>1141.072</v>
      </c>
      <c r="H94" s="7">
        <v>406</v>
      </c>
      <c r="I94" s="7">
        <v>1353.799</v>
      </c>
      <c r="J94" s="7">
        <v>20</v>
      </c>
      <c r="K94" s="7">
        <v>1</v>
      </c>
      <c r="L94" s="7">
        <v>310</v>
      </c>
      <c r="M94" s="7">
        <v>85</v>
      </c>
      <c r="N94" s="7">
        <v>76</v>
      </c>
      <c r="O94" s="7">
        <v>31</v>
      </c>
      <c r="P94" s="7">
        <v>7</v>
      </c>
      <c r="Q94" s="7">
        <v>2</v>
      </c>
      <c r="R94" s="7">
        <v>0</v>
      </c>
      <c r="S94" s="7">
        <v>0</v>
      </c>
      <c r="T94" s="7">
        <v>0</v>
      </c>
      <c r="U94" s="8">
        <v>0</v>
      </c>
      <c r="W94" s="172"/>
      <c r="X94" s="172"/>
    </row>
    <row r="95" spans="1:24" ht="13.5">
      <c r="A95" s="78" t="s">
        <v>280</v>
      </c>
      <c r="B95" s="225"/>
      <c r="C95" s="78" t="s">
        <v>281</v>
      </c>
      <c r="D95" s="54"/>
      <c r="E95" s="7">
        <v>312</v>
      </c>
      <c r="F95" s="7">
        <v>79</v>
      </c>
      <c r="G95" s="7">
        <v>1170.351</v>
      </c>
      <c r="H95" s="7">
        <v>238</v>
      </c>
      <c r="I95" s="7">
        <v>8112</v>
      </c>
      <c r="J95" s="7">
        <v>3</v>
      </c>
      <c r="K95" s="7">
        <v>3</v>
      </c>
      <c r="L95" s="7">
        <v>129</v>
      </c>
      <c r="M95" s="7">
        <v>85</v>
      </c>
      <c r="N95" s="7">
        <v>56</v>
      </c>
      <c r="O95" s="7">
        <v>21</v>
      </c>
      <c r="P95" s="7">
        <v>11</v>
      </c>
      <c r="Q95" s="7">
        <v>4</v>
      </c>
      <c r="R95" s="7">
        <v>0</v>
      </c>
      <c r="S95" s="7">
        <v>0</v>
      </c>
      <c r="T95" s="7">
        <v>0</v>
      </c>
      <c r="U95" s="8">
        <v>0</v>
      </c>
      <c r="W95" s="172"/>
      <c r="X95" s="172"/>
    </row>
    <row r="96" spans="1:24" ht="13.5">
      <c r="A96" s="78" t="s">
        <v>282</v>
      </c>
      <c r="B96" s="225"/>
      <c r="C96" s="79" t="s">
        <v>47</v>
      </c>
      <c r="D96" s="80"/>
      <c r="E96" s="7">
        <v>844</v>
      </c>
      <c r="F96" s="7">
        <v>209</v>
      </c>
      <c r="G96" s="7">
        <v>2311.423</v>
      </c>
      <c r="H96" s="7">
        <v>644</v>
      </c>
      <c r="I96" s="7">
        <v>9466.068</v>
      </c>
      <c r="J96" s="7">
        <v>23</v>
      </c>
      <c r="K96" s="7">
        <v>4</v>
      </c>
      <c r="L96" s="7">
        <v>439</v>
      </c>
      <c r="M96" s="7">
        <v>170</v>
      </c>
      <c r="N96" s="7">
        <v>132</v>
      </c>
      <c r="O96" s="7">
        <v>52</v>
      </c>
      <c r="P96" s="7">
        <v>18</v>
      </c>
      <c r="Q96" s="7">
        <v>6</v>
      </c>
      <c r="R96" s="7">
        <v>0</v>
      </c>
      <c r="S96" s="7">
        <v>0</v>
      </c>
      <c r="T96" s="7">
        <v>0</v>
      </c>
      <c r="U96" s="8">
        <v>0</v>
      </c>
      <c r="W96" s="172"/>
      <c r="X96" s="172"/>
    </row>
    <row r="97" spans="1:24" ht="13.5">
      <c r="A97" s="78"/>
      <c r="B97" s="78"/>
      <c r="C97" s="78"/>
      <c r="D97" s="54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8"/>
      <c r="W97" s="172"/>
      <c r="X97" s="172"/>
    </row>
    <row r="98" spans="1:24" ht="13.5">
      <c r="A98" s="78" t="s">
        <v>283</v>
      </c>
      <c r="B98" s="225"/>
      <c r="C98" s="78" t="s">
        <v>284</v>
      </c>
      <c r="D98" s="54"/>
      <c r="E98" s="7">
        <v>5</v>
      </c>
      <c r="F98" s="7">
        <v>2</v>
      </c>
      <c r="G98" s="7">
        <v>35.185</v>
      </c>
      <c r="H98" s="7">
        <v>3</v>
      </c>
      <c r="I98" s="7">
        <v>24.534</v>
      </c>
      <c r="J98" s="7">
        <v>0</v>
      </c>
      <c r="K98" s="7">
        <v>0</v>
      </c>
      <c r="L98" s="7">
        <v>1</v>
      </c>
      <c r="M98" s="7">
        <v>1</v>
      </c>
      <c r="N98" s="7">
        <v>3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8">
        <v>0</v>
      </c>
      <c r="W98" s="172"/>
      <c r="X98" s="172"/>
    </row>
    <row r="99" spans="1:24" ht="13.5">
      <c r="A99" s="72"/>
      <c r="B99" s="225"/>
      <c r="C99" s="78" t="s">
        <v>285</v>
      </c>
      <c r="D99" s="54"/>
      <c r="E99" s="7">
        <v>13</v>
      </c>
      <c r="F99" s="7">
        <v>1</v>
      </c>
      <c r="G99" s="7">
        <v>0.111</v>
      </c>
      <c r="H99" s="7">
        <v>12</v>
      </c>
      <c r="I99" s="7">
        <v>3612.759</v>
      </c>
      <c r="J99" s="7">
        <v>0</v>
      </c>
      <c r="K99" s="7">
        <v>0</v>
      </c>
      <c r="L99" s="7">
        <v>2</v>
      </c>
      <c r="M99" s="7">
        <v>3</v>
      </c>
      <c r="N99" s="7">
        <v>7</v>
      </c>
      <c r="O99" s="7">
        <v>0</v>
      </c>
      <c r="P99" s="7">
        <v>0</v>
      </c>
      <c r="Q99" s="7">
        <v>0</v>
      </c>
      <c r="R99" s="7">
        <v>1</v>
      </c>
      <c r="S99" s="7">
        <v>0</v>
      </c>
      <c r="T99" s="7">
        <v>0</v>
      </c>
      <c r="U99" s="8">
        <v>0</v>
      </c>
      <c r="W99" s="172"/>
      <c r="X99" s="172"/>
    </row>
    <row r="100" spans="1:24" ht="13.5">
      <c r="A100" s="78" t="s">
        <v>241</v>
      </c>
      <c r="B100" s="225"/>
      <c r="C100" s="78" t="s">
        <v>286</v>
      </c>
      <c r="D100" s="54"/>
      <c r="E100" s="7">
        <v>232</v>
      </c>
      <c r="F100" s="7">
        <v>95</v>
      </c>
      <c r="G100" s="7">
        <v>3070.793</v>
      </c>
      <c r="H100" s="7">
        <v>139</v>
      </c>
      <c r="I100" s="7">
        <v>918.289</v>
      </c>
      <c r="J100" s="7">
        <v>0</v>
      </c>
      <c r="K100" s="7">
        <v>0</v>
      </c>
      <c r="L100" s="7">
        <v>55</v>
      </c>
      <c r="M100" s="7">
        <v>33</v>
      </c>
      <c r="N100" s="7">
        <v>88</v>
      </c>
      <c r="O100" s="7">
        <v>49</v>
      </c>
      <c r="P100" s="7">
        <v>6</v>
      </c>
      <c r="Q100" s="7">
        <v>1</v>
      </c>
      <c r="R100" s="7">
        <v>0</v>
      </c>
      <c r="S100" s="7">
        <v>0</v>
      </c>
      <c r="T100" s="7">
        <v>0</v>
      </c>
      <c r="U100" s="8">
        <v>0</v>
      </c>
      <c r="W100" s="172"/>
      <c r="X100" s="172"/>
    </row>
    <row r="101" spans="1:24" ht="13.5">
      <c r="A101" s="78"/>
      <c r="B101" s="225"/>
      <c r="C101" s="79" t="s">
        <v>47</v>
      </c>
      <c r="D101" s="80"/>
      <c r="E101" s="7">
        <v>250</v>
      </c>
      <c r="F101" s="7">
        <v>98</v>
      </c>
      <c r="G101" s="7">
        <v>3106.089</v>
      </c>
      <c r="H101" s="7">
        <v>154</v>
      </c>
      <c r="I101" s="7">
        <v>4555.582</v>
      </c>
      <c r="J101" s="7">
        <v>0</v>
      </c>
      <c r="K101" s="7">
        <v>0</v>
      </c>
      <c r="L101" s="7">
        <v>58</v>
      </c>
      <c r="M101" s="7">
        <v>37</v>
      </c>
      <c r="N101" s="7">
        <v>98</v>
      </c>
      <c r="O101" s="7">
        <v>49</v>
      </c>
      <c r="P101" s="7">
        <v>6</v>
      </c>
      <c r="Q101" s="7">
        <v>1</v>
      </c>
      <c r="R101" s="7">
        <v>1</v>
      </c>
      <c r="S101" s="7">
        <v>0</v>
      </c>
      <c r="T101" s="7">
        <v>0</v>
      </c>
      <c r="U101" s="8">
        <v>0</v>
      </c>
      <c r="W101" s="172"/>
      <c r="X101" s="172"/>
    </row>
    <row r="102" spans="1:24" ht="13.5">
      <c r="A102" s="78"/>
      <c r="B102" s="78"/>
      <c r="C102" s="78"/>
      <c r="D102" s="54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8"/>
      <c r="W102" s="172"/>
      <c r="X102" s="172"/>
    </row>
    <row r="103" spans="1:24" ht="13.5">
      <c r="A103" s="78" t="s">
        <v>287</v>
      </c>
      <c r="B103" s="225"/>
      <c r="C103" s="78" t="s">
        <v>288</v>
      </c>
      <c r="D103" s="54"/>
      <c r="E103" s="7">
        <v>14</v>
      </c>
      <c r="F103" s="7">
        <v>9</v>
      </c>
      <c r="G103" s="7">
        <v>42655.591</v>
      </c>
      <c r="H103" s="7">
        <v>5</v>
      </c>
      <c r="I103" s="7">
        <v>5767.742</v>
      </c>
      <c r="J103" s="7">
        <v>0</v>
      </c>
      <c r="K103" s="7">
        <v>0</v>
      </c>
      <c r="L103" s="7">
        <v>0</v>
      </c>
      <c r="M103" s="7">
        <v>1</v>
      </c>
      <c r="N103" s="7">
        <v>0</v>
      </c>
      <c r="O103" s="7">
        <v>2</v>
      </c>
      <c r="P103" s="7">
        <v>0</v>
      </c>
      <c r="Q103" s="7">
        <v>0</v>
      </c>
      <c r="R103" s="7">
        <v>0</v>
      </c>
      <c r="S103" s="7">
        <v>3</v>
      </c>
      <c r="T103" s="7">
        <v>1</v>
      </c>
      <c r="U103" s="8">
        <v>7</v>
      </c>
      <c r="W103" s="172"/>
      <c r="X103" s="172"/>
    </row>
    <row r="104" spans="1:24" ht="13.5">
      <c r="A104" s="78" t="s">
        <v>289</v>
      </c>
      <c r="B104" s="225"/>
      <c r="C104" s="78" t="s">
        <v>290</v>
      </c>
      <c r="D104" s="54"/>
      <c r="E104" s="7">
        <v>751</v>
      </c>
      <c r="F104" s="7">
        <v>224</v>
      </c>
      <c r="G104" s="7">
        <v>43153.496</v>
      </c>
      <c r="H104" s="7">
        <v>545</v>
      </c>
      <c r="I104" s="7">
        <v>11978.036</v>
      </c>
      <c r="J104" s="7">
        <v>10</v>
      </c>
      <c r="K104" s="7">
        <v>5</v>
      </c>
      <c r="L104" s="7">
        <v>260</v>
      </c>
      <c r="M104" s="7">
        <v>97</v>
      </c>
      <c r="N104" s="7">
        <v>242</v>
      </c>
      <c r="O104" s="7">
        <v>58</v>
      </c>
      <c r="P104" s="7">
        <v>48</v>
      </c>
      <c r="Q104" s="7">
        <v>22</v>
      </c>
      <c r="R104" s="7">
        <v>5</v>
      </c>
      <c r="S104" s="7">
        <v>2</v>
      </c>
      <c r="T104" s="7">
        <v>0</v>
      </c>
      <c r="U104" s="8">
        <v>2</v>
      </c>
      <c r="W104" s="172"/>
      <c r="X104" s="172"/>
    </row>
    <row r="105" spans="1:24" ht="13.5">
      <c r="A105" s="78" t="s">
        <v>291</v>
      </c>
      <c r="B105" s="225"/>
      <c r="C105" s="78" t="s">
        <v>292</v>
      </c>
      <c r="D105" s="54"/>
      <c r="E105" s="7">
        <v>88</v>
      </c>
      <c r="F105" s="7">
        <v>30</v>
      </c>
      <c r="G105" s="7">
        <v>4674.343</v>
      </c>
      <c r="H105" s="7">
        <v>59</v>
      </c>
      <c r="I105" s="7">
        <v>342.557</v>
      </c>
      <c r="J105" s="7">
        <v>2</v>
      </c>
      <c r="K105" s="7">
        <v>0</v>
      </c>
      <c r="L105" s="7">
        <v>22</v>
      </c>
      <c r="M105" s="7">
        <v>8</v>
      </c>
      <c r="N105" s="7">
        <v>31</v>
      </c>
      <c r="O105" s="7">
        <v>13</v>
      </c>
      <c r="P105" s="7">
        <v>2</v>
      </c>
      <c r="Q105" s="7">
        <v>5</v>
      </c>
      <c r="R105" s="7">
        <v>1</v>
      </c>
      <c r="S105" s="7">
        <v>4</v>
      </c>
      <c r="T105" s="7">
        <v>0</v>
      </c>
      <c r="U105" s="8">
        <v>0</v>
      </c>
      <c r="W105" s="172"/>
      <c r="X105" s="172"/>
    </row>
    <row r="106" spans="1:24" ht="13.5">
      <c r="A106" s="78" t="s">
        <v>293</v>
      </c>
      <c r="B106" s="225"/>
      <c r="C106" s="78" t="s">
        <v>294</v>
      </c>
      <c r="D106" s="54"/>
      <c r="E106" s="7">
        <v>1083</v>
      </c>
      <c r="F106" s="7">
        <v>398</v>
      </c>
      <c r="G106" s="7">
        <v>1509.667</v>
      </c>
      <c r="H106" s="7">
        <v>694</v>
      </c>
      <c r="I106" s="7">
        <v>935.765</v>
      </c>
      <c r="J106" s="7">
        <v>13</v>
      </c>
      <c r="K106" s="7">
        <v>2</v>
      </c>
      <c r="L106" s="7">
        <v>741</v>
      </c>
      <c r="M106" s="7">
        <v>77</v>
      </c>
      <c r="N106" s="7">
        <v>207</v>
      </c>
      <c r="O106" s="7">
        <v>26</v>
      </c>
      <c r="P106" s="7">
        <v>7</v>
      </c>
      <c r="Q106" s="7">
        <v>10</v>
      </c>
      <c r="R106" s="7">
        <v>0</v>
      </c>
      <c r="S106" s="7">
        <v>0</v>
      </c>
      <c r="T106" s="7">
        <v>0</v>
      </c>
      <c r="U106" s="8">
        <v>0</v>
      </c>
      <c r="W106" s="172"/>
      <c r="X106" s="172"/>
    </row>
    <row r="107" spans="1:24" ht="13.5">
      <c r="A107" s="78" t="s">
        <v>241</v>
      </c>
      <c r="B107" s="225"/>
      <c r="C107" s="79" t="s">
        <v>47</v>
      </c>
      <c r="D107" s="80"/>
      <c r="E107" s="7">
        <v>1936</v>
      </c>
      <c r="F107" s="7">
        <v>661</v>
      </c>
      <c r="G107" s="7">
        <v>91993.096</v>
      </c>
      <c r="H107" s="7">
        <v>1303</v>
      </c>
      <c r="I107" s="7">
        <v>19024.1</v>
      </c>
      <c r="J107" s="7">
        <v>25</v>
      </c>
      <c r="K107" s="7">
        <v>7</v>
      </c>
      <c r="L107" s="7">
        <v>1023</v>
      </c>
      <c r="M107" s="7">
        <v>183</v>
      </c>
      <c r="N107" s="7">
        <v>480</v>
      </c>
      <c r="O107" s="7">
        <v>99</v>
      </c>
      <c r="P107" s="7">
        <v>57</v>
      </c>
      <c r="Q107" s="7">
        <v>37</v>
      </c>
      <c r="R107" s="7">
        <v>6</v>
      </c>
      <c r="S107" s="7">
        <v>9</v>
      </c>
      <c r="T107" s="7">
        <v>1</v>
      </c>
      <c r="U107" s="8">
        <v>9</v>
      </c>
      <c r="W107" s="172"/>
      <c r="X107" s="172"/>
    </row>
    <row r="108" spans="1:24" ht="13.5">
      <c r="A108" s="78"/>
      <c r="B108" s="78"/>
      <c r="C108" s="79"/>
      <c r="D108" s="80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8"/>
      <c r="W108" s="172"/>
      <c r="X108" s="172"/>
    </row>
    <row r="109" spans="1:24" ht="13.5">
      <c r="A109" s="225" t="s">
        <v>295</v>
      </c>
      <c r="B109" s="225"/>
      <c r="C109" s="225"/>
      <c r="D109" s="54"/>
      <c r="E109" s="7">
        <v>10640</v>
      </c>
      <c r="F109" s="7">
        <v>3684</v>
      </c>
      <c r="G109" s="7">
        <v>125036.824</v>
      </c>
      <c r="H109" s="7">
        <v>7043</v>
      </c>
      <c r="I109" s="7">
        <v>52416.905</v>
      </c>
      <c r="J109" s="7">
        <v>110</v>
      </c>
      <c r="K109" s="7">
        <v>65</v>
      </c>
      <c r="L109" s="7">
        <v>5073</v>
      </c>
      <c r="M109" s="7">
        <v>1420</v>
      </c>
      <c r="N109" s="7">
        <v>2982</v>
      </c>
      <c r="O109" s="7">
        <v>659</v>
      </c>
      <c r="P109" s="7">
        <v>184</v>
      </c>
      <c r="Q109" s="7">
        <v>119</v>
      </c>
      <c r="R109" s="7">
        <v>6</v>
      </c>
      <c r="S109" s="7">
        <v>16</v>
      </c>
      <c r="T109" s="7">
        <v>4</v>
      </c>
      <c r="U109" s="8">
        <v>2</v>
      </c>
      <c r="W109" s="172"/>
      <c r="X109" s="172"/>
    </row>
    <row r="110" spans="1:24" ht="13.5">
      <c r="A110" s="225" t="s">
        <v>296</v>
      </c>
      <c r="B110" s="225"/>
      <c r="C110" s="225"/>
      <c r="D110" s="54"/>
      <c r="E110" s="7">
        <v>337</v>
      </c>
      <c r="F110" s="7">
        <v>127</v>
      </c>
      <c r="G110" s="7">
        <v>2956.975</v>
      </c>
      <c r="H110" s="7">
        <v>210</v>
      </c>
      <c r="I110" s="7">
        <v>928.137</v>
      </c>
      <c r="J110" s="7">
        <v>2</v>
      </c>
      <c r="K110" s="7">
        <v>0</v>
      </c>
      <c r="L110" s="7">
        <v>135</v>
      </c>
      <c r="M110" s="7">
        <v>31</v>
      </c>
      <c r="N110" s="7">
        <v>114</v>
      </c>
      <c r="O110" s="7">
        <v>36</v>
      </c>
      <c r="P110" s="7">
        <v>12</v>
      </c>
      <c r="Q110" s="7">
        <v>5</v>
      </c>
      <c r="R110" s="7">
        <v>1</v>
      </c>
      <c r="S110" s="7">
        <v>1</v>
      </c>
      <c r="T110" s="7">
        <v>0</v>
      </c>
      <c r="U110" s="8">
        <v>0</v>
      </c>
      <c r="W110" s="172"/>
      <c r="X110" s="172"/>
    </row>
    <row r="111" spans="1:24" ht="13.5">
      <c r="A111" s="78"/>
      <c r="B111" s="78"/>
      <c r="C111" s="78"/>
      <c r="D111" s="54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8"/>
      <c r="W111" s="172"/>
      <c r="X111" s="172"/>
    </row>
    <row r="112" spans="1:24" ht="13.5">
      <c r="A112" s="226" t="s">
        <v>23</v>
      </c>
      <c r="B112" s="226"/>
      <c r="C112" s="226"/>
      <c r="D112" s="81"/>
      <c r="E112" s="166">
        <v>118810</v>
      </c>
      <c r="F112" s="166">
        <v>42507</v>
      </c>
      <c r="G112" s="166">
        <v>1200523.633</v>
      </c>
      <c r="H112" s="166">
        <v>77453</v>
      </c>
      <c r="I112" s="166">
        <v>780945</v>
      </c>
      <c r="J112" s="166">
        <v>953</v>
      </c>
      <c r="K112" s="166">
        <v>534</v>
      </c>
      <c r="L112" s="166">
        <v>52430</v>
      </c>
      <c r="M112" s="166">
        <v>15650</v>
      </c>
      <c r="N112" s="166">
        <v>35544</v>
      </c>
      <c r="O112" s="166">
        <v>10128</v>
      </c>
      <c r="P112" s="166">
        <v>2203</v>
      </c>
      <c r="Q112" s="166">
        <v>1093</v>
      </c>
      <c r="R112" s="166">
        <v>82</v>
      </c>
      <c r="S112" s="166">
        <v>138</v>
      </c>
      <c r="T112" s="166">
        <v>21</v>
      </c>
      <c r="U112" s="167">
        <v>34</v>
      </c>
      <c r="W112" s="172"/>
      <c r="X112" s="172"/>
    </row>
    <row r="113" spans="1:22" ht="13.5">
      <c r="A113" s="82" t="s">
        <v>343</v>
      </c>
      <c r="B113" s="82"/>
      <c r="C113" s="82"/>
      <c r="D113" s="82"/>
      <c r="E113" s="82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1"/>
    </row>
    <row r="114" spans="1:22" ht="13.5">
      <c r="A114" s="82" t="s">
        <v>338</v>
      </c>
      <c r="B114" s="82"/>
      <c r="C114" s="82"/>
      <c r="D114" s="82"/>
      <c r="E114" s="82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1"/>
    </row>
    <row r="115" spans="1:22" ht="13.5">
      <c r="A115" s="82" t="s">
        <v>332</v>
      </c>
      <c r="B115" s="82"/>
      <c r="C115" s="82"/>
      <c r="D115" s="82"/>
      <c r="E115" s="82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1"/>
    </row>
  </sheetData>
  <mergeCells count="27">
    <mergeCell ref="A89:A91"/>
    <mergeCell ref="A65:A67"/>
    <mergeCell ref="A69:A78"/>
    <mergeCell ref="A80:A87"/>
    <mergeCell ref="A2:C4"/>
    <mergeCell ref="B6:B40"/>
    <mergeCell ref="B42:B52"/>
    <mergeCell ref="B54:B63"/>
    <mergeCell ref="A6:A40"/>
    <mergeCell ref="A42:A52"/>
    <mergeCell ref="A54:A63"/>
    <mergeCell ref="E2:E4"/>
    <mergeCell ref="F2:G2"/>
    <mergeCell ref="H2:I2"/>
    <mergeCell ref="J2:U2"/>
    <mergeCell ref="G3:G4"/>
    <mergeCell ref="I3:I4"/>
    <mergeCell ref="B65:B67"/>
    <mergeCell ref="B69:B78"/>
    <mergeCell ref="B80:B87"/>
    <mergeCell ref="B89:B92"/>
    <mergeCell ref="A110:C110"/>
    <mergeCell ref="A112:C112"/>
    <mergeCell ref="B94:B96"/>
    <mergeCell ref="B98:B101"/>
    <mergeCell ref="B103:B107"/>
    <mergeCell ref="A109:C109"/>
  </mergeCells>
  <printOptions/>
  <pageMargins left="0.75" right="0.75" top="0.87" bottom="0.69" header="0.512" footer="0.512"/>
  <pageSetup horizontalDpi="300" verticalDpi="300" orientation="landscape" paperSize="9" scale="59" r:id="rId2"/>
  <headerFooter alignWithMargins="0">
    <oddHeader>&amp;L&amp;"ＭＳ Ｐゴシック,太字"&amp;14法　人　税
&amp;"ＭＳ Ｐゴシック,標準"&amp;12　4-2　法人数</oddHeader>
  </headerFooter>
  <rowBreaks count="1" manualBreakCount="1">
    <brk id="64" max="20" man="1"/>
  </rowBreaks>
  <colBreaks count="1" manualBreakCount="1">
    <brk id="21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6"/>
  <sheetViews>
    <sheetView showGridLines="0" zoomScale="70" zoomScaleNormal="70" workbookViewId="0" topLeftCell="A1">
      <pane xSplit="3" ySplit="5" topLeftCell="D2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3.5"/>
  <cols>
    <col min="1" max="1" width="2.875" style="0" customWidth="1"/>
    <col min="2" max="2" width="2.625" style="0" customWidth="1"/>
    <col min="3" max="3" width="17.375" style="0" customWidth="1"/>
    <col min="4" max="4" width="12.50390625" style="0" customWidth="1"/>
    <col min="5" max="5" width="17.50390625" style="0" customWidth="1"/>
    <col min="6" max="7" width="12.50390625" style="0" customWidth="1"/>
    <col min="8" max="13" width="17.50390625" style="0" customWidth="1"/>
    <col min="14" max="14" width="12.50390625" style="0" customWidth="1"/>
    <col min="15" max="15" width="4.75390625" style="0" customWidth="1"/>
  </cols>
  <sheetData>
    <row r="1" spans="1:15" ht="20.25" customHeight="1" thickBot="1">
      <c r="A1" s="189" t="s">
        <v>103</v>
      </c>
      <c r="B1" s="189"/>
      <c r="C1" s="189"/>
      <c r="D1" s="189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4.25" thickTop="1">
      <c r="A2" s="215" t="s">
        <v>104</v>
      </c>
      <c r="B2" s="183"/>
      <c r="C2" s="183" t="s">
        <v>105</v>
      </c>
      <c r="D2" s="183" t="s">
        <v>76</v>
      </c>
      <c r="E2" s="193" t="s">
        <v>106</v>
      </c>
      <c r="F2" s="185"/>
      <c r="G2" s="185"/>
      <c r="H2" s="185"/>
      <c r="I2" s="185"/>
      <c r="J2" s="185"/>
      <c r="K2" s="185"/>
      <c r="L2" s="185"/>
      <c r="M2" s="194"/>
      <c r="N2" s="239" t="s">
        <v>107</v>
      </c>
      <c r="O2" s="153" t="s">
        <v>108</v>
      </c>
    </row>
    <row r="3" spans="1:15" ht="13.5">
      <c r="A3" s="244"/>
      <c r="B3" s="239"/>
      <c r="C3" s="239"/>
      <c r="D3" s="239"/>
      <c r="E3" s="240" t="s">
        <v>109</v>
      </c>
      <c r="F3" s="241"/>
      <c r="G3" s="241"/>
      <c r="H3" s="241"/>
      <c r="I3" s="241"/>
      <c r="J3" s="241"/>
      <c r="K3" s="242" t="s">
        <v>110</v>
      </c>
      <c r="L3" s="239" t="s">
        <v>16</v>
      </c>
      <c r="M3" s="239" t="s">
        <v>111</v>
      </c>
      <c r="N3" s="239"/>
      <c r="O3" s="153"/>
    </row>
    <row r="4" spans="1:15" ht="13.5">
      <c r="A4" s="245"/>
      <c r="B4" s="184"/>
      <c r="C4" s="239"/>
      <c r="D4" s="184"/>
      <c r="E4" s="154" t="s">
        <v>112</v>
      </c>
      <c r="F4" s="155" t="s">
        <v>113</v>
      </c>
      <c r="G4" s="155" t="s">
        <v>114</v>
      </c>
      <c r="H4" s="155" t="s">
        <v>115</v>
      </c>
      <c r="I4" s="155" t="s">
        <v>342</v>
      </c>
      <c r="J4" s="155" t="s">
        <v>53</v>
      </c>
      <c r="K4" s="243"/>
      <c r="L4" s="239"/>
      <c r="M4" s="239"/>
      <c r="N4" s="239"/>
      <c r="O4" s="153" t="s">
        <v>116</v>
      </c>
    </row>
    <row r="5" spans="1:15" s="41" customFormat="1" ht="13.5" customHeight="1">
      <c r="A5" s="92"/>
      <c r="B5" s="92"/>
      <c r="C5" s="93"/>
      <c r="D5" s="94" t="s">
        <v>50</v>
      </c>
      <c r="E5" s="94" t="s">
        <v>50</v>
      </c>
      <c r="F5" s="94" t="s">
        <v>50</v>
      </c>
      <c r="G5" s="94" t="s">
        <v>50</v>
      </c>
      <c r="H5" s="94" t="s">
        <v>50</v>
      </c>
      <c r="I5" s="94" t="s">
        <v>50</v>
      </c>
      <c r="J5" s="94" t="s">
        <v>50</v>
      </c>
      <c r="K5" s="94" t="s">
        <v>50</v>
      </c>
      <c r="L5" s="94" t="s">
        <v>50</v>
      </c>
      <c r="M5" s="94" t="s">
        <v>50</v>
      </c>
      <c r="N5" s="94" t="s">
        <v>50</v>
      </c>
      <c r="O5" s="95"/>
    </row>
    <row r="6" spans="1:15" ht="13.5">
      <c r="A6" s="9"/>
      <c r="B6" s="9"/>
      <c r="C6" s="54" t="s">
        <v>117</v>
      </c>
      <c r="D6" s="163">
        <v>1921</v>
      </c>
      <c r="E6" s="163">
        <v>1794</v>
      </c>
      <c r="F6" s="163">
        <v>1</v>
      </c>
      <c r="G6" s="163">
        <v>0</v>
      </c>
      <c r="H6" s="163">
        <v>42</v>
      </c>
      <c r="I6" s="163">
        <v>0</v>
      </c>
      <c r="J6" s="163">
        <v>1837</v>
      </c>
      <c r="K6" s="163">
        <v>5</v>
      </c>
      <c r="L6" s="163">
        <v>61</v>
      </c>
      <c r="M6" s="163">
        <v>18</v>
      </c>
      <c r="N6" s="163">
        <v>0</v>
      </c>
      <c r="O6" s="9" t="s">
        <v>118</v>
      </c>
    </row>
    <row r="7" spans="1:15" ht="13.5">
      <c r="A7" s="9"/>
      <c r="B7" s="9"/>
      <c r="C7" s="54" t="s">
        <v>119</v>
      </c>
      <c r="D7" s="163">
        <v>3244</v>
      </c>
      <c r="E7" s="163">
        <v>3030</v>
      </c>
      <c r="F7" s="163">
        <v>1</v>
      </c>
      <c r="G7" s="163">
        <v>0</v>
      </c>
      <c r="H7" s="163">
        <v>94</v>
      </c>
      <c r="I7" s="163">
        <v>0</v>
      </c>
      <c r="J7" s="163">
        <v>3125</v>
      </c>
      <c r="K7" s="163">
        <v>12</v>
      </c>
      <c r="L7" s="163">
        <v>81</v>
      </c>
      <c r="M7" s="163">
        <v>26</v>
      </c>
      <c r="N7" s="163">
        <v>0</v>
      </c>
      <c r="O7" s="9" t="s">
        <v>120</v>
      </c>
    </row>
    <row r="8" spans="1:15" ht="13.5">
      <c r="A8" s="9"/>
      <c r="B8" s="9"/>
      <c r="C8" s="54" t="s">
        <v>121</v>
      </c>
      <c r="D8" s="163">
        <v>8809</v>
      </c>
      <c r="E8" s="163">
        <v>8345</v>
      </c>
      <c r="F8" s="163">
        <v>2</v>
      </c>
      <c r="G8" s="163">
        <v>0</v>
      </c>
      <c r="H8" s="163">
        <v>182</v>
      </c>
      <c r="I8" s="163">
        <v>0</v>
      </c>
      <c r="J8" s="163">
        <v>8529</v>
      </c>
      <c r="K8" s="163">
        <v>28</v>
      </c>
      <c r="L8" s="163">
        <v>178</v>
      </c>
      <c r="M8" s="163">
        <v>71</v>
      </c>
      <c r="N8" s="163">
        <v>3</v>
      </c>
      <c r="O8" s="9" t="s">
        <v>102</v>
      </c>
    </row>
    <row r="9" spans="1:15" ht="13.5">
      <c r="A9" s="9"/>
      <c r="B9" s="9"/>
      <c r="C9" s="54" t="s">
        <v>122</v>
      </c>
      <c r="D9" s="163">
        <v>6861</v>
      </c>
      <c r="E9" s="163">
        <v>6447</v>
      </c>
      <c r="F9" s="163">
        <v>4</v>
      </c>
      <c r="G9" s="163">
        <v>0</v>
      </c>
      <c r="H9" s="163">
        <v>188</v>
      </c>
      <c r="I9" s="163">
        <v>0</v>
      </c>
      <c r="J9" s="163">
        <v>6639</v>
      </c>
      <c r="K9" s="163">
        <v>11</v>
      </c>
      <c r="L9" s="163">
        <v>151</v>
      </c>
      <c r="M9" s="163">
        <v>59</v>
      </c>
      <c r="N9" s="163">
        <v>1</v>
      </c>
      <c r="O9" s="9" t="s">
        <v>123</v>
      </c>
    </row>
    <row r="10" spans="1:15" ht="13.5">
      <c r="A10" s="9"/>
      <c r="B10" s="9"/>
      <c r="C10" s="54" t="s">
        <v>124</v>
      </c>
      <c r="D10" s="163">
        <v>11245</v>
      </c>
      <c r="E10" s="163">
        <v>10669</v>
      </c>
      <c r="F10" s="163">
        <v>32</v>
      </c>
      <c r="G10" s="163">
        <v>0</v>
      </c>
      <c r="H10" s="163">
        <v>91</v>
      </c>
      <c r="I10" s="163">
        <v>0</v>
      </c>
      <c r="J10" s="163">
        <v>10792</v>
      </c>
      <c r="K10" s="163">
        <v>27</v>
      </c>
      <c r="L10" s="163">
        <v>308</v>
      </c>
      <c r="M10" s="163">
        <v>117</v>
      </c>
      <c r="N10" s="163">
        <v>1</v>
      </c>
      <c r="O10" s="9" t="s">
        <v>125</v>
      </c>
    </row>
    <row r="11" spans="1:15" ht="13.5">
      <c r="A11" s="9" t="s">
        <v>126</v>
      </c>
      <c r="B11" s="9"/>
      <c r="C11" s="54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9"/>
    </row>
    <row r="12" spans="1:15" ht="13.5">
      <c r="A12" s="9"/>
      <c r="B12" s="9"/>
      <c r="C12" s="54" t="s">
        <v>127</v>
      </c>
      <c r="D12" s="163">
        <v>7780</v>
      </c>
      <c r="E12" s="163">
        <v>7427</v>
      </c>
      <c r="F12" s="163">
        <v>12</v>
      </c>
      <c r="G12" s="163">
        <v>0</v>
      </c>
      <c r="H12" s="163">
        <v>159</v>
      </c>
      <c r="I12" s="163">
        <v>1</v>
      </c>
      <c r="J12" s="163">
        <v>7599</v>
      </c>
      <c r="K12" s="163">
        <v>33</v>
      </c>
      <c r="L12" s="163">
        <v>103</v>
      </c>
      <c r="M12" s="163">
        <v>44</v>
      </c>
      <c r="N12" s="163">
        <v>1</v>
      </c>
      <c r="O12" s="9" t="s">
        <v>128</v>
      </c>
    </row>
    <row r="13" spans="1:15" ht="13.5">
      <c r="A13" s="9"/>
      <c r="B13" s="9"/>
      <c r="C13" s="54" t="s">
        <v>129</v>
      </c>
      <c r="D13" s="163">
        <v>13670</v>
      </c>
      <c r="E13" s="163">
        <v>13127</v>
      </c>
      <c r="F13" s="163">
        <v>10</v>
      </c>
      <c r="G13" s="163">
        <v>0</v>
      </c>
      <c r="H13" s="163">
        <v>179</v>
      </c>
      <c r="I13" s="163">
        <v>0</v>
      </c>
      <c r="J13" s="163">
        <v>13316</v>
      </c>
      <c r="K13" s="163">
        <v>36</v>
      </c>
      <c r="L13" s="163">
        <v>206</v>
      </c>
      <c r="M13" s="163">
        <v>109</v>
      </c>
      <c r="N13" s="163">
        <v>3</v>
      </c>
      <c r="O13" s="9" t="s">
        <v>126</v>
      </c>
    </row>
    <row r="14" spans="1:15" ht="13.5">
      <c r="A14" s="9"/>
      <c r="B14" s="9"/>
      <c r="C14" s="54" t="s">
        <v>130</v>
      </c>
      <c r="D14" s="163">
        <v>7294</v>
      </c>
      <c r="E14" s="163">
        <v>6990</v>
      </c>
      <c r="F14" s="163">
        <v>1</v>
      </c>
      <c r="G14" s="163">
        <v>0</v>
      </c>
      <c r="H14" s="163">
        <v>172</v>
      </c>
      <c r="I14" s="163">
        <v>0</v>
      </c>
      <c r="J14" s="163">
        <v>7163</v>
      </c>
      <c r="K14" s="163">
        <v>14</v>
      </c>
      <c r="L14" s="163">
        <v>80</v>
      </c>
      <c r="M14" s="163">
        <v>36</v>
      </c>
      <c r="N14" s="163">
        <v>1</v>
      </c>
      <c r="O14" s="9" t="s">
        <v>131</v>
      </c>
    </row>
    <row r="15" spans="1:15" ht="13.5">
      <c r="A15" s="9"/>
      <c r="B15" s="9"/>
      <c r="C15" s="54" t="s">
        <v>132</v>
      </c>
      <c r="D15" s="163">
        <v>3212</v>
      </c>
      <c r="E15" s="163">
        <v>2939</v>
      </c>
      <c r="F15" s="163">
        <v>3</v>
      </c>
      <c r="G15" s="163">
        <v>0</v>
      </c>
      <c r="H15" s="163">
        <v>101</v>
      </c>
      <c r="I15" s="163">
        <v>0</v>
      </c>
      <c r="J15" s="163">
        <v>3043</v>
      </c>
      <c r="K15" s="163">
        <v>4</v>
      </c>
      <c r="L15" s="163">
        <v>124</v>
      </c>
      <c r="M15" s="163">
        <v>41</v>
      </c>
      <c r="N15" s="163">
        <v>0</v>
      </c>
      <c r="O15" s="9" t="s">
        <v>133</v>
      </c>
    </row>
    <row r="16" spans="1:15" ht="13.5">
      <c r="A16" s="9"/>
      <c r="B16" s="9"/>
      <c r="C16" s="54" t="s">
        <v>134</v>
      </c>
      <c r="D16" s="163">
        <v>5778</v>
      </c>
      <c r="E16" s="163">
        <v>5378</v>
      </c>
      <c r="F16" s="163">
        <v>12</v>
      </c>
      <c r="G16" s="163">
        <v>0</v>
      </c>
      <c r="H16" s="163">
        <v>131</v>
      </c>
      <c r="I16" s="163">
        <v>0</v>
      </c>
      <c r="J16" s="163">
        <v>5521</v>
      </c>
      <c r="K16" s="163">
        <v>30</v>
      </c>
      <c r="L16" s="163">
        <v>166</v>
      </c>
      <c r="M16" s="163">
        <v>61</v>
      </c>
      <c r="N16" s="163">
        <v>0</v>
      </c>
      <c r="O16" s="9" t="s">
        <v>135</v>
      </c>
    </row>
    <row r="17" spans="1:15" ht="13.5">
      <c r="A17" s="9"/>
      <c r="B17" s="9"/>
      <c r="C17" s="54" t="s">
        <v>333</v>
      </c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9"/>
    </row>
    <row r="18" spans="1:15" ht="13.5">
      <c r="A18" s="9"/>
      <c r="B18" s="9"/>
      <c r="C18" s="54" t="s">
        <v>136</v>
      </c>
      <c r="D18" s="163">
        <v>1896</v>
      </c>
      <c r="E18" s="163">
        <v>1772</v>
      </c>
      <c r="F18" s="163">
        <v>3</v>
      </c>
      <c r="G18" s="163">
        <v>0</v>
      </c>
      <c r="H18" s="163">
        <v>40</v>
      </c>
      <c r="I18" s="163">
        <v>0</v>
      </c>
      <c r="J18" s="163">
        <v>1815</v>
      </c>
      <c r="K18" s="163">
        <v>7</v>
      </c>
      <c r="L18" s="163">
        <v>56</v>
      </c>
      <c r="M18" s="163">
        <v>18</v>
      </c>
      <c r="N18" s="163">
        <v>0</v>
      </c>
      <c r="O18" s="9" t="s">
        <v>137</v>
      </c>
    </row>
    <row r="19" spans="1:15" ht="13.5">
      <c r="A19" s="9" t="s">
        <v>138</v>
      </c>
      <c r="B19" s="9"/>
      <c r="C19" s="54" t="s">
        <v>139</v>
      </c>
      <c r="D19" s="163">
        <v>2979</v>
      </c>
      <c r="E19" s="163">
        <v>2779</v>
      </c>
      <c r="F19" s="163">
        <v>2</v>
      </c>
      <c r="G19" s="163">
        <v>0</v>
      </c>
      <c r="H19" s="163">
        <v>79</v>
      </c>
      <c r="I19" s="163">
        <v>0</v>
      </c>
      <c r="J19" s="163">
        <v>2860</v>
      </c>
      <c r="K19" s="163">
        <v>17</v>
      </c>
      <c r="L19" s="163">
        <v>80</v>
      </c>
      <c r="M19" s="163">
        <v>22</v>
      </c>
      <c r="N19" s="163">
        <v>0</v>
      </c>
      <c r="O19" s="9" t="s">
        <v>140</v>
      </c>
    </row>
    <row r="20" spans="1:15" ht="13.5">
      <c r="A20" s="9"/>
      <c r="B20" s="9"/>
      <c r="C20" s="54" t="s">
        <v>141</v>
      </c>
      <c r="D20" s="163">
        <v>1897</v>
      </c>
      <c r="E20" s="163">
        <v>1756</v>
      </c>
      <c r="F20" s="163">
        <v>16</v>
      </c>
      <c r="G20" s="163">
        <v>0</v>
      </c>
      <c r="H20" s="163">
        <v>55</v>
      </c>
      <c r="I20" s="163">
        <v>0</v>
      </c>
      <c r="J20" s="163">
        <v>1827</v>
      </c>
      <c r="K20" s="163">
        <v>4</v>
      </c>
      <c r="L20" s="163">
        <v>52</v>
      </c>
      <c r="M20" s="163">
        <v>14</v>
      </c>
      <c r="N20" s="163">
        <v>0</v>
      </c>
      <c r="O20" s="9" t="s">
        <v>142</v>
      </c>
    </row>
    <row r="21" spans="1:15" ht="13.5">
      <c r="A21" s="9"/>
      <c r="B21" s="9"/>
      <c r="C21" s="54" t="s">
        <v>143</v>
      </c>
      <c r="D21" s="163">
        <v>1236</v>
      </c>
      <c r="E21" s="163">
        <v>1156</v>
      </c>
      <c r="F21" s="163">
        <v>0</v>
      </c>
      <c r="G21" s="163">
        <v>0</v>
      </c>
      <c r="H21" s="163">
        <v>23</v>
      </c>
      <c r="I21" s="163">
        <v>0</v>
      </c>
      <c r="J21" s="163">
        <v>1179</v>
      </c>
      <c r="K21" s="163">
        <v>2</v>
      </c>
      <c r="L21" s="163">
        <v>46</v>
      </c>
      <c r="M21" s="163">
        <v>9</v>
      </c>
      <c r="N21" s="163">
        <v>0</v>
      </c>
      <c r="O21" s="9" t="s">
        <v>144</v>
      </c>
    </row>
    <row r="22" spans="1:15" ht="13.5">
      <c r="A22" s="9"/>
      <c r="B22" s="9"/>
      <c r="C22" s="54" t="s">
        <v>145</v>
      </c>
      <c r="D22" s="163">
        <v>1675</v>
      </c>
      <c r="E22" s="163">
        <v>1525</v>
      </c>
      <c r="F22" s="163">
        <v>1</v>
      </c>
      <c r="G22" s="163">
        <v>0</v>
      </c>
      <c r="H22" s="163">
        <v>45</v>
      </c>
      <c r="I22" s="163">
        <v>0</v>
      </c>
      <c r="J22" s="163">
        <v>1571</v>
      </c>
      <c r="K22" s="163">
        <v>3</v>
      </c>
      <c r="L22" s="163">
        <v>80</v>
      </c>
      <c r="M22" s="163">
        <v>21</v>
      </c>
      <c r="N22" s="163">
        <v>0</v>
      </c>
      <c r="O22" s="9" t="s">
        <v>146</v>
      </c>
    </row>
    <row r="23" spans="1:15" ht="13.5">
      <c r="A23" s="9"/>
      <c r="B23" s="9"/>
      <c r="C23" s="54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9"/>
    </row>
    <row r="24" spans="1:15" ht="13.5">
      <c r="A24" s="9"/>
      <c r="B24" s="9"/>
      <c r="C24" s="54" t="s">
        <v>147</v>
      </c>
      <c r="D24" s="163">
        <v>1451</v>
      </c>
      <c r="E24" s="163">
        <v>1362</v>
      </c>
      <c r="F24" s="163">
        <v>0</v>
      </c>
      <c r="G24" s="163">
        <v>0</v>
      </c>
      <c r="H24" s="163">
        <v>20</v>
      </c>
      <c r="I24" s="163">
        <v>0</v>
      </c>
      <c r="J24" s="163">
        <v>1382</v>
      </c>
      <c r="K24" s="163">
        <v>5</v>
      </c>
      <c r="L24" s="163">
        <v>59</v>
      </c>
      <c r="M24" s="163">
        <v>5</v>
      </c>
      <c r="N24" s="163">
        <v>0</v>
      </c>
      <c r="O24" s="9" t="s">
        <v>148</v>
      </c>
    </row>
    <row r="25" spans="1:15" ht="13.5">
      <c r="A25" s="9"/>
      <c r="B25" s="9"/>
      <c r="C25" s="54" t="s">
        <v>149</v>
      </c>
      <c r="D25" s="163">
        <v>2283</v>
      </c>
      <c r="E25" s="163">
        <v>2095</v>
      </c>
      <c r="F25" s="163">
        <v>4</v>
      </c>
      <c r="G25" s="163">
        <v>0</v>
      </c>
      <c r="H25" s="163">
        <v>66</v>
      </c>
      <c r="I25" s="163">
        <v>0</v>
      </c>
      <c r="J25" s="163">
        <v>2165</v>
      </c>
      <c r="K25" s="163">
        <v>12</v>
      </c>
      <c r="L25" s="163">
        <v>86</v>
      </c>
      <c r="M25" s="163">
        <v>20</v>
      </c>
      <c r="N25" s="163">
        <v>0</v>
      </c>
      <c r="O25" s="9" t="s">
        <v>150</v>
      </c>
    </row>
    <row r="26" spans="1:15" ht="13.5">
      <c r="A26" s="9"/>
      <c r="B26" s="9"/>
      <c r="C26" s="54" t="s">
        <v>151</v>
      </c>
      <c r="D26" s="163">
        <v>5432</v>
      </c>
      <c r="E26" s="163">
        <v>5216</v>
      </c>
      <c r="F26" s="163">
        <v>8</v>
      </c>
      <c r="G26" s="163">
        <v>0</v>
      </c>
      <c r="H26" s="163">
        <v>111</v>
      </c>
      <c r="I26" s="163">
        <v>0</v>
      </c>
      <c r="J26" s="163">
        <v>5335</v>
      </c>
      <c r="K26" s="163">
        <v>8</v>
      </c>
      <c r="L26" s="163">
        <v>55</v>
      </c>
      <c r="M26" s="163">
        <v>33</v>
      </c>
      <c r="N26" s="163">
        <v>1</v>
      </c>
      <c r="O26" s="9" t="s">
        <v>152</v>
      </c>
    </row>
    <row r="27" spans="1:15" ht="13.5">
      <c r="A27" s="9" t="s">
        <v>153</v>
      </c>
      <c r="B27" s="9"/>
      <c r="C27" s="54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9"/>
    </row>
    <row r="28" spans="1:15" s="19" customFormat="1" ht="14.25">
      <c r="A28" s="88"/>
      <c r="B28" s="88"/>
      <c r="C28" s="89" t="s">
        <v>154</v>
      </c>
      <c r="D28" s="169">
        <f>SUM(D6:D26)</f>
        <v>88663</v>
      </c>
      <c r="E28" s="169">
        <f aca="true" t="shared" si="0" ref="E28:N28">SUM(E6:E26)</f>
        <v>83807</v>
      </c>
      <c r="F28" s="169">
        <f t="shared" si="0"/>
        <v>112</v>
      </c>
      <c r="G28" s="169">
        <f t="shared" si="0"/>
        <v>0</v>
      </c>
      <c r="H28" s="169">
        <f t="shared" si="0"/>
        <v>1778</v>
      </c>
      <c r="I28" s="169">
        <f t="shared" si="0"/>
        <v>1</v>
      </c>
      <c r="J28" s="169">
        <f t="shared" si="0"/>
        <v>85698</v>
      </c>
      <c r="K28" s="169">
        <f t="shared" si="0"/>
        <v>258</v>
      </c>
      <c r="L28" s="169">
        <f t="shared" si="0"/>
        <v>1972</v>
      </c>
      <c r="M28" s="169">
        <f t="shared" si="0"/>
        <v>724</v>
      </c>
      <c r="N28" s="169">
        <f t="shared" si="0"/>
        <v>11</v>
      </c>
      <c r="O28" s="88" t="s">
        <v>53</v>
      </c>
    </row>
    <row r="29" spans="1:15" ht="13.5">
      <c r="A29" s="9"/>
      <c r="B29" s="9"/>
      <c r="C29" s="54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9"/>
    </row>
    <row r="30" spans="1:15" s="19" customFormat="1" ht="14.25">
      <c r="A30" s="88"/>
      <c r="B30" s="88"/>
      <c r="C30" s="89" t="s">
        <v>155</v>
      </c>
      <c r="D30" s="169">
        <f>SUM(D6:D9)</f>
        <v>20835</v>
      </c>
      <c r="E30" s="169">
        <f aca="true" t="shared" si="1" ref="E30:N30">SUM(E6:E9)</f>
        <v>19616</v>
      </c>
      <c r="F30" s="169">
        <f t="shared" si="1"/>
        <v>8</v>
      </c>
      <c r="G30" s="169">
        <f t="shared" si="1"/>
        <v>0</v>
      </c>
      <c r="H30" s="169">
        <f t="shared" si="1"/>
        <v>506</v>
      </c>
      <c r="I30" s="169">
        <f t="shared" si="1"/>
        <v>0</v>
      </c>
      <c r="J30" s="169">
        <f t="shared" si="1"/>
        <v>20130</v>
      </c>
      <c r="K30" s="169">
        <f t="shared" si="1"/>
        <v>56</v>
      </c>
      <c r="L30" s="169">
        <f t="shared" si="1"/>
        <v>471</v>
      </c>
      <c r="M30" s="169">
        <f t="shared" si="1"/>
        <v>174</v>
      </c>
      <c r="N30" s="169">
        <f t="shared" si="1"/>
        <v>4</v>
      </c>
      <c r="O30" s="88" t="s">
        <v>156</v>
      </c>
    </row>
    <row r="31" spans="1:15" s="19" customFormat="1" ht="14.25">
      <c r="A31" s="88"/>
      <c r="B31" s="88"/>
      <c r="C31" s="89" t="s">
        <v>157</v>
      </c>
      <c r="D31" s="169">
        <f>SUM(D10:D14)</f>
        <v>39989</v>
      </c>
      <c r="E31" s="169">
        <f aca="true" t="shared" si="2" ref="E31:N31">SUM(E10:E14)</f>
        <v>38213</v>
      </c>
      <c r="F31" s="169">
        <f t="shared" si="2"/>
        <v>55</v>
      </c>
      <c r="G31" s="169">
        <f t="shared" si="2"/>
        <v>0</v>
      </c>
      <c r="H31" s="169">
        <f t="shared" si="2"/>
        <v>601</v>
      </c>
      <c r="I31" s="169">
        <f t="shared" si="2"/>
        <v>1</v>
      </c>
      <c r="J31" s="169">
        <f t="shared" si="2"/>
        <v>38870</v>
      </c>
      <c r="K31" s="169">
        <f t="shared" si="2"/>
        <v>110</v>
      </c>
      <c r="L31" s="169">
        <f t="shared" si="2"/>
        <v>697</v>
      </c>
      <c r="M31" s="169">
        <f t="shared" si="2"/>
        <v>306</v>
      </c>
      <c r="N31" s="169">
        <f t="shared" si="2"/>
        <v>6</v>
      </c>
      <c r="O31" s="88" t="s">
        <v>126</v>
      </c>
    </row>
    <row r="32" spans="1:15" ht="13.5">
      <c r="A32" s="9"/>
      <c r="B32" s="9"/>
      <c r="C32" s="54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9"/>
    </row>
    <row r="33" spans="1:15" ht="13.5">
      <c r="A33" s="9"/>
      <c r="B33" s="9"/>
      <c r="C33" s="54" t="s">
        <v>158</v>
      </c>
      <c r="D33" s="163">
        <v>4675</v>
      </c>
      <c r="E33" s="163">
        <v>4186</v>
      </c>
      <c r="F33" s="163">
        <v>6</v>
      </c>
      <c r="G33" s="163">
        <v>0</v>
      </c>
      <c r="H33" s="163">
        <v>88</v>
      </c>
      <c r="I33" s="163">
        <v>0</v>
      </c>
      <c r="J33" s="163">
        <v>4280</v>
      </c>
      <c r="K33" s="163">
        <v>35</v>
      </c>
      <c r="L33" s="163">
        <v>261</v>
      </c>
      <c r="M33" s="163">
        <v>99</v>
      </c>
      <c r="N33" s="163">
        <v>0</v>
      </c>
      <c r="O33" s="9" t="s">
        <v>159</v>
      </c>
    </row>
    <row r="34" spans="1:15" ht="13.5">
      <c r="A34" s="9" t="s">
        <v>160</v>
      </c>
      <c r="B34" s="9"/>
      <c r="C34" s="54" t="s">
        <v>161</v>
      </c>
      <c r="D34" s="163">
        <v>1845</v>
      </c>
      <c r="E34" s="163">
        <v>1616</v>
      </c>
      <c r="F34" s="163">
        <v>8</v>
      </c>
      <c r="G34" s="163">
        <v>0</v>
      </c>
      <c r="H34" s="163">
        <v>44</v>
      </c>
      <c r="I34" s="163">
        <v>1</v>
      </c>
      <c r="J34" s="163">
        <v>1669</v>
      </c>
      <c r="K34" s="163">
        <v>18</v>
      </c>
      <c r="L34" s="163">
        <v>137</v>
      </c>
      <c r="M34" s="163">
        <v>21</v>
      </c>
      <c r="N34" s="163">
        <v>0</v>
      </c>
      <c r="O34" s="9" t="s">
        <v>162</v>
      </c>
    </row>
    <row r="35" spans="1:15" ht="13.5">
      <c r="A35" s="9"/>
      <c r="B35" s="9"/>
      <c r="C35" s="54" t="s">
        <v>163</v>
      </c>
      <c r="D35" s="163">
        <v>1899</v>
      </c>
      <c r="E35" s="163">
        <v>1733</v>
      </c>
      <c r="F35" s="163">
        <v>3</v>
      </c>
      <c r="G35" s="163">
        <v>0</v>
      </c>
      <c r="H35" s="163">
        <v>41</v>
      </c>
      <c r="I35" s="163">
        <v>0</v>
      </c>
      <c r="J35" s="163">
        <v>1777</v>
      </c>
      <c r="K35" s="163">
        <v>48</v>
      </c>
      <c r="L35" s="163">
        <v>56</v>
      </c>
      <c r="M35" s="163">
        <v>18</v>
      </c>
      <c r="N35" s="163">
        <v>0</v>
      </c>
      <c r="O35" s="9" t="s">
        <v>164</v>
      </c>
    </row>
    <row r="36" spans="1:15" ht="13.5">
      <c r="A36" s="9" t="s">
        <v>159</v>
      </c>
      <c r="B36" s="9"/>
      <c r="C36" s="54" t="s">
        <v>165</v>
      </c>
      <c r="D36" s="163">
        <v>1656</v>
      </c>
      <c r="E36" s="163">
        <v>1506</v>
      </c>
      <c r="F36" s="163">
        <v>1</v>
      </c>
      <c r="G36" s="163">
        <v>0</v>
      </c>
      <c r="H36" s="163">
        <v>38</v>
      </c>
      <c r="I36" s="163">
        <v>0</v>
      </c>
      <c r="J36" s="163">
        <v>1545</v>
      </c>
      <c r="K36" s="163">
        <v>17</v>
      </c>
      <c r="L36" s="163">
        <v>82</v>
      </c>
      <c r="M36" s="163">
        <v>12</v>
      </c>
      <c r="N36" s="163">
        <v>0</v>
      </c>
      <c r="O36" s="9" t="s">
        <v>166</v>
      </c>
    </row>
    <row r="37" spans="1:15" ht="13.5">
      <c r="A37" s="9"/>
      <c r="B37" s="9"/>
      <c r="C37" s="54" t="s">
        <v>167</v>
      </c>
      <c r="D37" s="163">
        <v>2259</v>
      </c>
      <c r="E37" s="163">
        <v>2033</v>
      </c>
      <c r="F37" s="163">
        <v>1</v>
      </c>
      <c r="G37" s="163">
        <v>0</v>
      </c>
      <c r="H37" s="163">
        <v>65</v>
      </c>
      <c r="I37" s="163">
        <v>0</v>
      </c>
      <c r="J37" s="163">
        <v>2099</v>
      </c>
      <c r="K37" s="163">
        <v>29</v>
      </c>
      <c r="L37" s="163">
        <v>109</v>
      </c>
      <c r="M37" s="163">
        <v>22</v>
      </c>
      <c r="N37" s="163">
        <v>0</v>
      </c>
      <c r="O37" s="9" t="s">
        <v>168</v>
      </c>
    </row>
    <row r="38" spans="1:15" ht="13.5">
      <c r="A38" s="9" t="s">
        <v>153</v>
      </c>
      <c r="B38" s="9"/>
      <c r="C38" s="54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9"/>
    </row>
    <row r="39" spans="1:15" s="19" customFormat="1" ht="14.25">
      <c r="A39" s="88"/>
      <c r="B39" s="88"/>
      <c r="C39" s="89" t="s">
        <v>169</v>
      </c>
      <c r="D39" s="169">
        <f>SUM(D33:D37)</f>
        <v>12334</v>
      </c>
      <c r="E39" s="169">
        <f aca="true" t="shared" si="3" ref="E39:N39">SUM(E33:E37)</f>
        <v>11074</v>
      </c>
      <c r="F39" s="169">
        <f t="shared" si="3"/>
        <v>19</v>
      </c>
      <c r="G39" s="169">
        <f t="shared" si="3"/>
        <v>0</v>
      </c>
      <c r="H39" s="169">
        <f t="shared" si="3"/>
        <v>276</v>
      </c>
      <c r="I39" s="169">
        <f t="shared" si="3"/>
        <v>1</v>
      </c>
      <c r="J39" s="169">
        <f t="shared" si="3"/>
        <v>11370</v>
      </c>
      <c r="K39" s="169">
        <f t="shared" si="3"/>
        <v>147</v>
      </c>
      <c r="L39" s="169">
        <f t="shared" si="3"/>
        <v>645</v>
      </c>
      <c r="M39" s="169">
        <f t="shared" si="3"/>
        <v>172</v>
      </c>
      <c r="N39" s="169">
        <f t="shared" si="3"/>
        <v>0</v>
      </c>
      <c r="O39" s="88" t="s">
        <v>53</v>
      </c>
    </row>
    <row r="40" spans="1:15" ht="13.5">
      <c r="A40" s="9"/>
      <c r="B40" s="9"/>
      <c r="C40" s="54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9"/>
    </row>
    <row r="41" spans="1:15" ht="13.5">
      <c r="A41" s="9"/>
      <c r="B41" s="9"/>
      <c r="C41" s="54" t="s">
        <v>170</v>
      </c>
      <c r="D41" s="163">
        <v>10041</v>
      </c>
      <c r="E41" s="163">
        <v>9219</v>
      </c>
      <c r="F41" s="163">
        <v>4</v>
      </c>
      <c r="G41" s="163">
        <v>0</v>
      </c>
      <c r="H41" s="163">
        <v>284</v>
      </c>
      <c r="I41" s="163">
        <v>0</v>
      </c>
      <c r="J41" s="163">
        <v>9507</v>
      </c>
      <c r="K41" s="163">
        <v>41</v>
      </c>
      <c r="L41" s="163">
        <v>351</v>
      </c>
      <c r="M41" s="163">
        <v>142</v>
      </c>
      <c r="N41" s="163">
        <v>0</v>
      </c>
      <c r="O41" s="9" t="s">
        <v>171</v>
      </c>
    </row>
    <row r="42" spans="1:15" ht="13.5">
      <c r="A42" s="9"/>
      <c r="B42" s="9"/>
      <c r="C42" s="54" t="s">
        <v>172</v>
      </c>
      <c r="D42" s="163">
        <v>5151</v>
      </c>
      <c r="E42" s="163">
        <v>4789</v>
      </c>
      <c r="F42" s="163">
        <v>2</v>
      </c>
      <c r="G42" s="163">
        <v>0</v>
      </c>
      <c r="H42" s="163">
        <v>113</v>
      </c>
      <c r="I42" s="163">
        <v>0</v>
      </c>
      <c r="J42" s="163">
        <v>4904</v>
      </c>
      <c r="K42" s="163">
        <v>21</v>
      </c>
      <c r="L42" s="163">
        <v>163</v>
      </c>
      <c r="M42" s="163">
        <v>63</v>
      </c>
      <c r="N42" s="163">
        <v>0</v>
      </c>
      <c r="O42" s="9" t="s">
        <v>160</v>
      </c>
    </row>
    <row r="43" spans="1:15" ht="13.5">
      <c r="A43" s="9" t="s">
        <v>171</v>
      </c>
      <c r="B43" s="9"/>
      <c r="C43" s="54" t="s">
        <v>173</v>
      </c>
      <c r="D43" s="163">
        <v>1781</v>
      </c>
      <c r="E43" s="163">
        <v>1586</v>
      </c>
      <c r="F43" s="163">
        <v>1</v>
      </c>
      <c r="G43" s="163">
        <v>0</v>
      </c>
      <c r="H43" s="163">
        <v>60</v>
      </c>
      <c r="I43" s="163">
        <v>0</v>
      </c>
      <c r="J43" s="163">
        <v>1647</v>
      </c>
      <c r="K43" s="163">
        <v>3</v>
      </c>
      <c r="L43" s="163">
        <v>112</v>
      </c>
      <c r="M43" s="163">
        <v>19</v>
      </c>
      <c r="N43" s="163">
        <v>0</v>
      </c>
      <c r="O43" s="9" t="s">
        <v>174</v>
      </c>
    </row>
    <row r="44" spans="1:15" ht="13.5">
      <c r="A44" s="9"/>
      <c r="B44" s="9"/>
      <c r="C44" s="54" t="s">
        <v>175</v>
      </c>
      <c r="D44" s="163">
        <v>2834</v>
      </c>
      <c r="E44" s="163">
        <v>2577</v>
      </c>
      <c r="F44" s="163">
        <v>1</v>
      </c>
      <c r="G44" s="163">
        <v>0</v>
      </c>
      <c r="H44" s="163">
        <v>106</v>
      </c>
      <c r="I44" s="163">
        <v>0</v>
      </c>
      <c r="J44" s="163">
        <v>2684</v>
      </c>
      <c r="K44" s="163">
        <v>13</v>
      </c>
      <c r="L44" s="163">
        <v>106</v>
      </c>
      <c r="M44" s="163">
        <v>31</v>
      </c>
      <c r="N44" s="163">
        <v>0</v>
      </c>
      <c r="O44" s="9" t="s">
        <v>176</v>
      </c>
    </row>
    <row r="45" spans="1:15" ht="13.5">
      <c r="A45" s="9" t="s">
        <v>177</v>
      </c>
      <c r="B45" s="9"/>
      <c r="C45" s="54" t="s">
        <v>178</v>
      </c>
      <c r="D45" s="163">
        <v>856</v>
      </c>
      <c r="E45" s="163">
        <v>746</v>
      </c>
      <c r="F45" s="163">
        <v>1</v>
      </c>
      <c r="G45" s="163">
        <v>0</v>
      </c>
      <c r="H45" s="163">
        <v>14</v>
      </c>
      <c r="I45" s="163">
        <v>0</v>
      </c>
      <c r="J45" s="163">
        <v>761</v>
      </c>
      <c r="K45" s="163">
        <v>13</v>
      </c>
      <c r="L45" s="163">
        <v>70</v>
      </c>
      <c r="M45" s="163">
        <v>12</v>
      </c>
      <c r="N45" s="163">
        <v>0</v>
      </c>
      <c r="O45" s="9" t="s">
        <v>179</v>
      </c>
    </row>
    <row r="46" spans="1:15" ht="13.5">
      <c r="A46" s="9"/>
      <c r="B46" s="9"/>
      <c r="C46" s="54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9"/>
    </row>
    <row r="47" spans="1:15" ht="13.5">
      <c r="A47" s="9"/>
      <c r="B47" s="9"/>
      <c r="C47" s="54" t="s">
        <v>180</v>
      </c>
      <c r="D47" s="163">
        <v>1390</v>
      </c>
      <c r="E47" s="163">
        <v>1245</v>
      </c>
      <c r="F47" s="163">
        <v>0</v>
      </c>
      <c r="G47" s="163">
        <v>0</v>
      </c>
      <c r="H47" s="163">
        <v>33</v>
      </c>
      <c r="I47" s="163">
        <v>0</v>
      </c>
      <c r="J47" s="163">
        <v>1278</v>
      </c>
      <c r="K47" s="163">
        <v>13</v>
      </c>
      <c r="L47" s="163">
        <v>74</v>
      </c>
      <c r="M47" s="163">
        <v>25</v>
      </c>
      <c r="N47" s="163">
        <v>0</v>
      </c>
      <c r="O47" s="9" t="s">
        <v>181</v>
      </c>
    </row>
    <row r="48" spans="1:15" ht="13.5">
      <c r="A48" s="9" t="s">
        <v>153</v>
      </c>
      <c r="B48" s="9"/>
      <c r="C48" s="54" t="s">
        <v>182</v>
      </c>
      <c r="D48" s="163">
        <v>537</v>
      </c>
      <c r="E48" s="163">
        <v>493</v>
      </c>
      <c r="F48" s="163">
        <v>1</v>
      </c>
      <c r="G48" s="163">
        <v>0</v>
      </c>
      <c r="H48" s="163">
        <v>11</v>
      </c>
      <c r="I48" s="163">
        <v>0</v>
      </c>
      <c r="J48" s="163">
        <v>505</v>
      </c>
      <c r="K48" s="163">
        <v>7</v>
      </c>
      <c r="L48" s="163">
        <v>21</v>
      </c>
      <c r="M48" s="163">
        <v>4</v>
      </c>
      <c r="N48" s="163">
        <v>0</v>
      </c>
      <c r="O48" s="9" t="s">
        <v>183</v>
      </c>
    </row>
    <row r="49" spans="1:15" ht="13.5">
      <c r="A49" s="9"/>
      <c r="B49" s="9"/>
      <c r="C49" s="54" t="s">
        <v>184</v>
      </c>
      <c r="D49" s="163">
        <v>514</v>
      </c>
      <c r="E49" s="163">
        <v>452</v>
      </c>
      <c r="F49" s="163">
        <v>0</v>
      </c>
      <c r="G49" s="163">
        <v>0</v>
      </c>
      <c r="H49" s="163">
        <v>4</v>
      </c>
      <c r="I49" s="163">
        <v>0</v>
      </c>
      <c r="J49" s="163">
        <v>456</v>
      </c>
      <c r="K49" s="163">
        <v>3</v>
      </c>
      <c r="L49" s="163">
        <v>42</v>
      </c>
      <c r="M49" s="163">
        <v>13</v>
      </c>
      <c r="N49" s="163">
        <v>0</v>
      </c>
      <c r="O49" s="9" t="s">
        <v>185</v>
      </c>
    </row>
    <row r="50" spans="1:15" ht="13.5">
      <c r="A50" s="9"/>
      <c r="B50" s="9"/>
      <c r="C50" s="54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9"/>
    </row>
    <row r="51" spans="1:15" s="19" customFormat="1" ht="14.25">
      <c r="A51" s="88"/>
      <c r="B51" s="88"/>
      <c r="C51" s="89" t="s">
        <v>186</v>
      </c>
      <c r="D51" s="169">
        <f>SUM(D41:D49)</f>
        <v>23104</v>
      </c>
      <c r="E51" s="169">
        <f aca="true" t="shared" si="4" ref="E51:N51">SUM(E41:E49)</f>
        <v>21107</v>
      </c>
      <c r="F51" s="169">
        <f t="shared" si="4"/>
        <v>10</v>
      </c>
      <c r="G51" s="169">
        <f t="shared" si="4"/>
        <v>0</v>
      </c>
      <c r="H51" s="169">
        <f t="shared" si="4"/>
        <v>625</v>
      </c>
      <c r="I51" s="169">
        <f t="shared" si="4"/>
        <v>0</v>
      </c>
      <c r="J51" s="169">
        <f t="shared" si="4"/>
        <v>21742</v>
      </c>
      <c r="K51" s="169">
        <f t="shared" si="4"/>
        <v>114</v>
      </c>
      <c r="L51" s="169">
        <f t="shared" si="4"/>
        <v>939</v>
      </c>
      <c r="M51" s="169">
        <f t="shared" si="4"/>
        <v>309</v>
      </c>
      <c r="N51" s="169">
        <f t="shared" si="4"/>
        <v>0</v>
      </c>
      <c r="O51" s="88" t="s">
        <v>53</v>
      </c>
    </row>
    <row r="52" spans="1:15" ht="13.5">
      <c r="A52" s="9"/>
      <c r="B52" s="9"/>
      <c r="C52" s="54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9"/>
    </row>
    <row r="53" spans="1:15" s="19" customFormat="1" ht="14.25">
      <c r="A53" s="91"/>
      <c r="B53" s="91"/>
      <c r="C53" s="60" t="s">
        <v>23</v>
      </c>
      <c r="D53" s="169">
        <f>+D28+D39+D51</f>
        <v>124101</v>
      </c>
      <c r="E53" s="169">
        <f aca="true" t="shared" si="5" ref="E53:N53">+E28+E39+E51</f>
        <v>115988</v>
      </c>
      <c r="F53" s="169">
        <f t="shared" si="5"/>
        <v>141</v>
      </c>
      <c r="G53" s="169">
        <f t="shared" si="5"/>
        <v>0</v>
      </c>
      <c r="H53" s="169">
        <f t="shared" si="5"/>
        <v>2679</v>
      </c>
      <c r="I53" s="169">
        <f t="shared" si="5"/>
        <v>2</v>
      </c>
      <c r="J53" s="169">
        <f t="shared" si="5"/>
        <v>118810</v>
      </c>
      <c r="K53" s="169">
        <f t="shared" si="5"/>
        <v>519</v>
      </c>
      <c r="L53" s="170">
        <f t="shared" si="5"/>
        <v>3556</v>
      </c>
      <c r="M53" s="171">
        <f t="shared" si="5"/>
        <v>1205</v>
      </c>
      <c r="N53" s="171">
        <f t="shared" si="5"/>
        <v>11</v>
      </c>
      <c r="O53" s="91" t="s">
        <v>23</v>
      </c>
    </row>
    <row r="54" spans="1:15" ht="13.5">
      <c r="A54" s="238" t="s">
        <v>344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11"/>
      <c r="M54" s="11"/>
      <c r="N54" s="11"/>
      <c r="O54" s="11"/>
    </row>
    <row r="55" spans="1:15" ht="13.5">
      <c r="A55" s="182" t="s">
        <v>338</v>
      </c>
      <c r="B55" s="182"/>
      <c r="C55" s="182"/>
      <c r="D55" s="182"/>
      <c r="E55" s="182"/>
      <c r="F55" s="182"/>
      <c r="G55" s="182"/>
      <c r="H55" s="182"/>
      <c r="I55" s="182"/>
      <c r="J55" s="182"/>
      <c r="K55" s="11"/>
      <c r="L55" s="11"/>
      <c r="M55" s="11"/>
      <c r="N55" s="11"/>
      <c r="O55" s="11"/>
    </row>
    <row r="56" spans="1:15" ht="13.5">
      <c r="A56" s="182" t="s">
        <v>332</v>
      </c>
      <c r="B56" s="182"/>
      <c r="C56" s="182"/>
      <c r="D56" s="182"/>
      <c r="E56" s="182"/>
      <c r="F56" s="11"/>
      <c r="G56" s="11"/>
      <c r="H56" s="11"/>
      <c r="I56" s="11"/>
      <c r="J56" s="11"/>
      <c r="K56" s="11"/>
      <c r="L56" s="11"/>
      <c r="M56" s="11"/>
      <c r="N56" s="11"/>
      <c r="O56" s="11"/>
    </row>
  </sheetData>
  <mergeCells count="13">
    <mergeCell ref="A1:D1"/>
    <mergeCell ref="A2:B4"/>
    <mergeCell ref="C2:C4"/>
    <mergeCell ref="D2:D4"/>
    <mergeCell ref="N2:N4"/>
    <mergeCell ref="E3:J3"/>
    <mergeCell ref="K3:K4"/>
    <mergeCell ref="L3:L4"/>
    <mergeCell ref="M3:M4"/>
    <mergeCell ref="A54:K54"/>
    <mergeCell ref="A55:J55"/>
    <mergeCell ref="A56:E56"/>
    <mergeCell ref="E2:M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64" r:id="rId2"/>
  <headerFooter alignWithMargins="0">
    <oddHeader>&amp;L&amp;"ＭＳ Ｐゴシック,太字"&amp;14法　人　税
&amp;"ＭＳ Ｐゴシック,標準"&amp;12　4-2　法人数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8"/>
  <sheetViews>
    <sheetView showGridLines="0" zoomScale="70" zoomScaleNormal="7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9.00390625" defaultRowHeight="13.5"/>
  <cols>
    <col min="1" max="1" width="3.875" style="0" customWidth="1"/>
    <col min="2" max="2" width="2.125" style="0" customWidth="1"/>
    <col min="3" max="3" width="12.50390625" style="0" customWidth="1"/>
    <col min="4" max="5" width="9.75390625" style="0" bestFit="1" customWidth="1"/>
    <col min="6" max="6" width="14.25390625" style="0" customWidth="1"/>
    <col min="7" max="7" width="9.75390625" style="0" bestFit="1" customWidth="1"/>
    <col min="8" max="8" width="11.00390625" style="0" bestFit="1" customWidth="1"/>
    <col min="9" max="10" width="9.375" style="0" bestFit="1" customWidth="1"/>
    <col min="11" max="12" width="9.75390625" style="0" bestFit="1" customWidth="1"/>
    <col min="13" max="13" width="10.25390625" style="0" bestFit="1" customWidth="1"/>
    <col min="14" max="18" width="9.50390625" style="0" bestFit="1" customWidth="1"/>
    <col min="19" max="20" width="9.375" style="0" bestFit="1" customWidth="1"/>
    <col min="21" max="21" width="3.75390625" style="0" customWidth="1"/>
  </cols>
  <sheetData>
    <row r="1" spans="1:21" ht="14.25" thickBot="1">
      <c r="A1" s="189" t="s">
        <v>335</v>
      </c>
      <c r="B1" s="189"/>
      <c r="C1" s="189"/>
      <c r="D1" s="189"/>
      <c r="E1" s="189"/>
      <c r="F1" s="9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100"/>
    </row>
    <row r="2" spans="1:21" ht="18.75" customHeight="1" thickTop="1">
      <c r="A2" s="251" t="s">
        <v>104</v>
      </c>
      <c r="B2" s="252"/>
      <c r="C2" s="249" t="s">
        <v>105</v>
      </c>
      <c r="D2" s="250" t="s">
        <v>76</v>
      </c>
      <c r="E2" s="193" t="s">
        <v>3</v>
      </c>
      <c r="F2" s="194"/>
      <c r="G2" s="193" t="s">
        <v>4</v>
      </c>
      <c r="H2" s="194"/>
      <c r="I2" s="193" t="s">
        <v>98</v>
      </c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94"/>
      <c r="U2" s="156" t="s">
        <v>108</v>
      </c>
    </row>
    <row r="3" spans="1:21" ht="18.75" customHeight="1">
      <c r="A3" s="253"/>
      <c r="B3" s="254"/>
      <c r="C3" s="248"/>
      <c r="D3" s="212"/>
      <c r="E3" s="248" t="s">
        <v>99</v>
      </c>
      <c r="F3" s="248" t="s">
        <v>187</v>
      </c>
      <c r="G3" s="248" t="s">
        <v>100</v>
      </c>
      <c r="H3" s="246" t="s">
        <v>334</v>
      </c>
      <c r="I3" s="248" t="s">
        <v>188</v>
      </c>
      <c r="J3" s="246" t="s">
        <v>189</v>
      </c>
      <c r="K3" s="248" t="s">
        <v>190</v>
      </c>
      <c r="L3" s="248" t="s">
        <v>191</v>
      </c>
      <c r="M3" s="248" t="s">
        <v>85</v>
      </c>
      <c r="N3" s="246" t="s">
        <v>86</v>
      </c>
      <c r="O3" s="248" t="s">
        <v>87</v>
      </c>
      <c r="P3" s="248" t="s">
        <v>88</v>
      </c>
      <c r="Q3" s="246" t="s">
        <v>89</v>
      </c>
      <c r="R3" s="248" t="s">
        <v>90</v>
      </c>
      <c r="S3" s="248" t="s">
        <v>91</v>
      </c>
      <c r="T3" s="210" t="s">
        <v>101</v>
      </c>
      <c r="U3" s="157"/>
    </row>
    <row r="4" spans="1:21" ht="18.75" customHeight="1">
      <c r="A4" s="255"/>
      <c r="B4" s="256"/>
      <c r="C4" s="211"/>
      <c r="D4" s="213"/>
      <c r="E4" s="211"/>
      <c r="F4" s="211"/>
      <c r="G4" s="211"/>
      <c r="H4" s="247"/>
      <c r="I4" s="211"/>
      <c r="J4" s="247"/>
      <c r="K4" s="211"/>
      <c r="L4" s="211"/>
      <c r="M4" s="211"/>
      <c r="N4" s="247"/>
      <c r="O4" s="211"/>
      <c r="P4" s="211"/>
      <c r="Q4" s="247"/>
      <c r="R4" s="211"/>
      <c r="S4" s="211"/>
      <c r="T4" s="211"/>
      <c r="U4" s="147" t="s">
        <v>116</v>
      </c>
    </row>
    <row r="5" spans="1:21" s="41" customFormat="1" ht="10.5">
      <c r="A5" s="70"/>
      <c r="B5" s="70"/>
      <c r="C5" s="110"/>
      <c r="D5" s="115" t="s">
        <v>50</v>
      </c>
      <c r="E5" s="40"/>
      <c r="F5" s="40" t="s">
        <v>58</v>
      </c>
      <c r="G5" s="40"/>
      <c r="H5" s="112" t="s">
        <v>58</v>
      </c>
      <c r="I5" s="114" t="s">
        <v>50</v>
      </c>
      <c r="J5" s="113" t="s">
        <v>50</v>
      </c>
      <c r="K5" s="114" t="s">
        <v>50</v>
      </c>
      <c r="L5" s="114" t="s">
        <v>50</v>
      </c>
      <c r="M5" s="114" t="s">
        <v>50</v>
      </c>
      <c r="N5" s="113" t="s">
        <v>50</v>
      </c>
      <c r="O5" s="114" t="s">
        <v>50</v>
      </c>
      <c r="P5" s="114" t="s">
        <v>50</v>
      </c>
      <c r="Q5" s="115" t="s">
        <v>50</v>
      </c>
      <c r="R5" s="111" t="s">
        <v>50</v>
      </c>
      <c r="S5" s="114" t="s">
        <v>50</v>
      </c>
      <c r="T5" s="115" t="s">
        <v>50</v>
      </c>
      <c r="U5" s="116"/>
    </row>
    <row r="6" spans="1:21" ht="13.5">
      <c r="A6" s="11"/>
      <c r="B6" s="11"/>
      <c r="C6" s="86"/>
      <c r="D6" s="99"/>
      <c r="E6" s="33"/>
      <c r="F6" s="33"/>
      <c r="G6" s="33"/>
      <c r="H6" s="101"/>
      <c r="I6" s="96"/>
      <c r="J6" s="98"/>
      <c r="K6" s="99"/>
      <c r="L6" s="99"/>
      <c r="M6" s="99"/>
      <c r="N6" s="98"/>
      <c r="O6" s="99"/>
      <c r="P6" s="99"/>
      <c r="Q6" s="99"/>
      <c r="R6" s="97"/>
      <c r="S6" s="99"/>
      <c r="T6" s="99"/>
      <c r="U6" s="102"/>
    </row>
    <row r="7" spans="1:22" ht="13.5">
      <c r="A7" s="11"/>
      <c r="B7" s="182"/>
      <c r="C7" s="78" t="s">
        <v>117</v>
      </c>
      <c r="D7" s="103">
        <v>1837</v>
      </c>
      <c r="E7" s="103">
        <v>680</v>
      </c>
      <c r="F7" s="103">
        <v>20916.951</v>
      </c>
      <c r="G7" s="103">
        <v>1170</v>
      </c>
      <c r="H7" s="104">
        <v>3993.153</v>
      </c>
      <c r="I7" s="103">
        <v>28</v>
      </c>
      <c r="J7" s="104">
        <v>20</v>
      </c>
      <c r="K7" s="103">
        <v>747</v>
      </c>
      <c r="L7" s="103">
        <v>229</v>
      </c>
      <c r="M7" s="103">
        <v>558</v>
      </c>
      <c r="N7" s="104">
        <v>190</v>
      </c>
      <c r="O7" s="103">
        <v>46</v>
      </c>
      <c r="P7" s="196">
        <v>14</v>
      </c>
      <c r="Q7" s="196">
        <v>1</v>
      </c>
      <c r="R7" s="196">
        <v>3</v>
      </c>
      <c r="S7" s="196">
        <v>0</v>
      </c>
      <c r="T7" s="196">
        <v>1</v>
      </c>
      <c r="U7" s="102" t="s">
        <v>118</v>
      </c>
      <c r="V7" s="161"/>
    </row>
    <row r="8" spans="1:22" ht="13.5">
      <c r="A8" s="11"/>
      <c r="B8" s="182"/>
      <c r="C8" s="78" t="s">
        <v>119</v>
      </c>
      <c r="D8" s="103">
        <v>3125</v>
      </c>
      <c r="E8" s="103">
        <v>1100</v>
      </c>
      <c r="F8" s="103">
        <v>17907.973</v>
      </c>
      <c r="G8" s="103">
        <v>2054</v>
      </c>
      <c r="H8" s="104">
        <v>7974.256</v>
      </c>
      <c r="I8" s="103">
        <v>39</v>
      </c>
      <c r="J8" s="104">
        <v>30</v>
      </c>
      <c r="K8" s="103">
        <v>1440</v>
      </c>
      <c r="L8" s="103">
        <v>433</v>
      </c>
      <c r="M8" s="103">
        <v>829</v>
      </c>
      <c r="N8" s="104">
        <v>260</v>
      </c>
      <c r="O8" s="103">
        <v>66</v>
      </c>
      <c r="P8" s="196">
        <v>26</v>
      </c>
      <c r="Q8" s="196">
        <v>0</v>
      </c>
      <c r="R8" s="196">
        <v>1</v>
      </c>
      <c r="S8" s="196">
        <v>1</v>
      </c>
      <c r="T8" s="196">
        <v>0</v>
      </c>
      <c r="U8" s="105" t="s">
        <v>120</v>
      </c>
      <c r="V8" s="161"/>
    </row>
    <row r="9" spans="1:22" ht="13.5">
      <c r="A9" s="11"/>
      <c r="B9" s="182"/>
      <c r="C9" s="78" t="s">
        <v>121</v>
      </c>
      <c r="D9" s="103">
        <v>8529</v>
      </c>
      <c r="E9" s="103">
        <v>3017</v>
      </c>
      <c r="F9" s="103">
        <v>55651.055</v>
      </c>
      <c r="G9" s="103">
        <v>5583</v>
      </c>
      <c r="H9" s="104">
        <v>47601.782</v>
      </c>
      <c r="I9" s="103">
        <v>58</v>
      </c>
      <c r="J9" s="104">
        <v>28</v>
      </c>
      <c r="K9" s="103">
        <v>3762</v>
      </c>
      <c r="L9" s="103">
        <v>1054</v>
      </c>
      <c r="M9" s="103">
        <v>2672</v>
      </c>
      <c r="N9" s="104">
        <v>731</v>
      </c>
      <c r="O9" s="103">
        <v>156</v>
      </c>
      <c r="P9" s="196">
        <v>51</v>
      </c>
      <c r="Q9" s="196">
        <v>3</v>
      </c>
      <c r="R9" s="196">
        <v>10</v>
      </c>
      <c r="S9" s="196">
        <v>2</v>
      </c>
      <c r="T9" s="196">
        <v>2</v>
      </c>
      <c r="U9" s="102" t="s">
        <v>102</v>
      </c>
      <c r="V9" s="161"/>
    </row>
    <row r="10" spans="1:22" ht="13.5">
      <c r="A10" s="11"/>
      <c r="B10" s="11"/>
      <c r="C10" s="78" t="s">
        <v>122</v>
      </c>
      <c r="D10" s="103">
        <v>6639</v>
      </c>
      <c r="E10" s="103">
        <v>2437</v>
      </c>
      <c r="F10" s="103">
        <v>44310.663</v>
      </c>
      <c r="G10" s="103">
        <v>4262</v>
      </c>
      <c r="H10" s="104">
        <v>28144.995</v>
      </c>
      <c r="I10" s="103">
        <v>51</v>
      </c>
      <c r="J10" s="104">
        <v>14</v>
      </c>
      <c r="K10" s="103">
        <v>2989</v>
      </c>
      <c r="L10" s="103">
        <v>775</v>
      </c>
      <c r="M10" s="103">
        <v>1988</v>
      </c>
      <c r="N10" s="104">
        <v>628</v>
      </c>
      <c r="O10" s="103">
        <v>140</v>
      </c>
      <c r="P10" s="196">
        <v>40</v>
      </c>
      <c r="Q10" s="196">
        <v>4</v>
      </c>
      <c r="R10" s="196">
        <v>7</v>
      </c>
      <c r="S10" s="196">
        <v>1</v>
      </c>
      <c r="T10" s="196">
        <v>2</v>
      </c>
      <c r="U10" s="102" t="s">
        <v>123</v>
      </c>
      <c r="V10" s="161"/>
    </row>
    <row r="11" spans="1:22" ht="13.5">
      <c r="A11" s="11"/>
      <c r="B11" s="11"/>
      <c r="C11" s="78" t="s">
        <v>124</v>
      </c>
      <c r="D11" s="103">
        <v>10792</v>
      </c>
      <c r="E11" s="103">
        <v>4068</v>
      </c>
      <c r="F11" s="103">
        <v>210419.456</v>
      </c>
      <c r="G11" s="103">
        <v>6842</v>
      </c>
      <c r="H11" s="104">
        <v>83780.032</v>
      </c>
      <c r="I11" s="103">
        <v>141</v>
      </c>
      <c r="J11" s="104">
        <v>23</v>
      </c>
      <c r="K11" s="103">
        <v>3702</v>
      </c>
      <c r="L11" s="103">
        <v>886</v>
      </c>
      <c r="M11" s="103">
        <v>4330</v>
      </c>
      <c r="N11" s="104">
        <v>1133</v>
      </c>
      <c r="O11" s="103">
        <v>359</v>
      </c>
      <c r="P11" s="196">
        <v>165</v>
      </c>
      <c r="Q11" s="196">
        <v>17</v>
      </c>
      <c r="R11" s="196">
        <v>26</v>
      </c>
      <c r="S11" s="196">
        <v>1</v>
      </c>
      <c r="T11" s="196">
        <v>9</v>
      </c>
      <c r="U11" s="102" t="s">
        <v>125</v>
      </c>
      <c r="V11" s="161"/>
    </row>
    <row r="12" spans="1:22" ht="13.5">
      <c r="A12" s="11" t="s">
        <v>126</v>
      </c>
      <c r="B12" s="11"/>
      <c r="C12" s="78"/>
      <c r="D12" s="103"/>
      <c r="E12" s="103"/>
      <c r="F12" s="103"/>
      <c r="G12" s="103"/>
      <c r="H12" s="104"/>
      <c r="I12" s="103"/>
      <c r="J12" s="104"/>
      <c r="K12" s="103"/>
      <c r="L12" s="103"/>
      <c r="M12" s="103"/>
      <c r="N12" s="104"/>
      <c r="O12" s="103"/>
      <c r="P12" s="196"/>
      <c r="Q12" s="196"/>
      <c r="R12" s="196"/>
      <c r="S12" s="196"/>
      <c r="T12" s="196"/>
      <c r="U12" s="102"/>
      <c r="V12" s="161"/>
    </row>
    <row r="13" spans="1:22" ht="13.5">
      <c r="A13" s="11"/>
      <c r="B13" s="11"/>
      <c r="C13" s="78" t="s">
        <v>127</v>
      </c>
      <c r="D13" s="103">
        <v>7599</v>
      </c>
      <c r="E13" s="103">
        <v>2680</v>
      </c>
      <c r="F13" s="103">
        <v>35486.802</v>
      </c>
      <c r="G13" s="103">
        <v>5000</v>
      </c>
      <c r="H13" s="104">
        <v>26393.721</v>
      </c>
      <c r="I13" s="103">
        <v>54</v>
      </c>
      <c r="J13" s="104">
        <v>13</v>
      </c>
      <c r="K13" s="103">
        <v>3675</v>
      </c>
      <c r="L13" s="103">
        <v>901</v>
      </c>
      <c r="M13" s="103">
        <v>2236</v>
      </c>
      <c r="N13" s="104">
        <v>577</v>
      </c>
      <c r="O13" s="103">
        <v>97</v>
      </c>
      <c r="P13" s="196">
        <v>37</v>
      </c>
      <c r="Q13" s="196">
        <v>3</v>
      </c>
      <c r="R13" s="196">
        <v>6</v>
      </c>
      <c r="S13" s="196">
        <v>0</v>
      </c>
      <c r="T13" s="196">
        <v>0</v>
      </c>
      <c r="U13" s="102" t="s">
        <v>192</v>
      </c>
      <c r="V13" s="161"/>
    </row>
    <row r="14" spans="1:22" ht="13.5">
      <c r="A14" s="11"/>
      <c r="B14" s="11"/>
      <c r="C14" s="78" t="s">
        <v>129</v>
      </c>
      <c r="D14" s="103">
        <v>13316</v>
      </c>
      <c r="E14" s="103">
        <v>4413</v>
      </c>
      <c r="F14" s="103">
        <v>368911.831</v>
      </c>
      <c r="G14" s="103">
        <v>9035</v>
      </c>
      <c r="H14" s="104">
        <v>89323.233</v>
      </c>
      <c r="I14" s="103">
        <v>113</v>
      </c>
      <c r="J14" s="104">
        <v>20</v>
      </c>
      <c r="K14" s="103">
        <v>5488</v>
      </c>
      <c r="L14" s="103">
        <v>1245</v>
      </c>
      <c r="M14" s="103">
        <v>4937</v>
      </c>
      <c r="N14" s="104">
        <v>1071</v>
      </c>
      <c r="O14" s="103">
        <v>285</v>
      </c>
      <c r="P14" s="196">
        <v>115</v>
      </c>
      <c r="Q14" s="196">
        <v>11</v>
      </c>
      <c r="R14" s="196">
        <v>16</v>
      </c>
      <c r="S14" s="196">
        <v>5</v>
      </c>
      <c r="T14" s="196">
        <v>10</v>
      </c>
      <c r="U14" s="102" t="s">
        <v>126</v>
      </c>
      <c r="V14" s="161"/>
    </row>
    <row r="15" spans="1:22" ht="13.5">
      <c r="A15" s="11"/>
      <c r="B15" s="11"/>
      <c r="C15" s="78" t="s">
        <v>130</v>
      </c>
      <c r="D15" s="103">
        <v>7163</v>
      </c>
      <c r="E15" s="103">
        <v>2338</v>
      </c>
      <c r="F15" s="103">
        <v>53065.118</v>
      </c>
      <c r="G15" s="103">
        <v>4896</v>
      </c>
      <c r="H15" s="104">
        <v>17934.178</v>
      </c>
      <c r="I15" s="103">
        <v>50</v>
      </c>
      <c r="J15" s="104">
        <v>13</v>
      </c>
      <c r="K15" s="103">
        <v>3560</v>
      </c>
      <c r="L15" s="103">
        <v>866</v>
      </c>
      <c r="M15" s="103">
        <v>2081</v>
      </c>
      <c r="N15" s="104">
        <v>463</v>
      </c>
      <c r="O15" s="103">
        <v>89</v>
      </c>
      <c r="P15" s="196">
        <v>33</v>
      </c>
      <c r="Q15" s="196">
        <v>3</v>
      </c>
      <c r="R15" s="196">
        <v>3</v>
      </c>
      <c r="S15" s="196">
        <v>1</v>
      </c>
      <c r="T15" s="196">
        <v>1</v>
      </c>
      <c r="U15" s="105" t="s">
        <v>131</v>
      </c>
      <c r="V15" s="161"/>
    </row>
    <row r="16" spans="1:22" ht="13.5">
      <c r="A16" s="11"/>
      <c r="B16" s="11"/>
      <c r="C16" s="78" t="s">
        <v>132</v>
      </c>
      <c r="D16" s="103">
        <v>3043</v>
      </c>
      <c r="E16" s="103">
        <v>1268</v>
      </c>
      <c r="F16" s="103">
        <v>15450.607</v>
      </c>
      <c r="G16" s="103">
        <v>1804</v>
      </c>
      <c r="H16" s="104">
        <v>5647.567</v>
      </c>
      <c r="I16" s="103">
        <v>35</v>
      </c>
      <c r="J16" s="104">
        <v>21</v>
      </c>
      <c r="K16" s="103">
        <v>1268</v>
      </c>
      <c r="L16" s="103">
        <v>534</v>
      </c>
      <c r="M16" s="103">
        <v>848</v>
      </c>
      <c r="N16" s="104">
        <v>264</v>
      </c>
      <c r="O16" s="103">
        <v>53</v>
      </c>
      <c r="P16" s="196">
        <v>18</v>
      </c>
      <c r="Q16" s="196">
        <v>0</v>
      </c>
      <c r="R16" s="196">
        <v>2</v>
      </c>
      <c r="S16" s="196">
        <v>0</v>
      </c>
      <c r="T16" s="196">
        <v>0</v>
      </c>
      <c r="U16" s="105" t="s">
        <v>133</v>
      </c>
      <c r="V16" s="161"/>
    </row>
    <row r="17" spans="1:22" ht="13.5">
      <c r="A17" s="11"/>
      <c r="B17" s="11"/>
      <c r="C17" s="78" t="s">
        <v>134</v>
      </c>
      <c r="D17" s="103">
        <v>5521</v>
      </c>
      <c r="E17" s="103">
        <v>2071</v>
      </c>
      <c r="F17" s="103">
        <v>41133.519</v>
      </c>
      <c r="G17" s="103">
        <v>3506</v>
      </c>
      <c r="H17" s="104">
        <v>296977.219</v>
      </c>
      <c r="I17" s="103">
        <v>137</v>
      </c>
      <c r="J17" s="104">
        <v>34</v>
      </c>
      <c r="K17" s="103">
        <v>2291</v>
      </c>
      <c r="L17" s="103">
        <v>616</v>
      </c>
      <c r="M17" s="103">
        <v>1807</v>
      </c>
      <c r="N17" s="104">
        <v>482</v>
      </c>
      <c r="O17" s="103">
        <v>113</v>
      </c>
      <c r="P17" s="196">
        <v>28</v>
      </c>
      <c r="Q17" s="196">
        <v>4</v>
      </c>
      <c r="R17" s="196">
        <v>7</v>
      </c>
      <c r="S17" s="196">
        <v>1</v>
      </c>
      <c r="T17" s="196">
        <v>1</v>
      </c>
      <c r="U17" s="102" t="s">
        <v>135</v>
      </c>
      <c r="V17" s="161"/>
    </row>
    <row r="18" spans="1:22" ht="13.5">
      <c r="A18" s="11"/>
      <c r="B18" s="11"/>
      <c r="C18" s="78"/>
      <c r="D18" s="103"/>
      <c r="E18" s="103"/>
      <c r="F18" s="103"/>
      <c r="G18" s="103"/>
      <c r="H18" s="104"/>
      <c r="I18" s="103"/>
      <c r="J18" s="104"/>
      <c r="K18" s="103"/>
      <c r="L18" s="103"/>
      <c r="M18" s="103"/>
      <c r="N18" s="104"/>
      <c r="O18" s="103"/>
      <c r="P18" s="196"/>
      <c r="Q18" s="196"/>
      <c r="R18" s="196"/>
      <c r="S18" s="196"/>
      <c r="T18" s="196"/>
      <c r="U18" s="102"/>
      <c r="V18" s="161"/>
    </row>
    <row r="19" spans="1:22" ht="13.5">
      <c r="A19" s="11" t="s">
        <v>138</v>
      </c>
      <c r="B19" s="11"/>
      <c r="C19" s="78" t="s">
        <v>193</v>
      </c>
      <c r="D19" s="103">
        <v>1815</v>
      </c>
      <c r="E19" s="103">
        <v>732</v>
      </c>
      <c r="F19" s="103">
        <v>23023.09</v>
      </c>
      <c r="G19" s="103">
        <v>1101</v>
      </c>
      <c r="H19" s="104">
        <v>4637.924</v>
      </c>
      <c r="I19" s="103">
        <v>17</v>
      </c>
      <c r="J19" s="104">
        <v>8</v>
      </c>
      <c r="K19" s="103">
        <v>746</v>
      </c>
      <c r="L19" s="103">
        <v>285</v>
      </c>
      <c r="M19" s="103">
        <v>516</v>
      </c>
      <c r="N19" s="104">
        <v>199</v>
      </c>
      <c r="O19" s="103">
        <v>36</v>
      </c>
      <c r="P19" s="196">
        <v>6</v>
      </c>
      <c r="Q19" s="196">
        <v>0</v>
      </c>
      <c r="R19" s="196">
        <v>1</v>
      </c>
      <c r="S19" s="196">
        <v>0</v>
      </c>
      <c r="T19" s="196">
        <v>1</v>
      </c>
      <c r="U19" s="102" t="s">
        <v>194</v>
      </c>
      <c r="V19" s="161"/>
    </row>
    <row r="20" spans="1:22" ht="13.5">
      <c r="A20" s="11"/>
      <c r="B20" s="11"/>
      <c r="C20" s="78" t="s">
        <v>139</v>
      </c>
      <c r="D20" s="103">
        <v>2860</v>
      </c>
      <c r="E20" s="103">
        <v>1129</v>
      </c>
      <c r="F20" s="103">
        <v>12425.797</v>
      </c>
      <c r="G20" s="103">
        <v>1761</v>
      </c>
      <c r="H20" s="104">
        <v>5718.441</v>
      </c>
      <c r="I20" s="103">
        <v>57</v>
      </c>
      <c r="J20" s="104">
        <v>19</v>
      </c>
      <c r="K20" s="103">
        <v>1160</v>
      </c>
      <c r="L20" s="103">
        <v>456</v>
      </c>
      <c r="M20" s="103">
        <v>829</v>
      </c>
      <c r="N20" s="104">
        <v>287</v>
      </c>
      <c r="O20" s="103">
        <v>43</v>
      </c>
      <c r="P20" s="196">
        <v>6</v>
      </c>
      <c r="Q20" s="196">
        <v>1</v>
      </c>
      <c r="R20" s="196">
        <v>2</v>
      </c>
      <c r="S20" s="196">
        <v>0</v>
      </c>
      <c r="T20" s="196">
        <v>0</v>
      </c>
      <c r="U20" s="102" t="s">
        <v>140</v>
      </c>
      <c r="V20" s="161"/>
    </row>
    <row r="21" spans="1:22" ht="13.5">
      <c r="A21" s="11"/>
      <c r="B21" s="11"/>
      <c r="C21" s="78" t="s">
        <v>141</v>
      </c>
      <c r="D21" s="103">
        <v>1827</v>
      </c>
      <c r="E21" s="103">
        <v>746</v>
      </c>
      <c r="F21" s="103">
        <v>8211.585</v>
      </c>
      <c r="G21" s="103">
        <v>1100</v>
      </c>
      <c r="H21" s="104">
        <v>4066.917</v>
      </c>
      <c r="I21" s="103">
        <v>10</v>
      </c>
      <c r="J21" s="104">
        <v>16</v>
      </c>
      <c r="K21" s="103">
        <v>789</v>
      </c>
      <c r="L21" s="103">
        <v>359</v>
      </c>
      <c r="M21" s="103">
        <v>433</v>
      </c>
      <c r="N21" s="104">
        <v>183</v>
      </c>
      <c r="O21" s="103">
        <v>25</v>
      </c>
      <c r="P21" s="196">
        <v>12</v>
      </c>
      <c r="Q21" s="196">
        <v>0</v>
      </c>
      <c r="R21" s="196">
        <v>0</v>
      </c>
      <c r="S21" s="196">
        <v>0</v>
      </c>
      <c r="T21" s="196">
        <v>0</v>
      </c>
      <c r="U21" s="102" t="s">
        <v>142</v>
      </c>
      <c r="V21" s="161"/>
    </row>
    <row r="22" spans="1:22" ht="13.5">
      <c r="A22" s="106"/>
      <c r="B22" s="106"/>
      <c r="C22" s="78" t="s">
        <v>143</v>
      </c>
      <c r="D22" s="103">
        <v>1179</v>
      </c>
      <c r="E22" s="103">
        <v>359</v>
      </c>
      <c r="F22" s="103">
        <v>7068.723</v>
      </c>
      <c r="G22" s="103">
        <v>829</v>
      </c>
      <c r="H22" s="104">
        <v>8252.529</v>
      </c>
      <c r="I22" s="103">
        <v>35</v>
      </c>
      <c r="J22" s="104">
        <v>21</v>
      </c>
      <c r="K22" s="103">
        <v>531</v>
      </c>
      <c r="L22" s="103">
        <v>133</v>
      </c>
      <c r="M22" s="103">
        <v>350</v>
      </c>
      <c r="N22" s="104">
        <v>82</v>
      </c>
      <c r="O22" s="103">
        <v>20</v>
      </c>
      <c r="P22" s="196">
        <v>6</v>
      </c>
      <c r="Q22" s="196">
        <v>0</v>
      </c>
      <c r="R22" s="196">
        <v>1</v>
      </c>
      <c r="S22" s="196">
        <v>0</v>
      </c>
      <c r="T22" s="196">
        <v>0</v>
      </c>
      <c r="U22" s="102" t="s">
        <v>144</v>
      </c>
      <c r="V22" s="161"/>
    </row>
    <row r="23" spans="1:22" ht="13.5">
      <c r="A23" s="11"/>
      <c r="B23" s="11"/>
      <c r="C23" s="78" t="s">
        <v>145</v>
      </c>
      <c r="D23" s="103">
        <v>1571</v>
      </c>
      <c r="E23" s="103">
        <v>669</v>
      </c>
      <c r="F23" s="103">
        <v>12263.132</v>
      </c>
      <c r="G23" s="103">
        <v>913</v>
      </c>
      <c r="H23" s="104">
        <v>2950.235</v>
      </c>
      <c r="I23" s="103">
        <v>10</v>
      </c>
      <c r="J23" s="104">
        <v>3</v>
      </c>
      <c r="K23" s="103">
        <v>597</v>
      </c>
      <c r="L23" s="103">
        <v>241</v>
      </c>
      <c r="M23" s="103">
        <v>529</v>
      </c>
      <c r="N23" s="104">
        <v>158</v>
      </c>
      <c r="O23" s="103">
        <v>27</v>
      </c>
      <c r="P23" s="196">
        <v>5</v>
      </c>
      <c r="Q23" s="196">
        <v>0</v>
      </c>
      <c r="R23" s="196">
        <v>1</v>
      </c>
      <c r="S23" s="196">
        <v>0</v>
      </c>
      <c r="T23" s="196">
        <v>0</v>
      </c>
      <c r="U23" s="102" t="s">
        <v>146</v>
      </c>
      <c r="V23" s="161"/>
    </row>
    <row r="24" spans="1:22" ht="13.5">
      <c r="A24" s="11"/>
      <c r="B24" s="11"/>
      <c r="C24" s="78"/>
      <c r="D24" s="103"/>
      <c r="E24" s="103"/>
      <c r="F24" s="103"/>
      <c r="G24" s="103"/>
      <c r="H24" s="104"/>
      <c r="I24" s="103"/>
      <c r="J24" s="104"/>
      <c r="K24" s="103"/>
      <c r="L24" s="103"/>
      <c r="M24" s="103"/>
      <c r="N24" s="104"/>
      <c r="O24" s="103"/>
      <c r="P24" s="196"/>
      <c r="Q24" s="196"/>
      <c r="R24" s="196"/>
      <c r="S24" s="196"/>
      <c r="T24" s="196"/>
      <c r="U24" s="102"/>
      <c r="V24" s="161"/>
    </row>
    <row r="25" spans="1:22" ht="13.5">
      <c r="A25" s="11"/>
      <c r="B25" s="11"/>
      <c r="C25" s="78" t="s">
        <v>147</v>
      </c>
      <c r="D25" s="103">
        <v>1382</v>
      </c>
      <c r="E25" s="103">
        <v>506</v>
      </c>
      <c r="F25" s="103">
        <v>4719.394</v>
      </c>
      <c r="G25" s="103">
        <v>888</v>
      </c>
      <c r="H25" s="104">
        <v>4589.354</v>
      </c>
      <c r="I25" s="103">
        <v>15</v>
      </c>
      <c r="J25" s="104">
        <v>7</v>
      </c>
      <c r="K25" s="103">
        <v>488</v>
      </c>
      <c r="L25" s="103">
        <v>243</v>
      </c>
      <c r="M25" s="103">
        <v>472</v>
      </c>
      <c r="N25" s="104">
        <v>135</v>
      </c>
      <c r="O25" s="103">
        <v>22</v>
      </c>
      <c r="P25" s="196">
        <v>0</v>
      </c>
      <c r="Q25" s="196">
        <v>0</v>
      </c>
      <c r="R25" s="196">
        <v>0</v>
      </c>
      <c r="S25" s="196">
        <v>0</v>
      </c>
      <c r="T25" s="196">
        <v>0</v>
      </c>
      <c r="U25" s="102" t="s">
        <v>148</v>
      </c>
      <c r="V25" s="161"/>
    </row>
    <row r="26" spans="1:22" ht="15">
      <c r="A26" s="107" t="s">
        <v>153</v>
      </c>
      <c r="B26" s="11"/>
      <c r="C26" s="78" t="s">
        <v>149</v>
      </c>
      <c r="D26" s="103">
        <v>2165</v>
      </c>
      <c r="E26" s="103">
        <v>868</v>
      </c>
      <c r="F26" s="103">
        <v>13557.061</v>
      </c>
      <c r="G26" s="103">
        <v>1320</v>
      </c>
      <c r="H26" s="104">
        <v>3443.632</v>
      </c>
      <c r="I26" s="103">
        <v>7</v>
      </c>
      <c r="J26" s="104">
        <v>5</v>
      </c>
      <c r="K26" s="103">
        <v>1093</v>
      </c>
      <c r="L26" s="103">
        <v>317</v>
      </c>
      <c r="M26" s="103">
        <v>521</v>
      </c>
      <c r="N26" s="104">
        <v>173</v>
      </c>
      <c r="O26" s="103">
        <v>37</v>
      </c>
      <c r="P26" s="196">
        <v>12</v>
      </c>
      <c r="Q26" s="196">
        <v>0</v>
      </c>
      <c r="R26" s="196">
        <v>0</v>
      </c>
      <c r="S26" s="196">
        <v>0</v>
      </c>
      <c r="T26" s="196">
        <v>0</v>
      </c>
      <c r="U26" s="105" t="s">
        <v>150</v>
      </c>
      <c r="V26" s="161"/>
    </row>
    <row r="27" spans="1:22" ht="13.5">
      <c r="A27" s="11"/>
      <c r="B27" s="11"/>
      <c r="C27" s="78" t="s">
        <v>151</v>
      </c>
      <c r="D27" s="103">
        <v>5335</v>
      </c>
      <c r="E27" s="103">
        <v>1777</v>
      </c>
      <c r="F27" s="103">
        <v>22407.495</v>
      </c>
      <c r="G27" s="103">
        <v>3606</v>
      </c>
      <c r="H27" s="104">
        <v>17685.115</v>
      </c>
      <c r="I27" s="103">
        <v>23</v>
      </c>
      <c r="J27" s="104">
        <v>12</v>
      </c>
      <c r="K27" s="103">
        <v>2743</v>
      </c>
      <c r="L27" s="103">
        <v>636</v>
      </c>
      <c r="M27" s="103">
        <v>1548</v>
      </c>
      <c r="N27" s="104">
        <v>302</v>
      </c>
      <c r="O27" s="103">
        <v>54</v>
      </c>
      <c r="P27" s="196">
        <v>14</v>
      </c>
      <c r="Q27" s="196">
        <v>1</v>
      </c>
      <c r="R27" s="196">
        <v>1</v>
      </c>
      <c r="S27" s="196">
        <v>1</v>
      </c>
      <c r="T27" s="196">
        <v>0</v>
      </c>
      <c r="U27" s="102" t="s">
        <v>152</v>
      </c>
      <c r="V27" s="161"/>
    </row>
    <row r="28" spans="1:22" ht="13.5">
      <c r="A28" s="11"/>
      <c r="B28" s="11"/>
      <c r="C28" s="78"/>
      <c r="D28" s="103"/>
      <c r="E28" s="103"/>
      <c r="F28" s="103"/>
      <c r="G28" s="103"/>
      <c r="H28" s="104"/>
      <c r="I28" s="103"/>
      <c r="J28" s="104"/>
      <c r="K28" s="103"/>
      <c r="L28" s="103"/>
      <c r="M28" s="103"/>
      <c r="N28" s="104"/>
      <c r="O28" s="103"/>
      <c r="P28" s="103"/>
      <c r="Q28" s="103"/>
      <c r="R28" s="11"/>
      <c r="S28" s="103"/>
      <c r="T28" s="103"/>
      <c r="U28" s="102"/>
      <c r="V28" s="161"/>
    </row>
    <row r="29" spans="1:22" s="26" customFormat="1" ht="14.25">
      <c r="A29" s="117"/>
      <c r="B29" s="117"/>
      <c r="C29" s="118" t="s">
        <v>195</v>
      </c>
      <c r="D29" s="119">
        <f>SUM(D7:D27)</f>
        <v>85698</v>
      </c>
      <c r="E29" s="119">
        <f aca="true" t="shared" si="0" ref="E29:T29">SUM(E7:E27)</f>
        <v>30858</v>
      </c>
      <c r="F29" s="119">
        <f t="shared" si="0"/>
        <v>966930.2519999999</v>
      </c>
      <c r="G29" s="119">
        <f t="shared" si="0"/>
        <v>55670</v>
      </c>
      <c r="H29" s="120">
        <f t="shared" si="0"/>
        <v>659114.2829999999</v>
      </c>
      <c r="I29" s="119">
        <f t="shared" si="0"/>
        <v>880</v>
      </c>
      <c r="J29" s="120">
        <f t="shared" si="0"/>
        <v>307</v>
      </c>
      <c r="K29" s="119">
        <f t="shared" si="0"/>
        <v>37069</v>
      </c>
      <c r="L29" s="119">
        <f t="shared" si="0"/>
        <v>10209</v>
      </c>
      <c r="M29" s="119">
        <f t="shared" si="0"/>
        <v>27484</v>
      </c>
      <c r="N29" s="120">
        <f t="shared" si="0"/>
        <v>7318</v>
      </c>
      <c r="O29" s="119">
        <f t="shared" si="0"/>
        <v>1668</v>
      </c>
      <c r="P29" s="119">
        <f t="shared" si="0"/>
        <v>588</v>
      </c>
      <c r="Q29" s="119">
        <f t="shared" si="0"/>
        <v>48</v>
      </c>
      <c r="R29" s="117">
        <f t="shared" si="0"/>
        <v>87</v>
      </c>
      <c r="S29" s="119">
        <f t="shared" si="0"/>
        <v>13</v>
      </c>
      <c r="T29" s="119">
        <f t="shared" si="0"/>
        <v>27</v>
      </c>
      <c r="U29" s="121" t="s">
        <v>53</v>
      </c>
      <c r="V29" s="161"/>
    </row>
    <row r="30" spans="1:22" ht="13.5">
      <c r="A30" s="11"/>
      <c r="B30" s="11"/>
      <c r="C30" s="78"/>
      <c r="D30" s="103"/>
      <c r="E30" s="103"/>
      <c r="F30" s="103"/>
      <c r="G30" s="103"/>
      <c r="H30" s="104"/>
      <c r="I30" s="103"/>
      <c r="J30" s="104"/>
      <c r="K30" s="103"/>
      <c r="L30" s="103"/>
      <c r="M30" s="103"/>
      <c r="N30" s="104"/>
      <c r="O30" s="103"/>
      <c r="P30" s="103"/>
      <c r="Q30" s="103"/>
      <c r="R30" s="11"/>
      <c r="S30" s="103"/>
      <c r="T30" s="103"/>
      <c r="U30" s="102"/>
      <c r="V30" s="161"/>
    </row>
    <row r="31" spans="1:22" s="26" customFormat="1" ht="14.25">
      <c r="A31" s="117"/>
      <c r="B31" s="117"/>
      <c r="C31" s="118" t="s">
        <v>196</v>
      </c>
      <c r="D31" s="119">
        <f>SUM(D7:D10)</f>
        <v>20130</v>
      </c>
      <c r="E31" s="119">
        <f aca="true" t="shared" si="1" ref="E31:T31">SUM(E7:E10)</f>
        <v>7234</v>
      </c>
      <c r="F31" s="119">
        <f t="shared" si="1"/>
        <v>138786.642</v>
      </c>
      <c r="G31" s="119">
        <f t="shared" si="1"/>
        <v>13069</v>
      </c>
      <c r="H31" s="120">
        <f t="shared" si="1"/>
        <v>87714.186</v>
      </c>
      <c r="I31" s="119">
        <f t="shared" si="1"/>
        <v>176</v>
      </c>
      <c r="J31" s="120">
        <f t="shared" si="1"/>
        <v>92</v>
      </c>
      <c r="K31" s="119">
        <f t="shared" si="1"/>
        <v>8938</v>
      </c>
      <c r="L31" s="119">
        <f t="shared" si="1"/>
        <v>2491</v>
      </c>
      <c r="M31" s="119">
        <f t="shared" si="1"/>
        <v>6047</v>
      </c>
      <c r="N31" s="120">
        <f t="shared" si="1"/>
        <v>1809</v>
      </c>
      <c r="O31" s="119">
        <f t="shared" si="1"/>
        <v>408</v>
      </c>
      <c r="P31" s="119">
        <f t="shared" si="1"/>
        <v>131</v>
      </c>
      <c r="Q31" s="119">
        <f t="shared" si="1"/>
        <v>8</v>
      </c>
      <c r="R31" s="117">
        <f t="shared" si="1"/>
        <v>21</v>
      </c>
      <c r="S31" s="119">
        <f t="shared" si="1"/>
        <v>4</v>
      </c>
      <c r="T31" s="119">
        <f t="shared" si="1"/>
        <v>5</v>
      </c>
      <c r="U31" s="122" t="s">
        <v>156</v>
      </c>
      <c r="V31" s="161"/>
    </row>
    <row r="32" spans="1:22" s="26" customFormat="1" ht="14.25">
      <c r="A32" s="117"/>
      <c r="B32" s="117"/>
      <c r="C32" s="118" t="s">
        <v>157</v>
      </c>
      <c r="D32" s="119">
        <f>SUM(D11:D15)</f>
        <v>38870</v>
      </c>
      <c r="E32" s="119">
        <f aca="true" t="shared" si="2" ref="E32:T32">SUM(E11:E15)</f>
        <v>13499</v>
      </c>
      <c r="F32" s="119">
        <f t="shared" si="2"/>
        <v>667883.207</v>
      </c>
      <c r="G32" s="119">
        <f t="shared" si="2"/>
        <v>25773</v>
      </c>
      <c r="H32" s="120">
        <f t="shared" si="2"/>
        <v>217431.164</v>
      </c>
      <c r="I32" s="119">
        <f t="shared" si="2"/>
        <v>358</v>
      </c>
      <c r="J32" s="120">
        <f t="shared" si="2"/>
        <v>69</v>
      </c>
      <c r="K32" s="119">
        <f t="shared" si="2"/>
        <v>16425</v>
      </c>
      <c r="L32" s="119">
        <f t="shared" si="2"/>
        <v>3898</v>
      </c>
      <c r="M32" s="119">
        <f t="shared" si="2"/>
        <v>13584</v>
      </c>
      <c r="N32" s="120">
        <f t="shared" si="2"/>
        <v>3244</v>
      </c>
      <c r="O32" s="119">
        <f t="shared" si="2"/>
        <v>830</v>
      </c>
      <c r="P32" s="119">
        <f t="shared" si="2"/>
        <v>350</v>
      </c>
      <c r="Q32" s="119">
        <f t="shared" si="2"/>
        <v>34</v>
      </c>
      <c r="R32" s="117">
        <f t="shared" si="2"/>
        <v>51</v>
      </c>
      <c r="S32" s="119">
        <f t="shared" si="2"/>
        <v>7</v>
      </c>
      <c r="T32" s="119">
        <f t="shared" si="2"/>
        <v>20</v>
      </c>
      <c r="U32" s="122" t="s">
        <v>126</v>
      </c>
      <c r="V32" s="161"/>
    </row>
    <row r="33" spans="1:22" ht="13.5">
      <c r="A33" s="108"/>
      <c r="B33" s="11"/>
      <c r="C33" s="78"/>
      <c r="D33" s="103"/>
      <c r="E33" s="103"/>
      <c r="F33" s="103"/>
      <c r="G33" s="103"/>
      <c r="H33" s="104"/>
      <c r="I33" s="103"/>
      <c r="J33" s="104"/>
      <c r="K33" s="103"/>
      <c r="L33" s="103"/>
      <c r="M33" s="103"/>
      <c r="N33" s="104"/>
      <c r="O33" s="103"/>
      <c r="P33" s="103"/>
      <c r="Q33" s="103"/>
      <c r="R33" s="11"/>
      <c r="S33" s="103"/>
      <c r="T33" s="103"/>
      <c r="U33" s="102"/>
      <c r="V33" s="161"/>
    </row>
    <row r="34" spans="1:22" ht="13.5">
      <c r="A34" s="108"/>
      <c r="B34" s="11"/>
      <c r="C34" s="78" t="s">
        <v>158</v>
      </c>
      <c r="D34" s="103">
        <v>4280</v>
      </c>
      <c r="E34" s="103">
        <v>1449</v>
      </c>
      <c r="F34" s="103">
        <v>39901.402</v>
      </c>
      <c r="G34" s="103">
        <v>2887</v>
      </c>
      <c r="H34" s="104">
        <v>16837.386</v>
      </c>
      <c r="I34" s="103">
        <v>41</v>
      </c>
      <c r="J34" s="104">
        <v>15</v>
      </c>
      <c r="K34" s="103">
        <v>1891</v>
      </c>
      <c r="L34" s="103">
        <v>632</v>
      </c>
      <c r="M34" s="103">
        <v>1184</v>
      </c>
      <c r="N34" s="104">
        <v>385</v>
      </c>
      <c r="O34" s="103">
        <v>96</v>
      </c>
      <c r="P34" s="196">
        <v>27</v>
      </c>
      <c r="Q34" s="196">
        <v>2</v>
      </c>
      <c r="R34" s="196">
        <v>6</v>
      </c>
      <c r="S34" s="196">
        <v>0</v>
      </c>
      <c r="T34" s="196">
        <v>1</v>
      </c>
      <c r="U34" s="102" t="s">
        <v>159</v>
      </c>
      <c r="V34" s="161"/>
    </row>
    <row r="35" spans="1:22" ht="13.5">
      <c r="A35" s="11" t="s">
        <v>160</v>
      </c>
      <c r="B35" s="106"/>
      <c r="C35" s="78" t="s">
        <v>161</v>
      </c>
      <c r="D35" s="103">
        <v>1669</v>
      </c>
      <c r="E35" s="103">
        <v>575</v>
      </c>
      <c r="F35" s="103">
        <v>6409.384</v>
      </c>
      <c r="G35" s="103">
        <v>1111</v>
      </c>
      <c r="H35" s="104">
        <v>4770.192</v>
      </c>
      <c r="I35" s="103">
        <v>21</v>
      </c>
      <c r="J35" s="104">
        <v>4</v>
      </c>
      <c r="K35" s="103">
        <v>756</v>
      </c>
      <c r="L35" s="103">
        <v>307</v>
      </c>
      <c r="M35" s="103">
        <v>429</v>
      </c>
      <c r="N35" s="104">
        <v>121</v>
      </c>
      <c r="O35" s="103">
        <v>26</v>
      </c>
      <c r="P35" s="196">
        <v>5</v>
      </c>
      <c r="Q35" s="196">
        <v>0</v>
      </c>
      <c r="R35" s="196">
        <v>0</v>
      </c>
      <c r="S35" s="196">
        <v>0</v>
      </c>
      <c r="T35" s="196">
        <v>0</v>
      </c>
      <c r="U35" s="102" t="s">
        <v>162</v>
      </c>
      <c r="V35" s="161"/>
    </row>
    <row r="36" spans="1:22" ht="13.5">
      <c r="A36" s="11"/>
      <c r="B36" s="11"/>
      <c r="C36" s="78" t="s">
        <v>163</v>
      </c>
      <c r="D36" s="103">
        <v>1777</v>
      </c>
      <c r="E36" s="103">
        <v>618</v>
      </c>
      <c r="F36" s="103">
        <v>46944.973</v>
      </c>
      <c r="G36" s="103">
        <v>1179</v>
      </c>
      <c r="H36" s="104">
        <v>4953.617</v>
      </c>
      <c r="I36" s="103">
        <v>16</v>
      </c>
      <c r="J36" s="104">
        <v>7</v>
      </c>
      <c r="K36" s="103">
        <v>781</v>
      </c>
      <c r="L36" s="103">
        <v>287</v>
      </c>
      <c r="M36" s="103">
        <v>468</v>
      </c>
      <c r="N36" s="104">
        <v>170</v>
      </c>
      <c r="O36" s="103">
        <v>30</v>
      </c>
      <c r="P36" s="196">
        <v>15</v>
      </c>
      <c r="Q36" s="196">
        <v>0</v>
      </c>
      <c r="R36" s="196">
        <v>2</v>
      </c>
      <c r="S36" s="196">
        <v>1</v>
      </c>
      <c r="T36" s="196">
        <v>0</v>
      </c>
      <c r="U36" s="102" t="s">
        <v>164</v>
      </c>
      <c r="V36" s="161"/>
    </row>
    <row r="37" spans="1:22" ht="13.5">
      <c r="A37" s="11" t="s">
        <v>159</v>
      </c>
      <c r="B37" s="11"/>
      <c r="C37" s="78" t="s">
        <v>165</v>
      </c>
      <c r="D37" s="103">
        <v>1545</v>
      </c>
      <c r="E37" s="103">
        <v>513</v>
      </c>
      <c r="F37" s="103">
        <v>6109.392</v>
      </c>
      <c r="G37" s="103">
        <v>1049</v>
      </c>
      <c r="H37" s="104">
        <v>3740.836</v>
      </c>
      <c r="I37" s="103">
        <v>12</v>
      </c>
      <c r="J37" s="104">
        <v>12</v>
      </c>
      <c r="K37" s="103">
        <v>712</v>
      </c>
      <c r="L37" s="103">
        <v>286</v>
      </c>
      <c r="M37" s="103">
        <v>380</v>
      </c>
      <c r="N37" s="104">
        <v>113</v>
      </c>
      <c r="O37" s="103">
        <v>21</v>
      </c>
      <c r="P37" s="196">
        <v>9</v>
      </c>
      <c r="Q37" s="196">
        <v>0</v>
      </c>
      <c r="R37" s="196">
        <v>0</v>
      </c>
      <c r="S37" s="196">
        <v>0</v>
      </c>
      <c r="T37" s="196">
        <v>0</v>
      </c>
      <c r="U37" s="105" t="s">
        <v>166</v>
      </c>
      <c r="V37" s="161"/>
    </row>
    <row r="38" spans="1:22" ht="13.5">
      <c r="A38" s="11"/>
      <c r="B38" s="11"/>
      <c r="C38" s="78" t="s">
        <v>167</v>
      </c>
      <c r="D38" s="103">
        <v>2099</v>
      </c>
      <c r="E38" s="103">
        <v>771</v>
      </c>
      <c r="F38" s="103">
        <v>20413.296</v>
      </c>
      <c r="G38" s="103">
        <v>1347</v>
      </c>
      <c r="H38" s="103">
        <v>10897.911</v>
      </c>
      <c r="I38" s="87">
        <v>12</v>
      </c>
      <c r="J38" s="104">
        <v>13</v>
      </c>
      <c r="K38" s="103">
        <v>989</v>
      </c>
      <c r="L38" s="103">
        <v>371</v>
      </c>
      <c r="M38" s="103">
        <v>512</v>
      </c>
      <c r="N38" s="104">
        <v>163</v>
      </c>
      <c r="O38" s="103">
        <v>28</v>
      </c>
      <c r="P38" s="196">
        <v>11</v>
      </c>
      <c r="Q38" s="196">
        <v>0</v>
      </c>
      <c r="R38" s="196">
        <v>0</v>
      </c>
      <c r="S38" s="196">
        <v>0</v>
      </c>
      <c r="T38" s="196">
        <v>0</v>
      </c>
      <c r="U38" s="105" t="s">
        <v>168</v>
      </c>
      <c r="V38" s="161"/>
    </row>
    <row r="39" spans="1:22" ht="13.5">
      <c r="A39" s="11" t="s">
        <v>153</v>
      </c>
      <c r="B39" s="106"/>
      <c r="C39" s="79"/>
      <c r="D39" s="103"/>
      <c r="E39" s="103"/>
      <c r="F39" s="103"/>
      <c r="G39" s="103"/>
      <c r="H39" s="103"/>
      <c r="I39" s="87"/>
      <c r="J39" s="104"/>
      <c r="K39" s="103"/>
      <c r="L39" s="103"/>
      <c r="M39" s="103"/>
      <c r="N39" s="104"/>
      <c r="O39" s="103"/>
      <c r="P39" s="103"/>
      <c r="Q39" s="103"/>
      <c r="R39" s="65"/>
      <c r="S39" s="103"/>
      <c r="T39" s="103"/>
      <c r="U39" s="102"/>
      <c r="V39" s="161"/>
    </row>
    <row r="40" spans="1:22" s="26" customFormat="1" ht="14.25">
      <c r="A40" s="117"/>
      <c r="B40" s="117"/>
      <c r="C40" s="118" t="s">
        <v>169</v>
      </c>
      <c r="D40" s="119">
        <f>SUM(D34:D38)</f>
        <v>11370</v>
      </c>
      <c r="E40" s="119">
        <f aca="true" t="shared" si="3" ref="E40:T40">SUM(E34:E38)</f>
        <v>3926</v>
      </c>
      <c r="F40" s="119">
        <f t="shared" si="3"/>
        <v>119778.44699999999</v>
      </c>
      <c r="G40" s="119">
        <f t="shared" si="3"/>
        <v>7573</v>
      </c>
      <c r="H40" s="119">
        <f t="shared" si="3"/>
        <v>41199.941999999995</v>
      </c>
      <c r="I40" s="90">
        <f t="shared" si="3"/>
        <v>102</v>
      </c>
      <c r="J40" s="120">
        <f t="shared" si="3"/>
        <v>51</v>
      </c>
      <c r="K40" s="119">
        <f t="shared" si="3"/>
        <v>5129</v>
      </c>
      <c r="L40" s="119">
        <f t="shared" si="3"/>
        <v>1883</v>
      </c>
      <c r="M40" s="119">
        <f t="shared" si="3"/>
        <v>2973</v>
      </c>
      <c r="N40" s="120">
        <f t="shared" si="3"/>
        <v>952</v>
      </c>
      <c r="O40" s="119">
        <f t="shared" si="3"/>
        <v>201</v>
      </c>
      <c r="P40" s="119">
        <f t="shared" si="3"/>
        <v>67</v>
      </c>
      <c r="Q40" s="119">
        <f t="shared" si="3"/>
        <v>2</v>
      </c>
      <c r="R40" s="117">
        <f t="shared" si="3"/>
        <v>8</v>
      </c>
      <c r="S40" s="119">
        <f t="shared" si="3"/>
        <v>1</v>
      </c>
      <c r="T40" s="119">
        <f t="shared" si="3"/>
        <v>1</v>
      </c>
      <c r="U40" s="122" t="s">
        <v>53</v>
      </c>
      <c r="V40" s="161"/>
    </row>
    <row r="41" spans="1:22" ht="13.5">
      <c r="A41" s="11"/>
      <c r="B41" s="11"/>
      <c r="C41" s="78"/>
      <c r="D41" s="103"/>
      <c r="E41" s="103"/>
      <c r="F41" s="103"/>
      <c r="G41" s="103"/>
      <c r="H41" s="103"/>
      <c r="I41" s="11"/>
      <c r="J41" s="104"/>
      <c r="K41" s="103"/>
      <c r="L41" s="103"/>
      <c r="M41" s="103"/>
      <c r="N41" s="104"/>
      <c r="O41" s="103"/>
      <c r="P41" s="103"/>
      <c r="Q41" s="103"/>
      <c r="R41" s="11"/>
      <c r="S41" s="103"/>
      <c r="T41" s="103"/>
      <c r="U41" s="102"/>
      <c r="V41" s="161"/>
    </row>
    <row r="42" spans="1:22" ht="13.5">
      <c r="A42" s="11"/>
      <c r="B42" s="11"/>
      <c r="C42" s="78" t="s">
        <v>170</v>
      </c>
      <c r="D42" s="103">
        <v>9507</v>
      </c>
      <c r="E42" s="103">
        <v>3206</v>
      </c>
      <c r="F42" s="103">
        <v>50501.047</v>
      </c>
      <c r="G42" s="103">
        <v>6395</v>
      </c>
      <c r="H42" s="103">
        <v>41139.831</v>
      </c>
      <c r="I42" s="87">
        <v>112</v>
      </c>
      <c r="J42" s="104">
        <v>49</v>
      </c>
      <c r="K42" s="103">
        <v>4590</v>
      </c>
      <c r="L42" s="103">
        <v>1498</v>
      </c>
      <c r="M42" s="103">
        <v>2293</v>
      </c>
      <c r="N42" s="104">
        <v>719</v>
      </c>
      <c r="O42" s="103">
        <v>155</v>
      </c>
      <c r="P42" s="196">
        <v>74</v>
      </c>
      <c r="Q42" s="196">
        <v>7</v>
      </c>
      <c r="R42" s="196">
        <v>8</v>
      </c>
      <c r="S42" s="196">
        <v>1</v>
      </c>
      <c r="T42" s="196">
        <v>1</v>
      </c>
      <c r="U42" s="105" t="s">
        <v>171</v>
      </c>
      <c r="V42" s="161"/>
    </row>
    <row r="43" spans="1:22" ht="13.5">
      <c r="A43" s="11" t="s">
        <v>171</v>
      </c>
      <c r="B43" s="11"/>
      <c r="C43" s="78" t="s">
        <v>172</v>
      </c>
      <c r="D43" s="103">
        <v>4904</v>
      </c>
      <c r="E43" s="103">
        <v>1665</v>
      </c>
      <c r="F43" s="103">
        <v>30125.113</v>
      </c>
      <c r="G43" s="103">
        <v>3277</v>
      </c>
      <c r="H43" s="103">
        <v>17049.618</v>
      </c>
      <c r="I43" s="87">
        <v>59</v>
      </c>
      <c r="J43" s="104">
        <v>21</v>
      </c>
      <c r="K43" s="103">
        <v>2538</v>
      </c>
      <c r="L43" s="103">
        <v>692</v>
      </c>
      <c r="M43" s="103">
        <v>1114</v>
      </c>
      <c r="N43" s="104">
        <v>380</v>
      </c>
      <c r="O43" s="103">
        <v>71</v>
      </c>
      <c r="P43" s="196">
        <v>24</v>
      </c>
      <c r="Q43" s="196">
        <v>2</v>
      </c>
      <c r="R43" s="196">
        <v>1</v>
      </c>
      <c r="S43" s="196">
        <v>0</v>
      </c>
      <c r="T43" s="196">
        <v>2</v>
      </c>
      <c r="U43" s="105" t="s">
        <v>160</v>
      </c>
      <c r="V43" s="161"/>
    </row>
    <row r="44" spans="1:22" ht="13.5">
      <c r="A44" s="11"/>
      <c r="B44" s="106"/>
      <c r="C44" s="78" t="s">
        <v>173</v>
      </c>
      <c r="D44" s="103">
        <v>1647</v>
      </c>
      <c r="E44" s="103">
        <v>584</v>
      </c>
      <c r="F44" s="103">
        <v>6189.511</v>
      </c>
      <c r="G44" s="103">
        <v>1073</v>
      </c>
      <c r="H44" s="103">
        <v>4236.82</v>
      </c>
      <c r="I44" s="87">
        <v>74</v>
      </c>
      <c r="J44" s="104">
        <v>55</v>
      </c>
      <c r="K44" s="103">
        <v>615</v>
      </c>
      <c r="L44" s="103">
        <v>315</v>
      </c>
      <c r="M44" s="103">
        <v>390</v>
      </c>
      <c r="N44" s="104">
        <v>163</v>
      </c>
      <c r="O44" s="103">
        <v>26</v>
      </c>
      <c r="P44" s="196">
        <v>8</v>
      </c>
      <c r="Q44" s="196">
        <v>1</v>
      </c>
      <c r="R44" s="196">
        <v>0</v>
      </c>
      <c r="S44" s="196">
        <v>0</v>
      </c>
      <c r="T44" s="196">
        <v>0</v>
      </c>
      <c r="U44" s="102" t="s">
        <v>174</v>
      </c>
      <c r="V44" s="161"/>
    </row>
    <row r="45" spans="1:22" ht="13.5">
      <c r="A45" s="11"/>
      <c r="B45" s="11"/>
      <c r="C45" s="109" t="s">
        <v>175</v>
      </c>
      <c r="D45" s="103">
        <v>2684</v>
      </c>
      <c r="E45" s="103">
        <v>1062</v>
      </c>
      <c r="F45" s="103">
        <v>12735.195</v>
      </c>
      <c r="G45" s="103">
        <v>1645</v>
      </c>
      <c r="H45" s="104">
        <v>6845.865</v>
      </c>
      <c r="I45" s="103">
        <v>35</v>
      </c>
      <c r="J45" s="103">
        <v>23</v>
      </c>
      <c r="K45" s="87">
        <v>1164</v>
      </c>
      <c r="L45" s="103">
        <v>467</v>
      </c>
      <c r="M45" s="103">
        <v>673</v>
      </c>
      <c r="N45" s="104">
        <v>249</v>
      </c>
      <c r="O45" s="103">
        <v>47</v>
      </c>
      <c r="P45" s="196">
        <v>22</v>
      </c>
      <c r="Q45" s="196">
        <v>1</v>
      </c>
      <c r="R45" s="196">
        <v>3</v>
      </c>
      <c r="S45" s="196">
        <v>0</v>
      </c>
      <c r="T45" s="196">
        <v>0</v>
      </c>
      <c r="U45" s="102" t="s">
        <v>176</v>
      </c>
      <c r="V45" s="161"/>
    </row>
    <row r="46" spans="1:22" ht="13.5">
      <c r="A46" s="11"/>
      <c r="B46" s="11"/>
      <c r="C46" s="78" t="s">
        <v>178</v>
      </c>
      <c r="D46" s="103">
        <v>761</v>
      </c>
      <c r="E46" s="103">
        <v>287</v>
      </c>
      <c r="F46" s="103">
        <v>3373.89</v>
      </c>
      <c r="G46" s="103">
        <v>485</v>
      </c>
      <c r="H46" s="104">
        <v>4478.165</v>
      </c>
      <c r="I46" s="103">
        <v>28</v>
      </c>
      <c r="J46" s="103">
        <v>11</v>
      </c>
      <c r="K46" s="87">
        <v>316</v>
      </c>
      <c r="L46" s="103">
        <v>179</v>
      </c>
      <c r="M46" s="103">
        <v>139</v>
      </c>
      <c r="N46" s="104">
        <v>77</v>
      </c>
      <c r="O46" s="103">
        <v>8</v>
      </c>
      <c r="P46" s="196">
        <v>2</v>
      </c>
      <c r="Q46" s="196">
        <v>1</v>
      </c>
      <c r="R46" s="196">
        <v>0</v>
      </c>
      <c r="S46" s="196">
        <v>0</v>
      </c>
      <c r="T46" s="196">
        <v>0</v>
      </c>
      <c r="U46" s="102" t="s">
        <v>179</v>
      </c>
      <c r="V46" s="161"/>
    </row>
    <row r="47" spans="1:22" ht="13.5">
      <c r="A47" s="11" t="s">
        <v>177</v>
      </c>
      <c r="B47" s="11"/>
      <c r="C47" s="78"/>
      <c r="D47" s="103"/>
      <c r="E47" s="103"/>
      <c r="F47" s="103"/>
      <c r="G47" s="103"/>
      <c r="H47" s="104"/>
      <c r="I47" s="103"/>
      <c r="J47" s="103"/>
      <c r="K47" s="11"/>
      <c r="L47" s="103"/>
      <c r="M47" s="103"/>
      <c r="N47" s="104"/>
      <c r="O47" s="103"/>
      <c r="P47" s="103"/>
      <c r="Q47" s="59"/>
      <c r="R47" s="11"/>
      <c r="S47" s="103"/>
      <c r="T47" s="103"/>
      <c r="U47" s="102"/>
      <c r="V47" s="161"/>
    </row>
    <row r="48" spans="1:22" ht="13.5">
      <c r="A48" s="11"/>
      <c r="B48" s="11"/>
      <c r="C48" s="78" t="s">
        <v>180</v>
      </c>
      <c r="D48" s="103">
        <v>1278</v>
      </c>
      <c r="E48" s="103">
        <v>485</v>
      </c>
      <c r="F48" s="103">
        <v>7414.043</v>
      </c>
      <c r="G48" s="103">
        <v>806</v>
      </c>
      <c r="H48" s="104">
        <v>3458.165</v>
      </c>
      <c r="I48" s="103">
        <v>9</v>
      </c>
      <c r="J48" s="103">
        <v>6</v>
      </c>
      <c r="K48" s="87">
        <v>654</v>
      </c>
      <c r="L48" s="103">
        <v>237</v>
      </c>
      <c r="M48" s="103">
        <v>227</v>
      </c>
      <c r="N48" s="104">
        <v>120</v>
      </c>
      <c r="O48" s="103">
        <v>19</v>
      </c>
      <c r="P48" s="196">
        <v>4</v>
      </c>
      <c r="Q48" s="196">
        <v>1</v>
      </c>
      <c r="R48" s="196">
        <v>1</v>
      </c>
      <c r="S48" s="196">
        <v>0</v>
      </c>
      <c r="T48" s="196">
        <v>0</v>
      </c>
      <c r="U48" s="102" t="s">
        <v>181</v>
      </c>
      <c r="V48" s="161"/>
    </row>
    <row r="49" spans="1:22" ht="13.5">
      <c r="A49" s="11"/>
      <c r="B49" s="11"/>
      <c r="C49" s="78" t="s">
        <v>182</v>
      </c>
      <c r="D49" s="103">
        <v>505</v>
      </c>
      <c r="E49" s="103">
        <v>219</v>
      </c>
      <c r="F49" s="103">
        <v>1730.906</v>
      </c>
      <c r="G49" s="103">
        <v>287</v>
      </c>
      <c r="H49" s="104">
        <v>619.569</v>
      </c>
      <c r="I49" s="103">
        <v>2</v>
      </c>
      <c r="J49" s="103">
        <v>1</v>
      </c>
      <c r="K49" s="87">
        <v>190</v>
      </c>
      <c r="L49" s="103">
        <v>102</v>
      </c>
      <c r="M49" s="103">
        <v>142</v>
      </c>
      <c r="N49" s="104">
        <v>57</v>
      </c>
      <c r="O49" s="103">
        <v>9</v>
      </c>
      <c r="P49" s="196">
        <v>2</v>
      </c>
      <c r="Q49" s="196">
        <v>0</v>
      </c>
      <c r="R49" s="196">
        <v>0</v>
      </c>
      <c r="S49" s="196">
        <v>0</v>
      </c>
      <c r="T49" s="196">
        <v>0</v>
      </c>
      <c r="U49" s="105" t="s">
        <v>183</v>
      </c>
      <c r="V49" s="161"/>
    </row>
    <row r="50" spans="1:22" ht="13.5">
      <c r="A50" s="11"/>
      <c r="B50" s="106"/>
      <c r="C50" s="78" t="s">
        <v>184</v>
      </c>
      <c r="D50" s="103">
        <v>456</v>
      </c>
      <c r="E50" s="103">
        <v>215</v>
      </c>
      <c r="F50" s="103">
        <v>1745.23</v>
      </c>
      <c r="G50" s="103">
        <v>242</v>
      </c>
      <c r="H50" s="104">
        <v>2802.746</v>
      </c>
      <c r="I50" s="103">
        <v>24</v>
      </c>
      <c r="J50" s="103">
        <v>10</v>
      </c>
      <c r="K50" s="87">
        <v>165</v>
      </c>
      <c r="L50" s="103">
        <v>68</v>
      </c>
      <c r="M50" s="103">
        <v>100</v>
      </c>
      <c r="N50" s="104">
        <v>82</v>
      </c>
      <c r="O50" s="103">
        <v>5</v>
      </c>
      <c r="P50" s="196">
        <v>2</v>
      </c>
      <c r="Q50" s="196">
        <v>0</v>
      </c>
      <c r="R50" s="196">
        <v>0</v>
      </c>
      <c r="S50" s="196">
        <v>0</v>
      </c>
      <c r="T50" s="196">
        <v>0</v>
      </c>
      <c r="U50" s="102" t="s">
        <v>185</v>
      </c>
      <c r="V50" s="161"/>
    </row>
    <row r="51" spans="1:22" ht="13.5">
      <c r="A51" s="11" t="s">
        <v>153</v>
      </c>
      <c r="B51" s="11"/>
      <c r="C51" s="9"/>
      <c r="D51" s="103"/>
      <c r="E51" s="103"/>
      <c r="F51" s="103"/>
      <c r="G51" s="103"/>
      <c r="H51" s="104"/>
      <c r="I51" s="103"/>
      <c r="J51" s="103"/>
      <c r="K51" s="11"/>
      <c r="L51" s="103"/>
      <c r="M51" s="103"/>
      <c r="N51" s="104"/>
      <c r="O51" s="103"/>
      <c r="P51" s="103"/>
      <c r="Q51" s="103"/>
      <c r="R51" s="65"/>
      <c r="S51" s="103"/>
      <c r="T51" s="103"/>
      <c r="U51" s="102"/>
      <c r="V51" s="161"/>
    </row>
    <row r="52" spans="1:22" s="26" customFormat="1" ht="14.25">
      <c r="A52" s="117"/>
      <c r="B52" s="117"/>
      <c r="C52" s="118" t="s">
        <v>186</v>
      </c>
      <c r="D52" s="119">
        <f>SUM(D42:D50)</f>
        <v>21742</v>
      </c>
      <c r="E52" s="119">
        <f aca="true" t="shared" si="4" ref="E52:T52">SUM(E42:E50)</f>
        <v>7723</v>
      </c>
      <c r="F52" s="119">
        <f t="shared" si="4"/>
        <v>113814.93500000001</v>
      </c>
      <c r="G52" s="119">
        <f t="shared" si="4"/>
        <v>14210</v>
      </c>
      <c r="H52" s="120">
        <f t="shared" si="4"/>
        <v>80630.77899999998</v>
      </c>
      <c r="I52" s="119">
        <f t="shared" si="4"/>
        <v>343</v>
      </c>
      <c r="J52" s="119">
        <f t="shared" si="4"/>
        <v>176</v>
      </c>
      <c r="K52" s="90">
        <f t="shared" si="4"/>
        <v>10232</v>
      </c>
      <c r="L52" s="119">
        <f t="shared" si="4"/>
        <v>3558</v>
      </c>
      <c r="M52" s="119">
        <f t="shared" si="4"/>
        <v>5078</v>
      </c>
      <c r="N52" s="120">
        <f t="shared" si="4"/>
        <v>1847</v>
      </c>
      <c r="O52" s="119">
        <f t="shared" si="4"/>
        <v>340</v>
      </c>
      <c r="P52" s="119">
        <f t="shared" si="4"/>
        <v>138</v>
      </c>
      <c r="Q52" s="119">
        <f t="shared" si="4"/>
        <v>13</v>
      </c>
      <c r="R52" s="117">
        <f t="shared" si="4"/>
        <v>13</v>
      </c>
      <c r="S52" s="119">
        <f t="shared" si="4"/>
        <v>1</v>
      </c>
      <c r="T52" s="119">
        <f t="shared" si="4"/>
        <v>3</v>
      </c>
      <c r="U52" s="122" t="s">
        <v>53</v>
      </c>
      <c r="V52" s="161"/>
    </row>
    <row r="53" spans="1:22" s="26" customFormat="1" ht="14.25">
      <c r="A53" s="123"/>
      <c r="B53" s="123"/>
      <c r="C53" s="124"/>
      <c r="D53" s="126"/>
      <c r="E53" s="126"/>
      <c r="F53" s="126"/>
      <c r="G53" s="126"/>
      <c r="H53" s="127"/>
      <c r="I53" s="126"/>
      <c r="J53" s="126"/>
      <c r="K53" s="125"/>
      <c r="L53" s="126"/>
      <c r="M53" s="126"/>
      <c r="N53" s="127"/>
      <c r="O53" s="126"/>
      <c r="P53" s="126"/>
      <c r="Q53" s="126"/>
      <c r="R53" s="123"/>
      <c r="S53" s="126"/>
      <c r="T53" s="126"/>
      <c r="U53" s="128"/>
      <c r="V53" s="161"/>
    </row>
    <row r="54" spans="1:22" s="26" customFormat="1" ht="14.25">
      <c r="A54" s="91"/>
      <c r="B54" s="91"/>
      <c r="C54" s="129" t="s">
        <v>23</v>
      </c>
      <c r="D54" s="130">
        <f>D29+D40+D52</f>
        <v>118810</v>
      </c>
      <c r="E54" s="130">
        <f aca="true" t="shared" si="5" ref="E54:T54">E29+E40+E52</f>
        <v>42507</v>
      </c>
      <c r="F54" s="130">
        <f t="shared" si="5"/>
        <v>1200523.6339999998</v>
      </c>
      <c r="G54" s="130">
        <f t="shared" si="5"/>
        <v>77453</v>
      </c>
      <c r="H54" s="131">
        <f t="shared" si="5"/>
        <v>780945.004</v>
      </c>
      <c r="I54" s="130">
        <f t="shared" si="5"/>
        <v>1325</v>
      </c>
      <c r="J54" s="131">
        <f t="shared" si="5"/>
        <v>534</v>
      </c>
      <c r="K54" s="130">
        <f t="shared" si="5"/>
        <v>52430</v>
      </c>
      <c r="L54" s="130">
        <f t="shared" si="5"/>
        <v>15650</v>
      </c>
      <c r="M54" s="130">
        <f t="shared" si="5"/>
        <v>35535</v>
      </c>
      <c r="N54" s="131">
        <f t="shared" si="5"/>
        <v>10117</v>
      </c>
      <c r="O54" s="130">
        <f t="shared" si="5"/>
        <v>2209</v>
      </c>
      <c r="P54" s="130">
        <f t="shared" si="5"/>
        <v>793</v>
      </c>
      <c r="Q54" s="130">
        <f t="shared" si="5"/>
        <v>63</v>
      </c>
      <c r="R54" s="91">
        <f t="shared" si="5"/>
        <v>108</v>
      </c>
      <c r="S54" s="130">
        <f t="shared" si="5"/>
        <v>15</v>
      </c>
      <c r="T54" s="130">
        <f t="shared" si="5"/>
        <v>31</v>
      </c>
      <c r="U54" s="132" t="s">
        <v>23</v>
      </c>
      <c r="V54" s="161"/>
    </row>
    <row r="55" spans="1:21" ht="13.5">
      <c r="A55" s="238" t="s">
        <v>337</v>
      </c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11"/>
      <c r="O55" s="11"/>
      <c r="P55" s="11"/>
      <c r="Q55" s="11"/>
      <c r="R55" s="11"/>
      <c r="S55" s="11"/>
      <c r="T55" s="11"/>
      <c r="U55" s="102"/>
    </row>
    <row r="56" spans="1:21" ht="13.5">
      <c r="A56" s="182" t="s">
        <v>338</v>
      </c>
      <c r="B56" s="182"/>
      <c r="C56" s="182"/>
      <c r="D56" s="182"/>
      <c r="E56" s="182"/>
      <c r="F56" s="182"/>
      <c r="G56" s="182"/>
      <c r="H56" s="182"/>
      <c r="I56" s="182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02"/>
    </row>
    <row r="57" spans="1:21" ht="13.5">
      <c r="A57" s="182" t="s">
        <v>332</v>
      </c>
      <c r="B57" s="182"/>
      <c r="C57" s="182"/>
      <c r="D57" s="182"/>
      <c r="E57" s="182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02"/>
    </row>
    <row r="58" spans="1:21" ht="13.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</row>
    <row r="59" spans="1:21" ht="13.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</row>
    <row r="60" spans="1:21" ht="13.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</row>
    <row r="61" spans="1:21" ht="13.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</row>
    <row r="62" spans="1:21" ht="13.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</row>
    <row r="63" spans="1:21" ht="13.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</row>
    <row r="64" spans="1:21" ht="13.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</row>
    <row r="65" spans="1:21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</row>
    <row r="66" spans="1:21" ht="13.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1:21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1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</sheetData>
  <mergeCells count="27">
    <mergeCell ref="A1:E1"/>
    <mergeCell ref="C2:C4"/>
    <mergeCell ref="D2:D4"/>
    <mergeCell ref="E2:F2"/>
    <mergeCell ref="A2:B4"/>
    <mergeCell ref="G2:H2"/>
    <mergeCell ref="I2:T2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B7:B9"/>
    <mergeCell ref="A55:M55"/>
    <mergeCell ref="A56:I56"/>
    <mergeCell ref="A57:E57"/>
  </mergeCells>
  <printOptions/>
  <pageMargins left="0.75" right="0.75" top="1" bottom="1" header="0.512" footer="0.512"/>
  <pageSetup horizontalDpi="300" verticalDpi="300" orientation="landscape" paperSize="9" scale="63" r:id="rId2"/>
  <headerFooter alignWithMargins="0">
    <oddHeader>&amp;L&amp;"ＭＳ Ｐゴシック,太字"&amp;14法　人　税
&amp;"ＭＳ Ｐゴシック,標準"&amp;12　4-2　法人数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福岡国税局</dc:creator>
  <cp:keywords/>
  <dc:description/>
  <cp:lastModifiedBy>国税庁</cp:lastModifiedBy>
  <cp:lastPrinted>2003-05-29T05:31:10Z</cp:lastPrinted>
  <dcterms:created xsi:type="dcterms:W3CDTF">2002-06-21T09:40:47Z</dcterms:created>
  <dcterms:modified xsi:type="dcterms:W3CDTF">2003-07-02T07:01:53Z</dcterms:modified>
  <cp:category/>
  <cp:version/>
  <cp:contentType/>
  <cp:contentStatus/>
</cp:coreProperties>
</file>